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mp\на сайт 07.04.2021\"/>
    </mc:Choice>
  </mc:AlternateContent>
  <bookViews>
    <workbookView xWindow="0" yWindow="0" windowWidth="19200" windowHeight="10980" tabRatio="840" firstSheet="17" activeTab="20"/>
  </bookViews>
  <sheets>
    <sheet name="1.Скорая помощь, объемы" sheetId="2" r:id="rId1"/>
    <sheet name="1.1.Скорая помощь, фин.обесп." sheetId="21" r:id="rId2"/>
    <sheet name="2.АП (забол), объемы" sheetId="3" r:id="rId3"/>
    <sheet name="2.1. АП (забол.) фин.обесп." sheetId="22" r:id="rId4"/>
    <sheet name="3.Амбулаторная помощь (проф)" sheetId="6" r:id="rId5"/>
    <sheet name="3.1. АП (проф) фин.обесп. " sheetId="23" r:id="rId6"/>
    <sheet name="4.Амбулаторная помощь (неотл)" sheetId="7" r:id="rId7"/>
    <sheet name="4.1. АП (неотл) фин.обесп.  " sheetId="24" r:id="rId8"/>
    <sheet name="5. КС, объемы" sheetId="4" r:id="rId9"/>
    <sheet name="5.1 КС, фин.обеспечение" sheetId="17" r:id="rId10"/>
    <sheet name=" 5.2 КС детально" sheetId="13" r:id="rId11"/>
    <sheet name="6.ВМП, объемы" sheetId="11" r:id="rId12"/>
    <sheet name="6.1 ВМП, фин.обеспечение " sheetId="18" r:id="rId13"/>
    <sheet name="6.2 ВМП детально" sheetId="15" r:id="rId14"/>
    <sheet name="7. МР, объемы " sheetId="27" r:id="rId15"/>
    <sheet name="7.1 МР, фин.обеспечение)" sheetId="28" r:id="rId16"/>
    <sheet name="6.3. ВМП в разрезе методов" sheetId="12" r:id="rId17"/>
    <sheet name="8. ДС, объемы" sheetId="5" r:id="rId18"/>
    <sheet name="8.1. ДС, фин.обеспечение" sheetId="19" r:id="rId19"/>
    <sheet name="8.2. ДС детально" sheetId="9" r:id="rId20"/>
    <sheet name="9.Диагн.исслед., объемы" sheetId="10" r:id="rId21"/>
    <sheet name="9.1. Диагн.исслед. фин.обеспеч." sheetId="20" r:id="rId22"/>
  </sheets>
  <definedNames>
    <definedName name="_xlnm._FilterDatabase" localSheetId="1" hidden="1">'1.1.Скорая помощь, фин.обесп.'!$A$6:$M$6</definedName>
    <definedName name="_xlnm._FilterDatabase" localSheetId="0" hidden="1">'1.Скорая помощь, объемы'!$A$6:$M$6</definedName>
    <definedName name="_xlnm._FilterDatabase" localSheetId="3" hidden="1">'2.1. АП (забол.) фин.обесп.'!$A$6:$V$6</definedName>
    <definedName name="_xlnm._FilterDatabase" localSheetId="2" hidden="1">'2.АП (забол), объемы'!$A$6:$V$6</definedName>
    <definedName name="_xlnm._FilterDatabase" localSheetId="5" hidden="1">'3.1. АП (проф) фин.обесп. '!$A$6:$V$6</definedName>
    <definedName name="_xlnm._FilterDatabase" localSheetId="4" hidden="1">'3.Амбулаторная помощь (проф)'!$A$7:$V$7</definedName>
    <definedName name="_xlnm._FilterDatabase" localSheetId="7" hidden="1">'4.1. АП (неотл) фин.обесп.  '!$A$6:$V$6</definedName>
    <definedName name="_xlnm._FilterDatabase" localSheetId="6" hidden="1">'4.Амбулаторная помощь (неотл)'!$A$6:$V$6</definedName>
    <definedName name="_xlnm._FilterDatabase" localSheetId="8" hidden="1">'5. КС, объемы'!$G$6:$K$6</definedName>
    <definedName name="_xlnm._FilterDatabase" localSheetId="11" hidden="1">'6.ВМП, объемы'!$A$6:$K$6</definedName>
    <definedName name="_xlnm._FilterDatabase" localSheetId="14" hidden="1">'7. МР, объемы '!$G$6:$K$6</definedName>
    <definedName name="_xlnm._FilterDatabase" localSheetId="17" hidden="1">'8. ДС, объемы'!$A$6:$K$6</definedName>
    <definedName name="_xlnm._FilterDatabase" localSheetId="20" hidden="1">'9.Диагн.исслед., объемы'!$A$6:$GW$6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23" l="1"/>
  <c r="M45" i="23"/>
  <c r="J45" i="23"/>
  <c r="O45" i="23" s="1"/>
  <c r="K45" i="23"/>
  <c r="I45" i="23"/>
  <c r="N45" i="23" s="1"/>
  <c r="O45" i="24"/>
  <c r="M45" i="24"/>
  <c r="J45" i="24"/>
  <c r="K45" i="24"/>
  <c r="P45" i="24" s="1"/>
  <c r="I45" i="24"/>
  <c r="N45" i="24" s="1"/>
  <c r="M40" i="28"/>
  <c r="N40" i="28"/>
  <c r="O40" i="28"/>
  <c r="L40" i="28"/>
  <c r="I40" i="28"/>
  <c r="H40" i="28"/>
  <c r="M40" i="27"/>
  <c r="N40" i="27"/>
  <c r="L40" i="27"/>
  <c r="M55" i="19"/>
  <c r="N55" i="19"/>
  <c r="O55" i="19"/>
  <c r="L55" i="19"/>
  <c r="I55" i="19"/>
  <c r="J55" i="19"/>
  <c r="H55" i="19"/>
  <c r="M55" i="5"/>
  <c r="N55" i="5"/>
  <c r="O55" i="5"/>
  <c r="L55" i="5"/>
  <c r="J55" i="23"/>
  <c r="K55" i="23"/>
  <c r="I55" i="23"/>
  <c r="P52" i="24"/>
  <c r="M52" i="24"/>
  <c r="J52" i="24"/>
  <c r="O52" i="24" s="1"/>
  <c r="K52" i="24"/>
  <c r="I52" i="24"/>
  <c r="N52" i="24" s="1"/>
  <c r="N49" i="24"/>
  <c r="O49" i="24"/>
  <c r="P49" i="24"/>
  <c r="M49" i="24"/>
  <c r="Q49" i="24" s="1"/>
  <c r="J49" i="24"/>
  <c r="K49" i="24"/>
  <c r="L49" i="24"/>
  <c r="I49" i="24"/>
  <c r="N51" i="24"/>
  <c r="O51" i="24"/>
  <c r="P51" i="24"/>
  <c r="M51" i="24"/>
  <c r="Q51" i="24" s="1"/>
  <c r="L51" i="24"/>
  <c r="J51" i="24"/>
  <c r="K51" i="24"/>
  <c r="U51" i="24" s="1"/>
  <c r="I51" i="24"/>
  <c r="S51" i="24" s="1"/>
  <c r="O44" i="24"/>
  <c r="P44" i="24"/>
  <c r="N44" i="24"/>
  <c r="J44" i="24"/>
  <c r="K44" i="24"/>
  <c r="I44" i="24"/>
  <c r="N68" i="17"/>
  <c r="I68" i="17"/>
  <c r="I68" i="4"/>
  <c r="H65" i="19"/>
  <c r="J65" i="19" s="1"/>
  <c r="T65" i="19" s="1"/>
  <c r="I65" i="19"/>
  <c r="M65" i="19"/>
  <c r="N65" i="19" s="1"/>
  <c r="M42" i="19"/>
  <c r="H42" i="19"/>
  <c r="M42" i="5"/>
  <c r="H33" i="11"/>
  <c r="T51" i="24" l="1"/>
  <c r="V51" i="24"/>
  <c r="K65" i="19"/>
  <c r="U65" i="19" s="1"/>
  <c r="O65" i="19"/>
  <c r="M41" i="17"/>
  <c r="H41" i="17"/>
  <c r="CN15" i="13"/>
  <c r="CN22" i="13"/>
  <c r="AT35" i="13"/>
  <c r="AS35" i="13"/>
  <c r="AR35" i="13"/>
  <c r="AL21" i="13"/>
  <c r="AL20" i="13"/>
  <c r="BB42" i="13"/>
  <c r="BA42" i="13"/>
  <c r="AZ42" i="13"/>
  <c r="DB52" i="13"/>
  <c r="DA52" i="13"/>
  <c r="CZ52" i="13"/>
  <c r="CP52" i="13"/>
  <c r="CO52" i="13"/>
  <c r="CN52" i="13"/>
  <c r="CH52" i="13"/>
  <c r="CG52" i="13"/>
  <c r="CF52" i="13"/>
  <c r="BF52" i="13"/>
  <c r="BE52" i="13"/>
  <c r="BD52" i="13"/>
  <c r="AP52" i="13"/>
  <c r="AO52" i="13"/>
  <c r="AN52" i="13"/>
  <c r="AP43" i="13"/>
  <c r="DJ43" i="13"/>
  <c r="DI43" i="13"/>
  <c r="DH43" i="13"/>
  <c r="BB41" i="13"/>
  <c r="BA41" i="13"/>
  <c r="AZ41" i="13"/>
  <c r="BF31" i="13"/>
  <c r="BE31" i="13"/>
  <c r="BD31" i="13"/>
  <c r="AP10" i="13"/>
  <c r="AO10" i="13"/>
  <c r="AN10" i="13"/>
  <c r="CH22" i="13"/>
  <c r="CG22" i="13"/>
  <c r="CF22" i="13"/>
  <c r="AP22" i="13"/>
  <c r="CP22" i="13"/>
  <c r="CO22" i="13"/>
  <c r="CO15" i="13"/>
  <c r="DR22" i="13"/>
  <c r="DQ22" i="13"/>
  <c r="DP22" i="13"/>
  <c r="AL22" i="13"/>
  <c r="AK22" i="13"/>
  <c r="AJ22" i="13"/>
  <c r="AK21" i="13"/>
  <c r="AJ21" i="13"/>
  <c r="AL15" i="13"/>
  <c r="AK15" i="13"/>
  <c r="AJ15" i="13"/>
  <c r="DI7" i="13"/>
  <c r="DH7" i="13"/>
  <c r="R51" i="24" l="1"/>
  <c r="AJ49" i="13"/>
  <c r="CH7" i="13"/>
  <c r="CG7" i="13"/>
  <c r="CF7" i="13"/>
  <c r="DR50" i="13" l="1"/>
  <c r="DQ50" i="13"/>
  <c r="DP50" i="13"/>
  <c r="DN50" i="13"/>
  <c r="DM50" i="13"/>
  <c r="DL50" i="13"/>
  <c r="CP50" i="13"/>
  <c r="CO50" i="13"/>
  <c r="CN50" i="13"/>
  <c r="BB50" i="13"/>
  <c r="BA50" i="13"/>
  <c r="AZ50" i="13"/>
  <c r="AX50" i="13"/>
  <c r="AW50" i="13"/>
  <c r="AV50" i="13"/>
  <c r="F50" i="13"/>
  <c r="E50" i="13"/>
  <c r="D50" i="13"/>
  <c r="CH42" i="13"/>
  <c r="CG42" i="13"/>
  <c r="CF42" i="13"/>
  <c r="AP42" i="13"/>
  <c r="AO42" i="13"/>
  <c r="AN42" i="13"/>
  <c r="CT42" i="13"/>
  <c r="CS42" i="13"/>
  <c r="CR42" i="13"/>
  <c r="BJ42" i="13"/>
  <c r="BI42" i="13"/>
  <c r="BH42" i="13"/>
  <c r="F42" i="13"/>
  <c r="E42" i="13"/>
  <c r="D42" i="13"/>
  <c r="AL49" i="13"/>
  <c r="AK49" i="13"/>
  <c r="AO43" i="13"/>
  <c r="AN43" i="13"/>
  <c r="DF37" i="13"/>
  <c r="DE37" i="13"/>
  <c r="DD37" i="13"/>
  <c r="AL32" i="13"/>
  <c r="AK32" i="13"/>
  <c r="AJ32" i="13"/>
  <c r="F33" i="13"/>
  <c r="E33" i="13"/>
  <c r="D33" i="13"/>
  <c r="AP25" i="13"/>
  <c r="AO25" i="13"/>
  <c r="AN25" i="13"/>
  <c r="AL25" i="13"/>
  <c r="AK25" i="13"/>
  <c r="AJ25" i="13"/>
  <c r="DR25" i="13"/>
  <c r="DQ25" i="13"/>
  <c r="DP25" i="13"/>
  <c r="CH25" i="13"/>
  <c r="CG25" i="13"/>
  <c r="CF25" i="13"/>
  <c r="CH24" i="13"/>
  <c r="CG24" i="13"/>
  <c r="CF24" i="13"/>
  <c r="AL10" i="13"/>
  <c r="AK10" i="13"/>
  <c r="AJ10" i="13"/>
  <c r="DR10" i="13"/>
  <c r="DQ10" i="13"/>
  <c r="DP10" i="13"/>
  <c r="AO22" i="13"/>
  <c r="AN22" i="13"/>
  <c r="CH15" i="13"/>
  <c r="CG15" i="13"/>
  <c r="CF15" i="13"/>
  <c r="AP15" i="13"/>
  <c r="AO15" i="13"/>
  <c r="AN15" i="13"/>
  <c r="DB15" i="13"/>
  <c r="DA15" i="13"/>
  <c r="CZ15" i="13"/>
  <c r="CP15" i="13"/>
  <c r="DR15" i="13"/>
  <c r="DQ15" i="13"/>
  <c r="DP15" i="13"/>
  <c r="CH8" i="13"/>
  <c r="CG8" i="13"/>
  <c r="CF8" i="13"/>
  <c r="AP8" i="13"/>
  <c r="AO8" i="13"/>
  <c r="AN8" i="13"/>
  <c r="AL8" i="13"/>
  <c r="AK8" i="13"/>
  <c r="AJ8" i="13"/>
  <c r="DR8" i="13"/>
  <c r="DQ8" i="13"/>
  <c r="DP8" i="13"/>
  <c r="DR7" i="13"/>
  <c r="DQ7" i="13"/>
  <c r="DP7" i="13"/>
  <c r="DJ7" i="13"/>
  <c r="AP27" i="13" l="1"/>
  <c r="AO27" i="13"/>
  <c r="AN27" i="13"/>
  <c r="AM27" i="13"/>
  <c r="BB43" i="13" l="1"/>
  <c r="BA43" i="13"/>
  <c r="AZ43" i="13"/>
  <c r="K86" i="15"/>
  <c r="L86" i="15"/>
  <c r="N86" i="15"/>
  <c r="P86" i="15"/>
  <c r="R86" i="15"/>
  <c r="S86" i="15"/>
  <c r="T86" i="15"/>
  <c r="V86" i="15"/>
  <c r="X86" i="15"/>
  <c r="Z86" i="15"/>
  <c r="AB86" i="15"/>
  <c r="AD86" i="15"/>
  <c r="AF86" i="15"/>
  <c r="AH86" i="15"/>
  <c r="AJ86" i="15"/>
  <c r="AL86" i="15"/>
  <c r="AN86" i="15"/>
  <c r="AP86" i="15"/>
  <c r="AR86" i="15"/>
  <c r="AT86" i="15"/>
  <c r="AU86" i="15"/>
  <c r="AV86" i="15"/>
  <c r="AX86" i="15"/>
  <c r="AY86" i="15"/>
  <c r="AZ86" i="15"/>
  <c r="BB86" i="15"/>
  <c r="BC86" i="15"/>
  <c r="BD86" i="15"/>
  <c r="BF86" i="15"/>
  <c r="BG86" i="15"/>
  <c r="BH86" i="15"/>
  <c r="BJ86" i="15"/>
  <c r="BK86" i="15"/>
  <c r="BL86" i="15"/>
  <c r="BN86" i="15"/>
  <c r="BO86" i="15"/>
  <c r="BP86" i="15"/>
  <c r="BR86" i="15"/>
  <c r="BT86" i="15"/>
  <c r="BV86" i="15"/>
  <c r="BX86" i="15"/>
  <c r="BZ86" i="15"/>
  <c r="CA86" i="15"/>
  <c r="CB86" i="15"/>
  <c r="CD86" i="15"/>
  <c r="CE86" i="15"/>
  <c r="CF86" i="15"/>
  <c r="CH86" i="15"/>
  <c r="CI86" i="15"/>
  <c r="CJ86" i="15"/>
  <c r="CL86" i="15"/>
  <c r="CM86" i="15"/>
  <c r="CN86" i="15"/>
  <c r="CP86" i="15"/>
  <c r="CQ86" i="15"/>
  <c r="CR86" i="15"/>
  <c r="CT86" i="15"/>
  <c r="CU86" i="15"/>
  <c r="CV86" i="15"/>
  <c r="CX86" i="15"/>
  <c r="CZ86" i="15"/>
  <c r="DB86" i="15"/>
  <c r="DD86" i="15"/>
  <c r="DF86" i="15"/>
  <c r="DH86" i="15"/>
  <c r="DJ86" i="15"/>
  <c r="DL86" i="15"/>
  <c r="DN86" i="15"/>
  <c r="DP86" i="15"/>
  <c r="DR86" i="15"/>
  <c r="DT86" i="15"/>
  <c r="DV86" i="15"/>
  <c r="DX86" i="15"/>
  <c r="DZ86" i="15"/>
  <c r="J86" i="15"/>
  <c r="H86" i="15"/>
  <c r="G86" i="15"/>
  <c r="BW85" i="9"/>
  <c r="BX85" i="9"/>
  <c r="BY85" i="9"/>
  <c r="BZ85" i="9"/>
  <c r="BF86" i="9"/>
  <c r="BD86" i="9"/>
  <c r="BE86" i="9"/>
  <c r="BC86" i="9"/>
  <c r="AT86" i="9"/>
  <c r="GA63" i="20" l="1"/>
  <c r="FV63" i="20"/>
  <c r="FQ63" i="20"/>
  <c r="FL63" i="20"/>
  <c r="FG63" i="20"/>
  <c r="FB63" i="20"/>
  <c r="CD86" i="20"/>
  <c r="CC52" i="20"/>
  <c r="CB52" i="20"/>
  <c r="CA52" i="20"/>
  <c r="BY52" i="20"/>
  <c r="BU52" i="20"/>
  <c r="BZ52" i="20" s="1"/>
  <c r="CC51" i="20"/>
  <c r="CB51" i="20"/>
  <c r="CA51" i="20"/>
  <c r="BY51" i="20"/>
  <c r="BU51" i="20"/>
  <c r="BZ51" i="20" s="1"/>
  <c r="CC49" i="20"/>
  <c r="CB49" i="20"/>
  <c r="CA49" i="20"/>
  <c r="BY49" i="20"/>
  <c r="BU49" i="20"/>
  <c r="BZ49" i="20" s="1"/>
  <c r="CC46" i="20"/>
  <c r="CB46" i="20"/>
  <c r="CA46" i="20"/>
  <c r="BZ46" i="20"/>
  <c r="BY46" i="20"/>
  <c r="BU46" i="20"/>
  <c r="CC44" i="20"/>
  <c r="CB44" i="20"/>
  <c r="CA44" i="20"/>
  <c r="BY44" i="20"/>
  <c r="BU44" i="20"/>
  <c r="BZ44" i="20" s="1"/>
  <c r="CC43" i="20"/>
  <c r="CB43" i="20"/>
  <c r="CA43" i="20"/>
  <c r="BY43" i="20"/>
  <c r="BU43" i="20"/>
  <c r="BZ43" i="20" s="1"/>
  <c r="CC42" i="20"/>
  <c r="CB42" i="20"/>
  <c r="CA42" i="20"/>
  <c r="BY42" i="20"/>
  <c r="BU42" i="20"/>
  <c r="BZ42" i="20" s="1"/>
  <c r="CC39" i="20"/>
  <c r="CB39" i="20"/>
  <c r="CA39" i="20"/>
  <c r="BZ39" i="20"/>
  <c r="BY39" i="20"/>
  <c r="BU39" i="20"/>
  <c r="BU8" i="20"/>
  <c r="BZ8" i="20" s="1"/>
  <c r="BY8" i="20"/>
  <c r="CA8" i="20"/>
  <c r="CB8" i="20"/>
  <c r="CC8" i="20"/>
  <c r="BU9" i="20"/>
  <c r="BY9" i="20"/>
  <c r="BZ9" i="20"/>
  <c r="CA9" i="20"/>
  <c r="CB9" i="20"/>
  <c r="CC9" i="20"/>
  <c r="BU10" i="20"/>
  <c r="BZ10" i="20" s="1"/>
  <c r="BY10" i="20"/>
  <c r="CA10" i="20"/>
  <c r="CB10" i="20"/>
  <c r="CC10" i="20"/>
  <c r="BU11" i="20"/>
  <c r="BY11" i="20"/>
  <c r="BZ11" i="20"/>
  <c r="CA11" i="20"/>
  <c r="CB11" i="20"/>
  <c r="CC11" i="20"/>
  <c r="BU12" i="20"/>
  <c r="BZ12" i="20" s="1"/>
  <c r="BY12" i="20"/>
  <c r="CA12" i="20"/>
  <c r="CB12" i="20"/>
  <c r="CC12" i="20"/>
  <c r="BU13" i="20"/>
  <c r="BY13" i="20"/>
  <c r="BZ13" i="20"/>
  <c r="CA13" i="20"/>
  <c r="CB13" i="20"/>
  <c r="CC13" i="20"/>
  <c r="BU14" i="20"/>
  <c r="BZ14" i="20" s="1"/>
  <c r="BY14" i="20"/>
  <c r="CA14" i="20"/>
  <c r="CB14" i="20"/>
  <c r="CC14" i="20"/>
  <c r="BU15" i="20"/>
  <c r="BY15" i="20"/>
  <c r="BZ15" i="20"/>
  <c r="CA15" i="20"/>
  <c r="CB15" i="20"/>
  <c r="CC15" i="20"/>
  <c r="BU16" i="20"/>
  <c r="BZ16" i="20" s="1"/>
  <c r="BY16" i="20"/>
  <c r="CA16" i="20"/>
  <c r="CB16" i="20"/>
  <c r="CC16" i="20"/>
  <c r="BU17" i="20"/>
  <c r="BY17" i="20"/>
  <c r="BZ17" i="20"/>
  <c r="CA17" i="20"/>
  <c r="CB17" i="20"/>
  <c r="CC17" i="20"/>
  <c r="BU18" i="20"/>
  <c r="BZ18" i="20" s="1"/>
  <c r="BY18" i="20"/>
  <c r="CA18" i="20"/>
  <c r="CB18" i="20"/>
  <c r="CC18" i="20"/>
  <c r="BU19" i="20"/>
  <c r="BY19" i="20"/>
  <c r="BZ19" i="20"/>
  <c r="CA19" i="20"/>
  <c r="CB19" i="20"/>
  <c r="CC19" i="20"/>
  <c r="BU20" i="20"/>
  <c r="BZ20" i="20" s="1"/>
  <c r="BY20" i="20"/>
  <c r="CA20" i="20"/>
  <c r="CB20" i="20"/>
  <c r="CC20" i="20"/>
  <c r="BU21" i="20"/>
  <c r="BY21" i="20"/>
  <c r="BZ21" i="20"/>
  <c r="CA21" i="20"/>
  <c r="CB21" i="20"/>
  <c r="CC21" i="20"/>
  <c r="BU22" i="20"/>
  <c r="BZ22" i="20" s="1"/>
  <c r="BY22" i="20"/>
  <c r="CA22" i="20"/>
  <c r="CB22" i="20"/>
  <c r="CC22" i="20"/>
  <c r="BU23" i="20"/>
  <c r="BY23" i="20"/>
  <c r="BZ23" i="20"/>
  <c r="CA23" i="20"/>
  <c r="CB23" i="20"/>
  <c r="CC23" i="20"/>
  <c r="BU24" i="20"/>
  <c r="BZ24" i="20" s="1"/>
  <c r="BY24" i="20"/>
  <c r="CA24" i="20"/>
  <c r="CB24" i="20"/>
  <c r="CC24" i="20"/>
  <c r="BU25" i="20"/>
  <c r="BY25" i="20"/>
  <c r="BZ25" i="20"/>
  <c r="CA25" i="20"/>
  <c r="CB25" i="20"/>
  <c r="CC25" i="20"/>
  <c r="BU26" i="20"/>
  <c r="BZ26" i="20" s="1"/>
  <c r="BY26" i="20"/>
  <c r="CA26" i="20"/>
  <c r="CB26" i="20"/>
  <c r="CC26" i="20"/>
  <c r="BU27" i="20"/>
  <c r="BY27" i="20"/>
  <c r="BZ27" i="20"/>
  <c r="CA27" i="20"/>
  <c r="CB27" i="20"/>
  <c r="CC27" i="20"/>
  <c r="BU28" i="20"/>
  <c r="BZ28" i="20" s="1"/>
  <c r="BY28" i="20"/>
  <c r="CA28" i="20"/>
  <c r="CB28" i="20"/>
  <c r="CC28" i="20"/>
  <c r="BU29" i="20"/>
  <c r="BY29" i="20"/>
  <c r="BZ29" i="20"/>
  <c r="CA29" i="20"/>
  <c r="CB29" i="20"/>
  <c r="CC29" i="20"/>
  <c r="BU30" i="20"/>
  <c r="BZ30" i="20" s="1"/>
  <c r="BY30" i="20"/>
  <c r="CA30" i="20"/>
  <c r="CB30" i="20"/>
  <c r="CC30" i="20"/>
  <c r="BZ7" i="20"/>
  <c r="CA7" i="20"/>
  <c r="CB7" i="20"/>
  <c r="CC7" i="20"/>
  <c r="BU7" i="20"/>
  <c r="BO86" i="20"/>
  <c r="BP52" i="20"/>
  <c r="BP51" i="20"/>
  <c r="BP49" i="20"/>
  <c r="BP46" i="20"/>
  <c r="BP43" i="20"/>
  <c r="BP44" i="20"/>
  <c r="BP42" i="20"/>
  <c r="BP39" i="20"/>
  <c r="BP8" i="20"/>
  <c r="BP9" i="20"/>
  <c r="BP10" i="20"/>
  <c r="BP11" i="20"/>
  <c r="BP12" i="20"/>
  <c r="BP13" i="20"/>
  <c r="BP14" i="20"/>
  <c r="BP15" i="20"/>
  <c r="BP16" i="20"/>
  <c r="BP17" i="20"/>
  <c r="BP18" i="20"/>
  <c r="BP19" i="20"/>
  <c r="BP20" i="20"/>
  <c r="BP21" i="20"/>
  <c r="BP22" i="20"/>
  <c r="BP23" i="20"/>
  <c r="BP24" i="20"/>
  <c r="BP25" i="20"/>
  <c r="BP26" i="20"/>
  <c r="BP27" i="20"/>
  <c r="BP28" i="20"/>
  <c r="BP29" i="20"/>
  <c r="BP30" i="20"/>
  <c r="BP7" i="20"/>
  <c r="H85" i="20"/>
  <c r="I85" i="20" s="1"/>
  <c r="E85" i="20"/>
  <c r="F85" i="20"/>
  <c r="GA63" i="10"/>
  <c r="FV63" i="10"/>
  <c r="FQ63" i="10"/>
  <c r="FL63" i="10"/>
  <c r="FG63" i="10"/>
  <c r="FB63" i="10"/>
  <c r="GJ85" i="10"/>
  <c r="GO85" i="10" s="1"/>
  <c r="GH85" i="10"/>
  <c r="GF85" i="10"/>
  <c r="GG85" i="10" s="1"/>
  <c r="GI85" i="10" s="1"/>
  <c r="FU85" i="10"/>
  <c r="FZ85" i="10" s="1"/>
  <c r="FQ85" i="10"/>
  <c r="FF85" i="10"/>
  <c r="FK85" i="10" s="1"/>
  <c r="FD85" i="10"/>
  <c r="FB85" i="10"/>
  <c r="FC85" i="10" s="1"/>
  <c r="FE85" i="10" s="1"/>
  <c r="EQ85" i="10"/>
  <c r="EV85" i="10" s="1"/>
  <c r="EM85" i="10"/>
  <c r="EB85" i="10"/>
  <c r="EG85" i="10" s="1"/>
  <c r="DZ85" i="10"/>
  <c r="DX85" i="10"/>
  <c r="DY85" i="10" s="1"/>
  <c r="EA85" i="10" s="1"/>
  <c r="DM85" i="10"/>
  <c r="DR85" i="10" s="1"/>
  <c r="DI85" i="10"/>
  <c r="CX85" i="10"/>
  <c r="DC85" i="10" s="1"/>
  <c r="CT85" i="10"/>
  <c r="CU85" i="10" s="1"/>
  <c r="CI85" i="10"/>
  <c r="CN85" i="10" s="1"/>
  <c r="CE85" i="10"/>
  <c r="BT85" i="10"/>
  <c r="BY85" i="10" s="1"/>
  <c r="BR85" i="10"/>
  <c r="BP85" i="10"/>
  <c r="BQ85" i="10" s="1"/>
  <c r="BS85" i="10" s="1"/>
  <c r="BZ52" i="10"/>
  <c r="CA52" i="10"/>
  <c r="CB52" i="10"/>
  <c r="CC52" i="10"/>
  <c r="BU52" i="10"/>
  <c r="BZ51" i="10"/>
  <c r="CA51" i="10"/>
  <c r="CB51" i="10"/>
  <c r="CC51" i="10"/>
  <c r="BU51" i="10"/>
  <c r="BZ49" i="10"/>
  <c r="CA49" i="10"/>
  <c r="CB49" i="10"/>
  <c r="CC49" i="10"/>
  <c r="BU49" i="10"/>
  <c r="BZ46" i="10"/>
  <c r="CA46" i="10"/>
  <c r="CB46" i="10"/>
  <c r="CC46" i="10"/>
  <c r="BU46" i="10"/>
  <c r="BZ44" i="10"/>
  <c r="CA44" i="10"/>
  <c r="CB44" i="10"/>
  <c r="CC44" i="10"/>
  <c r="BU44" i="10"/>
  <c r="BU31" i="10"/>
  <c r="BW31" i="10" s="1"/>
  <c r="CB31" i="10" s="1"/>
  <c r="BV31" i="10"/>
  <c r="BZ31" i="10"/>
  <c r="BY8" i="10"/>
  <c r="BZ8" i="10"/>
  <c r="CA8" i="10"/>
  <c r="CB8" i="10"/>
  <c r="CC8" i="10"/>
  <c r="BY9" i="10"/>
  <c r="BZ9" i="10"/>
  <c r="CA9" i="10"/>
  <c r="CB9" i="10"/>
  <c r="CC9" i="10"/>
  <c r="BY10" i="10"/>
  <c r="BZ10" i="10"/>
  <c r="CA10" i="10"/>
  <c r="CB10" i="10"/>
  <c r="CC10" i="10"/>
  <c r="BY11" i="10"/>
  <c r="BZ11" i="10"/>
  <c r="CA11" i="10"/>
  <c r="CB11" i="10"/>
  <c r="CC11" i="10"/>
  <c r="BY12" i="10"/>
  <c r="BZ12" i="10"/>
  <c r="CA12" i="10"/>
  <c r="CB12" i="10"/>
  <c r="CC12" i="10"/>
  <c r="BY13" i="10"/>
  <c r="BZ13" i="10"/>
  <c r="CA13" i="10"/>
  <c r="CB13" i="10"/>
  <c r="CC13" i="10"/>
  <c r="BY14" i="10"/>
  <c r="BZ14" i="10"/>
  <c r="CA14" i="10"/>
  <c r="CB14" i="10"/>
  <c r="CC14" i="10"/>
  <c r="BY15" i="10"/>
  <c r="BZ15" i="10"/>
  <c r="CA15" i="10"/>
  <c r="CB15" i="10"/>
  <c r="CC15" i="10"/>
  <c r="BY16" i="10"/>
  <c r="BZ16" i="10"/>
  <c r="CA16" i="10"/>
  <c r="CB16" i="10"/>
  <c r="CC16" i="10"/>
  <c r="BY17" i="10"/>
  <c r="BZ17" i="10"/>
  <c r="CA17" i="10"/>
  <c r="CB17" i="10"/>
  <c r="CC17" i="10"/>
  <c r="BY18" i="10"/>
  <c r="BZ18" i="10"/>
  <c r="CA18" i="10"/>
  <c r="CB18" i="10"/>
  <c r="CC18" i="10"/>
  <c r="BY19" i="10"/>
  <c r="BZ19" i="10"/>
  <c r="CA19" i="10"/>
  <c r="CB19" i="10"/>
  <c r="CC19" i="10"/>
  <c r="BY20" i="10"/>
  <c r="BZ20" i="10"/>
  <c r="CA20" i="10"/>
  <c r="CB20" i="10"/>
  <c r="CC20" i="10"/>
  <c r="BY21" i="10"/>
  <c r="BZ21" i="10"/>
  <c r="CA21" i="10"/>
  <c r="CB21" i="10"/>
  <c r="CC21" i="10"/>
  <c r="BY22" i="10"/>
  <c r="BZ22" i="10"/>
  <c r="CA22" i="10"/>
  <c r="CB22" i="10"/>
  <c r="CC22" i="10"/>
  <c r="BY23" i="10"/>
  <c r="BZ23" i="10"/>
  <c r="CA23" i="10"/>
  <c r="CB23" i="10"/>
  <c r="CC23" i="10"/>
  <c r="BY24" i="10"/>
  <c r="BZ24" i="10"/>
  <c r="CA24" i="10"/>
  <c r="CB24" i="10"/>
  <c r="CC24" i="10"/>
  <c r="BY25" i="10"/>
  <c r="BZ25" i="10"/>
  <c r="CA25" i="10"/>
  <c r="CB25" i="10"/>
  <c r="CC25" i="10"/>
  <c r="BY26" i="10"/>
  <c r="BZ26" i="10"/>
  <c r="CA26" i="10"/>
  <c r="CB26" i="10"/>
  <c r="CC26" i="10"/>
  <c r="BY27" i="10"/>
  <c r="BZ27" i="10"/>
  <c r="CA27" i="10"/>
  <c r="CB27" i="10"/>
  <c r="CC27" i="10"/>
  <c r="BY28" i="10"/>
  <c r="BZ28" i="10"/>
  <c r="CA28" i="10"/>
  <c r="CB28" i="10"/>
  <c r="CC28" i="10"/>
  <c r="BY29" i="10"/>
  <c r="BZ29" i="10"/>
  <c r="CA29" i="10"/>
  <c r="CB29" i="10"/>
  <c r="CC29" i="10"/>
  <c r="BY30" i="10"/>
  <c r="BZ30" i="10"/>
  <c r="CA30" i="10"/>
  <c r="CB30" i="10"/>
  <c r="CC30" i="10"/>
  <c r="BZ7" i="10"/>
  <c r="CA7" i="10"/>
  <c r="CB7" i="10"/>
  <c r="CC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2" i="10"/>
  <c r="BU33" i="10"/>
  <c r="BU34" i="10"/>
  <c r="BU35" i="10"/>
  <c r="BU36" i="10"/>
  <c r="BU7" i="10"/>
  <c r="BO86" i="10"/>
  <c r="BP52" i="10"/>
  <c r="BP51" i="10"/>
  <c r="BP49" i="10"/>
  <c r="BP46" i="10"/>
  <c r="BP44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7" i="10"/>
  <c r="BA85" i="10"/>
  <c r="BC85" i="10" s="1"/>
  <c r="BB85" i="10"/>
  <c r="BE85" i="10"/>
  <c r="BF85" i="10"/>
  <c r="BJ85" i="10"/>
  <c r="BK85" i="10" s="1"/>
  <c r="AL85" i="10"/>
  <c r="AN85" i="10" s="1"/>
  <c r="AM85" i="10"/>
  <c r="AP85" i="10"/>
  <c r="AQ85" i="10"/>
  <c r="AU85" i="10"/>
  <c r="AV85" i="10" s="1"/>
  <c r="W85" i="10"/>
  <c r="Y85" i="10" s="1"/>
  <c r="X85" i="10"/>
  <c r="AA85" i="10"/>
  <c r="AB85" i="10"/>
  <c r="AF85" i="10"/>
  <c r="AG85" i="10" s="1"/>
  <c r="M85" i="10"/>
  <c r="O85" i="10" s="1"/>
  <c r="N85" i="10"/>
  <c r="Q85" i="10"/>
  <c r="R85" i="10"/>
  <c r="S85" i="10" s="1"/>
  <c r="H85" i="10"/>
  <c r="J85" i="10" s="1"/>
  <c r="I85" i="10"/>
  <c r="F85" i="10"/>
  <c r="E85" i="10"/>
  <c r="L85" i="19"/>
  <c r="M85" i="19" s="1"/>
  <c r="H85" i="19"/>
  <c r="I85" i="19" s="1"/>
  <c r="G86" i="19"/>
  <c r="E85" i="19"/>
  <c r="F85" i="19" s="1"/>
  <c r="H76" i="5"/>
  <c r="J76" i="5" s="1"/>
  <c r="H77" i="5"/>
  <c r="J77" i="5" s="1"/>
  <c r="I77" i="5"/>
  <c r="H78" i="5"/>
  <c r="J78" i="5" s="1"/>
  <c r="H79" i="5"/>
  <c r="J79" i="5" s="1"/>
  <c r="I79" i="5"/>
  <c r="H80" i="5"/>
  <c r="J80" i="5" s="1"/>
  <c r="H81" i="5"/>
  <c r="J81" i="5" s="1"/>
  <c r="I81" i="5"/>
  <c r="H82" i="5"/>
  <c r="J82" i="5" s="1"/>
  <c r="H83" i="5"/>
  <c r="J83" i="5" s="1"/>
  <c r="I83" i="5"/>
  <c r="H84" i="5"/>
  <c r="J84" i="5" s="1"/>
  <c r="H85" i="5"/>
  <c r="I85" i="5"/>
  <c r="L85" i="5"/>
  <c r="G86" i="5"/>
  <c r="E85" i="5"/>
  <c r="F85" i="5" s="1"/>
  <c r="L85" i="28"/>
  <c r="M85" i="28" s="1"/>
  <c r="F85" i="28"/>
  <c r="E85" i="28"/>
  <c r="E85" i="27"/>
  <c r="F85" i="27" s="1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L85" i="18"/>
  <c r="M85" i="18" s="1"/>
  <c r="O85" i="18" s="1"/>
  <c r="J85" i="18"/>
  <c r="I85" i="18"/>
  <c r="H85" i="18"/>
  <c r="G86" i="18"/>
  <c r="E85" i="18"/>
  <c r="F85" i="18" s="1"/>
  <c r="H62" i="11"/>
  <c r="J62" i="11" s="1"/>
  <c r="H63" i="11"/>
  <c r="J63" i="11" s="1"/>
  <c r="H64" i="11"/>
  <c r="J64" i="11" s="1"/>
  <c r="H65" i="11"/>
  <c r="J65" i="11" s="1"/>
  <c r="H66" i="11"/>
  <c r="J66" i="11" s="1"/>
  <c r="I66" i="11"/>
  <c r="H67" i="11"/>
  <c r="J67" i="11" s="1"/>
  <c r="H68" i="11"/>
  <c r="J68" i="11" s="1"/>
  <c r="I68" i="11"/>
  <c r="H69" i="11"/>
  <c r="J69" i="11" s="1"/>
  <c r="H70" i="11"/>
  <c r="J70" i="11" s="1"/>
  <c r="H71" i="11"/>
  <c r="J71" i="11" s="1"/>
  <c r="H72" i="11"/>
  <c r="J72" i="11" s="1"/>
  <c r="H73" i="11"/>
  <c r="J73" i="11" s="1"/>
  <c r="H74" i="11"/>
  <c r="J74" i="11" s="1"/>
  <c r="I74" i="11"/>
  <c r="H75" i="11"/>
  <c r="J75" i="11" s="1"/>
  <c r="H76" i="11"/>
  <c r="J76" i="11" s="1"/>
  <c r="I76" i="11"/>
  <c r="H77" i="11"/>
  <c r="J77" i="11" s="1"/>
  <c r="H78" i="11"/>
  <c r="J78" i="11" s="1"/>
  <c r="H79" i="11"/>
  <c r="J79" i="11" s="1"/>
  <c r="H80" i="11"/>
  <c r="J80" i="11" s="1"/>
  <c r="H81" i="11"/>
  <c r="J81" i="11" s="1"/>
  <c r="H82" i="11"/>
  <c r="J82" i="11" s="1"/>
  <c r="I82" i="11"/>
  <c r="H83" i="11"/>
  <c r="J83" i="11" s="1"/>
  <c r="H84" i="11"/>
  <c r="J84" i="11" s="1"/>
  <c r="I84" i="11"/>
  <c r="H85" i="11"/>
  <c r="J85" i="11" s="1"/>
  <c r="G86" i="11"/>
  <c r="E85" i="11"/>
  <c r="F85" i="11" s="1"/>
  <c r="L85" i="17"/>
  <c r="L86" i="17" s="1"/>
  <c r="M85" i="17"/>
  <c r="H86" i="17"/>
  <c r="G86" i="17"/>
  <c r="G86" i="4"/>
  <c r="H86" i="24"/>
  <c r="I85" i="24"/>
  <c r="K85" i="24" s="1"/>
  <c r="J85" i="24"/>
  <c r="M85" i="24"/>
  <c r="N85" i="24"/>
  <c r="O85" i="24" s="1"/>
  <c r="E85" i="24"/>
  <c r="F85" i="24"/>
  <c r="G86" i="7"/>
  <c r="E85" i="7"/>
  <c r="F85" i="7"/>
  <c r="H86" i="23"/>
  <c r="G86" i="23"/>
  <c r="E85" i="23"/>
  <c r="F85" i="23" s="1"/>
  <c r="G86" i="6"/>
  <c r="E85" i="6"/>
  <c r="F85" i="6" s="1"/>
  <c r="M85" i="22"/>
  <c r="M86" i="22" s="1"/>
  <c r="I85" i="22"/>
  <c r="H86" i="22"/>
  <c r="C86" i="22"/>
  <c r="E85" i="22"/>
  <c r="F85" i="22"/>
  <c r="G86" i="3"/>
  <c r="E85" i="3"/>
  <c r="F85" i="3" s="1"/>
  <c r="D86" i="21"/>
  <c r="E86" i="21"/>
  <c r="F86" i="21"/>
  <c r="G86" i="21"/>
  <c r="C86" i="21"/>
  <c r="I85" i="2"/>
  <c r="J85" i="2" s="1"/>
  <c r="M85" i="2"/>
  <c r="N85" i="2" s="1"/>
  <c r="H86" i="2"/>
  <c r="G86" i="2"/>
  <c r="K85" i="20" l="1"/>
  <c r="J85" i="20"/>
  <c r="CV85" i="10"/>
  <c r="CW85" i="10" s="1"/>
  <c r="DD85" i="10"/>
  <c r="GA85" i="10"/>
  <c r="DS85" i="10"/>
  <c r="EP85" i="10"/>
  <c r="FL85" i="10"/>
  <c r="CO85" i="10"/>
  <c r="EH85" i="10"/>
  <c r="BZ85" i="10"/>
  <c r="EW85" i="10"/>
  <c r="FT85" i="10"/>
  <c r="GP85" i="10"/>
  <c r="CF85" i="10"/>
  <c r="CH85" i="10" s="1"/>
  <c r="CJ85" i="10"/>
  <c r="DJ85" i="10"/>
  <c r="DL85" i="10" s="1"/>
  <c r="DN85" i="10"/>
  <c r="EN85" i="10"/>
  <c r="ER85" i="10"/>
  <c r="CG85" i="10"/>
  <c r="DK85" i="10"/>
  <c r="EO85" i="10"/>
  <c r="FS85" i="10"/>
  <c r="FR85" i="10"/>
  <c r="FV85" i="10"/>
  <c r="BU85" i="10"/>
  <c r="CY85" i="10"/>
  <c r="EC85" i="10"/>
  <c r="FG85" i="10"/>
  <c r="GK85" i="10"/>
  <c r="BX31" i="10"/>
  <c r="CC31" i="10" s="1"/>
  <c r="CA31" i="10"/>
  <c r="BL85" i="10"/>
  <c r="BN85" i="10" s="1"/>
  <c r="BM85" i="10"/>
  <c r="BH85" i="10"/>
  <c r="BI85" i="10" s="1"/>
  <c r="BD85" i="10"/>
  <c r="BG85" i="10"/>
  <c r="AX85" i="10"/>
  <c r="AY85" i="10" s="1"/>
  <c r="AW85" i="10"/>
  <c r="AO85" i="10"/>
  <c r="AS85" i="10"/>
  <c r="AT85" i="10" s="1"/>
  <c r="AR85" i="10"/>
  <c r="AH85" i="10"/>
  <c r="AJ85" i="10" s="1"/>
  <c r="AI85" i="10"/>
  <c r="AD85" i="10"/>
  <c r="AE85" i="10" s="1"/>
  <c r="Z85" i="10"/>
  <c r="AC85" i="10"/>
  <c r="T85" i="10"/>
  <c r="U85" i="10" s="1"/>
  <c r="P85" i="10"/>
  <c r="K85" i="10"/>
  <c r="O85" i="19"/>
  <c r="N85" i="19"/>
  <c r="J85" i="19"/>
  <c r="R85" i="19"/>
  <c r="K85" i="19"/>
  <c r="M85" i="5"/>
  <c r="R85" i="5"/>
  <c r="I84" i="5"/>
  <c r="K84" i="5" s="1"/>
  <c r="I82" i="5"/>
  <c r="I80" i="5"/>
  <c r="I78" i="5"/>
  <c r="I76" i="5"/>
  <c r="K76" i="5" s="1"/>
  <c r="K83" i="5"/>
  <c r="K82" i="5"/>
  <c r="K81" i="5"/>
  <c r="K80" i="5"/>
  <c r="K79" i="5"/>
  <c r="K78" i="5"/>
  <c r="K77" i="5"/>
  <c r="J85" i="5"/>
  <c r="K85" i="5" s="1"/>
  <c r="O85" i="28"/>
  <c r="T85" i="28" s="1"/>
  <c r="N85" i="28"/>
  <c r="S85" i="28" s="1"/>
  <c r="R85" i="28"/>
  <c r="P85" i="28"/>
  <c r="U85" i="28" s="1"/>
  <c r="T85" i="18"/>
  <c r="N85" i="18"/>
  <c r="S85" i="18" s="1"/>
  <c r="R85" i="18"/>
  <c r="K85" i="18"/>
  <c r="I78" i="11"/>
  <c r="K78" i="11" s="1"/>
  <c r="I70" i="11"/>
  <c r="I62" i="11"/>
  <c r="I80" i="11"/>
  <c r="I72" i="11"/>
  <c r="K72" i="11" s="1"/>
  <c r="I64" i="11"/>
  <c r="I85" i="11"/>
  <c r="I83" i="11"/>
  <c r="K83" i="11" s="1"/>
  <c r="I81" i="11"/>
  <c r="K81" i="11" s="1"/>
  <c r="I79" i="11"/>
  <c r="I77" i="11"/>
  <c r="I75" i="11"/>
  <c r="I73" i="11"/>
  <c r="K73" i="11" s="1"/>
  <c r="I71" i="11"/>
  <c r="I69" i="11"/>
  <c r="K69" i="11" s="1"/>
  <c r="I67" i="11"/>
  <c r="I65" i="11"/>
  <c r="K65" i="11" s="1"/>
  <c r="I63" i="11"/>
  <c r="L85" i="11"/>
  <c r="K85" i="11"/>
  <c r="K84" i="11"/>
  <c r="K82" i="11"/>
  <c r="K80" i="11"/>
  <c r="K79" i="11"/>
  <c r="K77" i="11"/>
  <c r="K76" i="11"/>
  <c r="K75" i="11"/>
  <c r="K74" i="11"/>
  <c r="K71" i="11"/>
  <c r="K70" i="11"/>
  <c r="K68" i="11"/>
  <c r="K67" i="11"/>
  <c r="K66" i="11"/>
  <c r="K64" i="11"/>
  <c r="K63" i="11"/>
  <c r="K62" i="11"/>
  <c r="M86" i="17"/>
  <c r="O85" i="17"/>
  <c r="R85" i="17"/>
  <c r="N85" i="17"/>
  <c r="T85" i="24"/>
  <c r="P85" i="24"/>
  <c r="U85" i="24" s="1"/>
  <c r="L85" i="24"/>
  <c r="S85" i="24"/>
  <c r="J85" i="22"/>
  <c r="N85" i="22"/>
  <c r="K85" i="22"/>
  <c r="S85" i="22"/>
  <c r="I86" i="22"/>
  <c r="O85" i="2"/>
  <c r="O86" i="2" s="1"/>
  <c r="P85" i="2"/>
  <c r="P86" i="2" s="1"/>
  <c r="N86" i="2"/>
  <c r="J86" i="2"/>
  <c r="T85" i="2"/>
  <c r="T86" i="2" s="1"/>
  <c r="M86" i="2"/>
  <c r="I86" i="2"/>
  <c r="S85" i="2"/>
  <c r="K85" i="2"/>
  <c r="BW85" i="10" l="1"/>
  <c r="BV85" i="10"/>
  <c r="BX85" i="10" s="1"/>
  <c r="FI85" i="10"/>
  <c r="FH85" i="10"/>
  <c r="FJ85" i="10" s="1"/>
  <c r="ET85" i="10"/>
  <c r="ES85" i="10"/>
  <c r="EU85" i="10" s="1"/>
  <c r="CL85" i="10"/>
  <c r="CK85" i="10"/>
  <c r="CM85" i="10" s="1"/>
  <c r="EJ85" i="10"/>
  <c r="EI85" i="10"/>
  <c r="EK85" i="10" s="1"/>
  <c r="CP85" i="10"/>
  <c r="CQ85" i="10"/>
  <c r="ED85" i="10"/>
  <c r="EE85" i="10"/>
  <c r="GQ85" i="10"/>
  <c r="GR85" i="10"/>
  <c r="GS85" i="10" s="1"/>
  <c r="EX85" i="10"/>
  <c r="EZ85" i="10" s="1"/>
  <c r="EY85" i="10"/>
  <c r="FM85" i="10"/>
  <c r="FO85" i="10" s="1"/>
  <c r="FN85" i="10"/>
  <c r="DT85" i="10"/>
  <c r="DU85" i="10"/>
  <c r="GM85" i="10"/>
  <c r="GL85" i="10"/>
  <c r="GN85" i="10" s="1"/>
  <c r="FX85" i="10"/>
  <c r="FW85" i="10"/>
  <c r="FY85" i="10" s="1"/>
  <c r="DF85" i="10"/>
  <c r="DE85" i="10"/>
  <c r="DG85" i="10" s="1"/>
  <c r="CZ85" i="10"/>
  <c r="DA85" i="10"/>
  <c r="DP85" i="10"/>
  <c r="DO85" i="10"/>
  <c r="DQ85" i="10" s="1"/>
  <c r="CB85" i="10"/>
  <c r="CA85" i="10"/>
  <c r="CC85" i="10" s="1"/>
  <c r="GB85" i="10"/>
  <c r="GC85" i="10"/>
  <c r="P85" i="19"/>
  <c r="T85" i="19"/>
  <c r="S85" i="19"/>
  <c r="N85" i="5"/>
  <c r="O85" i="5"/>
  <c r="T85" i="5" s="1"/>
  <c r="U85" i="5"/>
  <c r="P85" i="5"/>
  <c r="Q85" i="28"/>
  <c r="P85" i="18"/>
  <c r="U85" i="18"/>
  <c r="Q85" i="18" s="1"/>
  <c r="S85" i="17"/>
  <c r="P85" i="17"/>
  <c r="T85" i="17"/>
  <c r="Q85" i="24"/>
  <c r="V85" i="24"/>
  <c r="R85" i="24" s="1"/>
  <c r="S86" i="22"/>
  <c r="K86" i="22"/>
  <c r="L85" i="22"/>
  <c r="P85" i="22"/>
  <c r="P86" i="22" s="1"/>
  <c r="O85" i="22"/>
  <c r="N86" i="22"/>
  <c r="T85" i="22"/>
  <c r="T86" i="22" s="1"/>
  <c r="J86" i="22"/>
  <c r="U85" i="2"/>
  <c r="U86" i="2" s="1"/>
  <c r="K86" i="2"/>
  <c r="S86" i="2"/>
  <c r="L85" i="2"/>
  <c r="Q85" i="2"/>
  <c r="Q86" i="2" s="1"/>
  <c r="DB85" i="10" l="1"/>
  <c r="EF85" i="10"/>
  <c r="GD85" i="10"/>
  <c r="DV85" i="10"/>
  <c r="CR85" i="10"/>
  <c r="U85" i="19"/>
  <c r="S85" i="5"/>
  <c r="Q85" i="5" s="1"/>
  <c r="Q85" i="17"/>
  <c r="U85" i="17"/>
  <c r="L86" i="22"/>
  <c r="U85" i="22"/>
  <c r="U86" i="22" s="1"/>
  <c r="O86" i="22"/>
  <c r="Q85" i="22"/>
  <c r="Q86" i="22" s="1"/>
  <c r="V85" i="2"/>
  <c r="L86" i="2"/>
  <c r="Q85" i="19" l="1"/>
  <c r="R85" i="22"/>
  <c r="R86" i="22" s="1"/>
  <c r="V85" i="22"/>
  <c r="V86" i="22" s="1"/>
  <c r="V86" i="2"/>
  <c r="R85" i="2"/>
  <c r="R86" i="2" s="1"/>
  <c r="BW8" i="9"/>
  <c r="BX8" i="9"/>
  <c r="BY8" i="9"/>
  <c r="BZ8" i="9"/>
  <c r="BW9" i="9"/>
  <c r="BX9" i="9"/>
  <c r="BY9" i="9"/>
  <c r="BZ9" i="9"/>
  <c r="BW10" i="9"/>
  <c r="BX10" i="9"/>
  <c r="BY10" i="9"/>
  <c r="BZ10" i="9"/>
  <c r="BW11" i="9"/>
  <c r="BX11" i="9"/>
  <c r="BY11" i="9"/>
  <c r="BZ11" i="9"/>
  <c r="BW12" i="9"/>
  <c r="BX12" i="9"/>
  <c r="BY12" i="9"/>
  <c r="BZ12" i="9"/>
  <c r="BW13" i="9"/>
  <c r="BX13" i="9"/>
  <c r="BY13" i="9"/>
  <c r="BZ13" i="9"/>
  <c r="BW14" i="9"/>
  <c r="BX14" i="9"/>
  <c r="BY14" i="9"/>
  <c r="BZ14" i="9"/>
  <c r="BW15" i="9"/>
  <c r="BX15" i="9"/>
  <c r="BY15" i="9"/>
  <c r="BZ15" i="9"/>
  <c r="BW16" i="9"/>
  <c r="BX16" i="9"/>
  <c r="BY16" i="9"/>
  <c r="BZ16" i="9"/>
  <c r="BW17" i="9"/>
  <c r="BX17" i="9"/>
  <c r="BY17" i="9"/>
  <c r="BZ17" i="9"/>
  <c r="BW18" i="9"/>
  <c r="BX18" i="9"/>
  <c r="BY18" i="9"/>
  <c r="BZ18" i="9"/>
  <c r="BW19" i="9"/>
  <c r="BX19" i="9"/>
  <c r="BY19" i="9"/>
  <c r="BZ19" i="9"/>
  <c r="BW20" i="9"/>
  <c r="BX20" i="9"/>
  <c r="BY20" i="9"/>
  <c r="BZ20" i="9"/>
  <c r="BW21" i="9"/>
  <c r="BX21" i="9"/>
  <c r="BY21" i="9"/>
  <c r="BZ21" i="9"/>
  <c r="BW22" i="9"/>
  <c r="BX22" i="9"/>
  <c r="BY22" i="9"/>
  <c r="BZ22" i="9"/>
  <c r="BW23" i="9"/>
  <c r="BX23" i="9"/>
  <c r="BY23" i="9"/>
  <c r="BZ23" i="9"/>
  <c r="BW24" i="9"/>
  <c r="BX24" i="9"/>
  <c r="BY24" i="9"/>
  <c r="BZ24" i="9"/>
  <c r="BW25" i="9"/>
  <c r="BX25" i="9"/>
  <c r="BY25" i="9"/>
  <c r="BZ25" i="9"/>
  <c r="BW26" i="9"/>
  <c r="BX26" i="9"/>
  <c r="BY26" i="9"/>
  <c r="BZ26" i="9"/>
  <c r="BW27" i="9"/>
  <c r="BX27" i="9"/>
  <c r="BY27" i="9"/>
  <c r="BZ27" i="9"/>
  <c r="BW28" i="9"/>
  <c r="BX28" i="9"/>
  <c r="BY28" i="9"/>
  <c r="BZ28" i="9"/>
  <c r="BW29" i="9"/>
  <c r="BX29" i="9"/>
  <c r="BY29" i="9"/>
  <c r="BZ29" i="9"/>
  <c r="BW30" i="9"/>
  <c r="BX30" i="9"/>
  <c r="BY30" i="9"/>
  <c r="BZ30" i="9"/>
  <c r="BW31" i="9"/>
  <c r="BX31" i="9"/>
  <c r="BY31" i="9"/>
  <c r="BZ31" i="9"/>
  <c r="BW32" i="9"/>
  <c r="BX32" i="9"/>
  <c r="BY32" i="9"/>
  <c r="BZ32" i="9"/>
  <c r="BW33" i="9"/>
  <c r="BX33" i="9"/>
  <c r="BY33" i="9"/>
  <c r="BZ33" i="9"/>
  <c r="BW34" i="9"/>
  <c r="BX34" i="9"/>
  <c r="BY34" i="9"/>
  <c r="BZ34" i="9"/>
  <c r="BW35" i="9"/>
  <c r="BX35" i="9"/>
  <c r="BY35" i="9"/>
  <c r="BZ35" i="9"/>
  <c r="BW36" i="9"/>
  <c r="BX36" i="9"/>
  <c r="BY36" i="9"/>
  <c r="BZ36" i="9"/>
  <c r="BW37" i="9"/>
  <c r="BX37" i="9"/>
  <c r="BY37" i="9"/>
  <c r="BZ37" i="9"/>
  <c r="BW38" i="9"/>
  <c r="BX38" i="9"/>
  <c r="BY38" i="9"/>
  <c r="BZ38" i="9"/>
  <c r="BW39" i="9"/>
  <c r="BX39" i="9"/>
  <c r="BY39" i="9"/>
  <c r="BZ39" i="9"/>
  <c r="BW40" i="9"/>
  <c r="BX40" i="9"/>
  <c r="BY40" i="9"/>
  <c r="BZ40" i="9"/>
  <c r="BW41" i="9"/>
  <c r="BX41" i="9"/>
  <c r="BY41" i="9"/>
  <c r="BZ41" i="9"/>
  <c r="BW42" i="9"/>
  <c r="BX42" i="9"/>
  <c r="BY42" i="9"/>
  <c r="BZ42" i="9"/>
  <c r="BW43" i="9"/>
  <c r="BX43" i="9"/>
  <c r="BY43" i="9"/>
  <c r="BZ43" i="9"/>
  <c r="BW44" i="9"/>
  <c r="BX44" i="9"/>
  <c r="BY44" i="9"/>
  <c r="BZ44" i="9"/>
  <c r="BW45" i="9"/>
  <c r="BX45" i="9"/>
  <c r="BY45" i="9"/>
  <c r="BZ45" i="9"/>
  <c r="BW46" i="9"/>
  <c r="BX46" i="9"/>
  <c r="BY46" i="9"/>
  <c r="BZ46" i="9"/>
  <c r="BW47" i="9"/>
  <c r="BX47" i="9"/>
  <c r="BY47" i="9"/>
  <c r="BZ47" i="9"/>
  <c r="BW48" i="9"/>
  <c r="BX48" i="9"/>
  <c r="BY48" i="9"/>
  <c r="BZ48" i="9"/>
  <c r="BW49" i="9"/>
  <c r="BX49" i="9"/>
  <c r="BY49" i="9"/>
  <c r="BZ49" i="9"/>
  <c r="BW50" i="9"/>
  <c r="BX50" i="9"/>
  <c r="BY50" i="9"/>
  <c r="BZ50" i="9"/>
  <c r="BW51" i="9"/>
  <c r="BX51" i="9"/>
  <c r="BY51" i="9"/>
  <c r="BZ51" i="9"/>
  <c r="BW52" i="9"/>
  <c r="BX52" i="9"/>
  <c r="BY52" i="9"/>
  <c r="BZ52" i="9"/>
  <c r="BW53" i="9"/>
  <c r="BX53" i="9"/>
  <c r="BY53" i="9"/>
  <c r="BZ53" i="9"/>
  <c r="BW54" i="9"/>
  <c r="BX54" i="9"/>
  <c r="BY54" i="9"/>
  <c r="BZ54" i="9"/>
  <c r="BW55" i="9"/>
  <c r="BX55" i="9"/>
  <c r="BY55" i="9"/>
  <c r="BZ55" i="9"/>
  <c r="BW56" i="9"/>
  <c r="BX56" i="9"/>
  <c r="BY56" i="9"/>
  <c r="BZ56" i="9"/>
  <c r="BW57" i="9"/>
  <c r="BX57" i="9"/>
  <c r="BY57" i="9"/>
  <c r="BZ57" i="9"/>
  <c r="BW58" i="9"/>
  <c r="BX58" i="9"/>
  <c r="BY58" i="9"/>
  <c r="BZ58" i="9"/>
  <c r="BW59" i="9"/>
  <c r="BX59" i="9"/>
  <c r="BY59" i="9"/>
  <c r="BZ59" i="9"/>
  <c r="BW60" i="9"/>
  <c r="BX60" i="9"/>
  <c r="BY60" i="9"/>
  <c r="BZ60" i="9"/>
  <c r="BW61" i="9"/>
  <c r="BX61" i="9"/>
  <c r="BY61" i="9"/>
  <c r="BZ61" i="9"/>
  <c r="BW62" i="9"/>
  <c r="BX62" i="9"/>
  <c r="BY62" i="9"/>
  <c r="BZ62" i="9"/>
  <c r="BW63" i="9"/>
  <c r="BX63" i="9"/>
  <c r="BY63" i="9"/>
  <c r="BZ63" i="9"/>
  <c r="BW64" i="9"/>
  <c r="BX64" i="9"/>
  <c r="BY64" i="9"/>
  <c r="BZ64" i="9"/>
  <c r="BW65" i="9"/>
  <c r="BX65" i="9"/>
  <c r="BY65" i="9"/>
  <c r="BZ65" i="9"/>
  <c r="BW66" i="9"/>
  <c r="BX66" i="9"/>
  <c r="BY66" i="9"/>
  <c r="BZ66" i="9"/>
  <c r="BW67" i="9"/>
  <c r="BX67" i="9"/>
  <c r="BY67" i="9"/>
  <c r="BZ67" i="9"/>
  <c r="BW68" i="9"/>
  <c r="BX68" i="9"/>
  <c r="BY68" i="9"/>
  <c r="BZ68" i="9"/>
  <c r="BW69" i="9"/>
  <c r="BX69" i="9"/>
  <c r="BY69" i="9"/>
  <c r="BZ69" i="9"/>
  <c r="BW70" i="9"/>
  <c r="BX70" i="9"/>
  <c r="BY70" i="9"/>
  <c r="BZ70" i="9"/>
  <c r="BW71" i="9"/>
  <c r="BX71" i="9"/>
  <c r="BY71" i="9"/>
  <c r="BZ71" i="9"/>
  <c r="BW72" i="9"/>
  <c r="BX72" i="9"/>
  <c r="BY72" i="9"/>
  <c r="BZ72" i="9"/>
  <c r="BW73" i="9"/>
  <c r="BX73" i="9"/>
  <c r="BY73" i="9"/>
  <c r="BZ73" i="9"/>
  <c r="BW74" i="9"/>
  <c r="BX74" i="9"/>
  <c r="BY74" i="9"/>
  <c r="BZ74" i="9"/>
  <c r="BW75" i="9"/>
  <c r="BX75" i="9"/>
  <c r="BY75" i="9"/>
  <c r="BZ75" i="9"/>
  <c r="BW76" i="9"/>
  <c r="BX76" i="9"/>
  <c r="BY76" i="9"/>
  <c r="BZ76" i="9"/>
  <c r="BW77" i="9"/>
  <c r="BX77" i="9"/>
  <c r="BY77" i="9"/>
  <c r="BZ77" i="9"/>
  <c r="BW78" i="9"/>
  <c r="BX78" i="9"/>
  <c r="BY78" i="9"/>
  <c r="BZ78" i="9"/>
  <c r="BW79" i="9"/>
  <c r="BX79" i="9"/>
  <c r="BY79" i="9"/>
  <c r="BZ79" i="9"/>
  <c r="BW80" i="9"/>
  <c r="BX80" i="9"/>
  <c r="BY80" i="9"/>
  <c r="BZ80" i="9"/>
  <c r="BW81" i="9"/>
  <c r="BX81" i="9"/>
  <c r="BY81" i="9"/>
  <c r="BZ81" i="9"/>
  <c r="BW82" i="9"/>
  <c r="BX82" i="9"/>
  <c r="BY82" i="9"/>
  <c r="BZ82" i="9"/>
  <c r="BW83" i="9"/>
  <c r="BX83" i="9"/>
  <c r="BY83" i="9"/>
  <c r="BZ83" i="9"/>
  <c r="BW84" i="9"/>
  <c r="BX84" i="9"/>
  <c r="BY84" i="9"/>
  <c r="BZ84" i="9"/>
  <c r="BX7" i="9"/>
  <c r="BY7" i="9"/>
  <c r="BZ7" i="9"/>
  <c r="BZ86" i="9" s="1"/>
  <c r="BW7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B86" i="9"/>
  <c r="BA86" i="9"/>
  <c r="AZ86" i="9"/>
  <c r="AY86" i="9"/>
  <c r="AX86" i="9"/>
  <c r="AW86" i="9"/>
  <c r="AV86" i="9"/>
  <c r="AU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D86" i="9"/>
  <c r="E86" i="9"/>
  <c r="C86" i="9"/>
  <c r="F86" i="9"/>
  <c r="BY86" i="9" l="1"/>
  <c r="BX86" i="9"/>
  <c r="BW86" i="9"/>
  <c r="AL7" i="20" l="1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G8" i="28" l="1"/>
  <c r="G9" i="28"/>
  <c r="G10" i="28"/>
  <c r="G11" i="28"/>
  <c r="G12" i="28"/>
  <c r="G13" i="28"/>
  <c r="G14" i="28"/>
  <c r="G15" i="28"/>
  <c r="H15" i="28" s="1"/>
  <c r="I15" i="28" s="1"/>
  <c r="G16" i="28"/>
  <c r="G17" i="28"/>
  <c r="G18" i="28"/>
  <c r="G19" i="28"/>
  <c r="H19" i="28" s="1"/>
  <c r="G20" i="28"/>
  <c r="G21" i="28"/>
  <c r="G22" i="28"/>
  <c r="G23" i="28"/>
  <c r="L23" i="28" s="1"/>
  <c r="G24" i="28"/>
  <c r="G25" i="28"/>
  <c r="G26" i="28"/>
  <c r="G27" i="28"/>
  <c r="H27" i="28" s="1"/>
  <c r="G28" i="28"/>
  <c r="G29" i="28"/>
  <c r="G30" i="28"/>
  <c r="G31" i="28"/>
  <c r="H31" i="28" s="1"/>
  <c r="I31" i="28" s="1"/>
  <c r="G32" i="28"/>
  <c r="G33" i="28"/>
  <c r="H33" i="28" s="1"/>
  <c r="G34" i="28"/>
  <c r="G35" i="28"/>
  <c r="L35" i="28" s="1"/>
  <c r="M35" i="28" s="1"/>
  <c r="G36" i="28"/>
  <c r="G37" i="28"/>
  <c r="G38" i="28"/>
  <c r="G39" i="28"/>
  <c r="L39" i="28" s="1"/>
  <c r="M39" i="28" s="1"/>
  <c r="O39" i="28" s="1"/>
  <c r="G40" i="28"/>
  <c r="G41" i="28"/>
  <c r="G42" i="28"/>
  <c r="G43" i="28"/>
  <c r="L43" i="28" s="1"/>
  <c r="G44" i="28"/>
  <c r="G45" i="28"/>
  <c r="G46" i="28"/>
  <c r="G47" i="28"/>
  <c r="L47" i="28" s="1"/>
  <c r="M47" i="28" s="1"/>
  <c r="G48" i="28"/>
  <c r="G49" i="28"/>
  <c r="G50" i="28"/>
  <c r="G51" i="28"/>
  <c r="L51" i="28" s="1"/>
  <c r="G52" i="28"/>
  <c r="G53" i="28"/>
  <c r="G54" i="28"/>
  <c r="G55" i="28"/>
  <c r="L55" i="28" s="1"/>
  <c r="G56" i="28"/>
  <c r="G57" i="28"/>
  <c r="G58" i="28"/>
  <c r="G59" i="28"/>
  <c r="L59" i="28" s="1"/>
  <c r="G60" i="28"/>
  <c r="G61" i="28"/>
  <c r="G62" i="28"/>
  <c r="G63" i="28"/>
  <c r="L63" i="28" s="1"/>
  <c r="G64" i="28"/>
  <c r="G65" i="28"/>
  <c r="G66" i="28"/>
  <c r="G67" i="28"/>
  <c r="L67" i="28" s="1"/>
  <c r="G68" i="28"/>
  <c r="G69" i="28"/>
  <c r="G70" i="28"/>
  <c r="G71" i="28"/>
  <c r="L71" i="28" s="1"/>
  <c r="G72" i="28"/>
  <c r="G73" i="28"/>
  <c r="G74" i="28"/>
  <c r="G75" i="28"/>
  <c r="L75" i="28" s="1"/>
  <c r="G76" i="28"/>
  <c r="G77" i="28"/>
  <c r="G78" i="28"/>
  <c r="G79" i="28"/>
  <c r="G80" i="28"/>
  <c r="G81" i="28"/>
  <c r="G82" i="28"/>
  <c r="G83" i="28"/>
  <c r="L83" i="28" s="1"/>
  <c r="G84" i="28"/>
  <c r="L84" i="28" s="1"/>
  <c r="M84" i="28" s="1"/>
  <c r="R84" i="28" s="1"/>
  <c r="G7" i="28"/>
  <c r="E84" i="28"/>
  <c r="F84" i="28" s="1"/>
  <c r="F83" i="28"/>
  <c r="E83" i="28"/>
  <c r="L82" i="28"/>
  <c r="E82" i="28"/>
  <c r="F82" i="28" s="1"/>
  <c r="E81" i="28"/>
  <c r="F80" i="28"/>
  <c r="E80" i="28"/>
  <c r="E79" i="28"/>
  <c r="F79" i="28" s="1"/>
  <c r="L78" i="28"/>
  <c r="E78" i="28"/>
  <c r="F78" i="28" s="1"/>
  <c r="E77" i="28"/>
  <c r="F77" i="28" s="1"/>
  <c r="E76" i="28"/>
  <c r="F76" i="28" s="1"/>
  <c r="F75" i="28"/>
  <c r="E75" i="28"/>
  <c r="H74" i="28"/>
  <c r="E74" i="28"/>
  <c r="F74" i="28" s="1"/>
  <c r="L73" i="28"/>
  <c r="M73" i="28" s="1"/>
  <c r="E73" i="28"/>
  <c r="F73" i="28" s="1"/>
  <c r="L72" i="28"/>
  <c r="E72" i="28"/>
  <c r="F72" i="28" s="1"/>
  <c r="E71" i="28"/>
  <c r="F71" i="28" s="1"/>
  <c r="L70" i="28"/>
  <c r="M70" i="28" s="1"/>
  <c r="E70" i="28"/>
  <c r="F70" i="28" s="1"/>
  <c r="E69" i="28"/>
  <c r="L68" i="28"/>
  <c r="E68" i="28"/>
  <c r="F68" i="28" s="1"/>
  <c r="E67" i="28"/>
  <c r="F67" i="28" s="1"/>
  <c r="L66" i="28"/>
  <c r="F66" i="28"/>
  <c r="E66" i="28"/>
  <c r="L65" i="28"/>
  <c r="E65" i="28"/>
  <c r="F65" i="28" s="1"/>
  <c r="F64" i="28"/>
  <c r="E64" i="28"/>
  <c r="F63" i="28"/>
  <c r="E63" i="28"/>
  <c r="F62" i="28"/>
  <c r="E62" i="28"/>
  <c r="L62" i="28" s="1"/>
  <c r="E61" i="28"/>
  <c r="H60" i="28"/>
  <c r="J60" i="28" s="1"/>
  <c r="E60" i="28"/>
  <c r="F59" i="28"/>
  <c r="E59" i="28"/>
  <c r="L58" i="28"/>
  <c r="F58" i="28"/>
  <c r="E58" i="28"/>
  <c r="E57" i="28"/>
  <c r="F57" i="28" s="1"/>
  <c r="F56" i="28"/>
  <c r="E56" i="28"/>
  <c r="E55" i="28"/>
  <c r="F55" i="28" s="1"/>
  <c r="E54" i="28"/>
  <c r="F54" i="28" s="1"/>
  <c r="L53" i="28"/>
  <c r="F53" i="28"/>
  <c r="E53" i="28"/>
  <c r="F52" i="28"/>
  <c r="E52" i="28"/>
  <c r="E51" i="28"/>
  <c r="F51" i="28" s="1"/>
  <c r="H50" i="28"/>
  <c r="I50" i="28" s="1"/>
  <c r="E50" i="28"/>
  <c r="F50" i="28" s="1"/>
  <c r="F49" i="28"/>
  <c r="E49" i="28"/>
  <c r="F48" i="28"/>
  <c r="E48" i="28"/>
  <c r="L48" i="28" s="1"/>
  <c r="E47" i="28"/>
  <c r="F47" i="28" s="1"/>
  <c r="E46" i="28"/>
  <c r="F45" i="28"/>
  <c r="E45" i="28"/>
  <c r="E44" i="28"/>
  <c r="L44" i="28" s="1"/>
  <c r="F43" i="28"/>
  <c r="E43" i="28"/>
  <c r="H42" i="28"/>
  <c r="E42" i="28"/>
  <c r="F42" i="28" s="1"/>
  <c r="F41" i="28"/>
  <c r="E41" i="28"/>
  <c r="F40" i="28"/>
  <c r="E40" i="28"/>
  <c r="F39" i="28"/>
  <c r="E39" i="28"/>
  <c r="L38" i="28"/>
  <c r="E38" i="28"/>
  <c r="F38" i="28" s="1"/>
  <c r="F37" i="28"/>
  <c r="E37" i="28"/>
  <c r="E36" i="28"/>
  <c r="F36" i="28" s="1"/>
  <c r="F35" i="28"/>
  <c r="E35" i="28"/>
  <c r="H34" i="28"/>
  <c r="E34" i="28"/>
  <c r="F34" i="28" s="1"/>
  <c r="E33" i="28"/>
  <c r="F33" i="28" s="1"/>
  <c r="E32" i="28"/>
  <c r="F32" i="28" s="1"/>
  <c r="F31" i="28"/>
  <c r="E31" i="28"/>
  <c r="H30" i="28"/>
  <c r="E30" i="28"/>
  <c r="F30" i="28" s="1"/>
  <c r="H29" i="28"/>
  <c r="I29" i="28" s="1"/>
  <c r="E29" i="28"/>
  <c r="E28" i="28"/>
  <c r="F28" i="28" s="1"/>
  <c r="F27" i="28"/>
  <c r="E27" i="28"/>
  <c r="H26" i="28"/>
  <c r="I26" i="28" s="1"/>
  <c r="L26" i="28"/>
  <c r="M26" i="28" s="1"/>
  <c r="E26" i="28"/>
  <c r="F26" i="28" s="1"/>
  <c r="H25" i="28"/>
  <c r="F25" i="28"/>
  <c r="E25" i="28"/>
  <c r="L25" i="28" s="1"/>
  <c r="M25" i="28" s="1"/>
  <c r="E24" i="28"/>
  <c r="F24" i="28" s="1"/>
  <c r="F23" i="28"/>
  <c r="E23" i="28"/>
  <c r="H22" i="28"/>
  <c r="I22" i="28" s="1"/>
  <c r="E22" i="28"/>
  <c r="F22" i="28" s="1"/>
  <c r="H21" i="28"/>
  <c r="I21" i="28" s="1"/>
  <c r="E21" i="28"/>
  <c r="F21" i="28" s="1"/>
  <c r="F20" i="28"/>
  <c r="E20" i="28"/>
  <c r="E19" i="28"/>
  <c r="F19" i="28" s="1"/>
  <c r="E18" i="28"/>
  <c r="F18" i="28" s="1"/>
  <c r="H17" i="28"/>
  <c r="J17" i="28" s="1"/>
  <c r="F17" i="28"/>
  <c r="E17" i="28"/>
  <c r="L17" i="28" s="1"/>
  <c r="M17" i="28" s="1"/>
  <c r="O17" i="28" s="1"/>
  <c r="E16" i="28"/>
  <c r="F16" i="28" s="1"/>
  <c r="E15" i="28"/>
  <c r="F15" i="28" s="1"/>
  <c r="H14" i="28"/>
  <c r="E14" i="28"/>
  <c r="F14" i="28" s="1"/>
  <c r="H13" i="28"/>
  <c r="I13" i="28" s="1"/>
  <c r="E13" i="28"/>
  <c r="E12" i="28"/>
  <c r="F12" i="28" s="1"/>
  <c r="F11" i="28"/>
  <c r="E11" i="28"/>
  <c r="H10" i="28"/>
  <c r="E10" i="28"/>
  <c r="F10" i="28" s="1"/>
  <c r="H9" i="28"/>
  <c r="I9" i="28" s="1"/>
  <c r="E9" i="28"/>
  <c r="L9" i="28" s="1"/>
  <c r="M9" i="28" s="1"/>
  <c r="E8" i="28"/>
  <c r="F8" i="28" s="1"/>
  <c r="E7" i="28"/>
  <c r="F7" i="28" s="1"/>
  <c r="G8" i="27"/>
  <c r="G9" i="27"/>
  <c r="G10" i="27"/>
  <c r="L10" i="27" s="1"/>
  <c r="G11" i="27"/>
  <c r="G12" i="27"/>
  <c r="G13" i="27"/>
  <c r="H13" i="27" s="1"/>
  <c r="G14" i="27"/>
  <c r="L14" i="27" s="1"/>
  <c r="G15" i="27"/>
  <c r="G16" i="27"/>
  <c r="G17" i="27"/>
  <c r="L17" i="27" s="1"/>
  <c r="M17" i="27" s="1"/>
  <c r="N17" i="27" s="1"/>
  <c r="G18" i="27"/>
  <c r="L18" i="27" s="1"/>
  <c r="M18" i="27" s="1"/>
  <c r="N18" i="27" s="1"/>
  <c r="G19" i="27"/>
  <c r="G20" i="27"/>
  <c r="G21" i="27"/>
  <c r="H21" i="27" s="1"/>
  <c r="G22" i="27"/>
  <c r="H22" i="27" s="1"/>
  <c r="I22" i="27" s="1"/>
  <c r="G23" i="27"/>
  <c r="G24" i="27"/>
  <c r="G25" i="27"/>
  <c r="L25" i="27" s="1"/>
  <c r="M25" i="27" s="1"/>
  <c r="G26" i="27"/>
  <c r="L26" i="27" s="1"/>
  <c r="G27" i="27"/>
  <c r="G28" i="27"/>
  <c r="G29" i="27"/>
  <c r="H29" i="27" s="1"/>
  <c r="G30" i="27"/>
  <c r="H30" i="27" s="1"/>
  <c r="I30" i="27" s="1"/>
  <c r="G31" i="27"/>
  <c r="G32" i="27"/>
  <c r="G33" i="27"/>
  <c r="L33" i="27" s="1"/>
  <c r="M33" i="27" s="1"/>
  <c r="G34" i="27"/>
  <c r="L34" i="27" s="1"/>
  <c r="G35" i="27"/>
  <c r="H35" i="27" s="1"/>
  <c r="G36" i="27"/>
  <c r="G37" i="27"/>
  <c r="H37" i="27" s="1"/>
  <c r="G38" i="27"/>
  <c r="L38" i="27" s="1"/>
  <c r="G39" i="27"/>
  <c r="G40" i="27"/>
  <c r="G41" i="27"/>
  <c r="G42" i="27"/>
  <c r="L42" i="27" s="1"/>
  <c r="G43" i="27"/>
  <c r="G44" i="27"/>
  <c r="G45" i="27"/>
  <c r="G46" i="27"/>
  <c r="L46" i="27" s="1"/>
  <c r="G47" i="27"/>
  <c r="G48" i="27"/>
  <c r="G49" i="27"/>
  <c r="L49" i="27" s="1"/>
  <c r="G50" i="27"/>
  <c r="L50" i="27" s="1"/>
  <c r="M50" i="27" s="1"/>
  <c r="N50" i="27" s="1"/>
  <c r="G51" i="27"/>
  <c r="G52" i="27"/>
  <c r="H52" i="27" s="1"/>
  <c r="I52" i="27" s="1"/>
  <c r="G53" i="27"/>
  <c r="G54" i="27"/>
  <c r="L54" i="27" s="1"/>
  <c r="G55" i="27"/>
  <c r="G56" i="27"/>
  <c r="G57" i="27"/>
  <c r="L57" i="27" s="1"/>
  <c r="G58" i="27"/>
  <c r="L58" i="27" s="1"/>
  <c r="G59" i="27"/>
  <c r="G60" i="27"/>
  <c r="G61" i="27"/>
  <c r="G62" i="27"/>
  <c r="L62" i="27" s="1"/>
  <c r="G63" i="27"/>
  <c r="G64" i="27"/>
  <c r="G65" i="27"/>
  <c r="L65" i="27" s="1"/>
  <c r="G66" i="27"/>
  <c r="L66" i="27" s="1"/>
  <c r="G67" i="27"/>
  <c r="G68" i="27"/>
  <c r="H68" i="27" s="1"/>
  <c r="I68" i="27" s="1"/>
  <c r="G69" i="27"/>
  <c r="G70" i="27"/>
  <c r="L70" i="27" s="1"/>
  <c r="G71" i="27"/>
  <c r="G72" i="27"/>
  <c r="G73" i="27"/>
  <c r="G74" i="27"/>
  <c r="L74" i="27" s="1"/>
  <c r="M74" i="27" s="1"/>
  <c r="N74" i="27" s="1"/>
  <c r="G75" i="27"/>
  <c r="G76" i="27"/>
  <c r="G77" i="27"/>
  <c r="G78" i="27"/>
  <c r="L78" i="27" s="1"/>
  <c r="G79" i="27"/>
  <c r="G80" i="27"/>
  <c r="G81" i="27"/>
  <c r="G82" i="27"/>
  <c r="L82" i="27" s="1"/>
  <c r="G83" i="27"/>
  <c r="G84" i="27"/>
  <c r="G7" i="27"/>
  <c r="G86" i="27" s="1"/>
  <c r="L41" i="27"/>
  <c r="L73" i="27"/>
  <c r="U84" i="27"/>
  <c r="T84" i="27"/>
  <c r="S84" i="27"/>
  <c r="Q84" i="27" s="1"/>
  <c r="R84" i="27"/>
  <c r="F84" i="27"/>
  <c r="E84" i="27"/>
  <c r="U83" i="27"/>
  <c r="T83" i="27"/>
  <c r="S83" i="27"/>
  <c r="Q83" i="27" s="1"/>
  <c r="R83" i="27"/>
  <c r="E83" i="27"/>
  <c r="F83" i="27" s="1"/>
  <c r="U82" i="27"/>
  <c r="T82" i="27"/>
  <c r="S82" i="27"/>
  <c r="Q82" i="27" s="1"/>
  <c r="R82" i="27"/>
  <c r="F82" i="27"/>
  <c r="E82" i="27"/>
  <c r="U81" i="27"/>
  <c r="T81" i="27"/>
  <c r="S81" i="27"/>
  <c r="Q81" i="27" s="1"/>
  <c r="R81" i="27"/>
  <c r="E81" i="27"/>
  <c r="U80" i="27"/>
  <c r="T80" i="27"/>
  <c r="S80" i="27"/>
  <c r="Q80" i="27" s="1"/>
  <c r="R80" i="27"/>
  <c r="F80" i="27"/>
  <c r="E80" i="27"/>
  <c r="U79" i="27"/>
  <c r="T79" i="27"/>
  <c r="S79" i="27"/>
  <c r="Q79" i="27" s="1"/>
  <c r="R79" i="27"/>
  <c r="E79" i="27"/>
  <c r="F79" i="27" s="1"/>
  <c r="U78" i="27"/>
  <c r="T78" i="27"/>
  <c r="S78" i="27"/>
  <c r="Q78" i="27" s="1"/>
  <c r="R78" i="27"/>
  <c r="F78" i="27"/>
  <c r="E78" i="27"/>
  <c r="U77" i="27"/>
  <c r="T77" i="27"/>
  <c r="S77" i="27"/>
  <c r="Q77" i="27" s="1"/>
  <c r="R77" i="27"/>
  <c r="E77" i="27"/>
  <c r="L77" i="27" s="1"/>
  <c r="U76" i="27"/>
  <c r="T76" i="27"/>
  <c r="S76" i="27"/>
  <c r="Q76" i="27" s="1"/>
  <c r="R76" i="27"/>
  <c r="F76" i="27"/>
  <c r="E76" i="27"/>
  <c r="U75" i="27"/>
  <c r="T75" i="27"/>
  <c r="S75" i="27"/>
  <c r="Q75" i="27" s="1"/>
  <c r="R75" i="27"/>
  <c r="E75" i="27"/>
  <c r="F75" i="27" s="1"/>
  <c r="F74" i="27"/>
  <c r="E74" i="27"/>
  <c r="U73" i="27"/>
  <c r="T73" i="27"/>
  <c r="S73" i="27"/>
  <c r="Q73" i="27" s="1"/>
  <c r="R73" i="27"/>
  <c r="F73" i="27"/>
  <c r="E73" i="27"/>
  <c r="U72" i="27"/>
  <c r="T72" i="27"/>
  <c r="S72" i="27"/>
  <c r="Q72" i="27" s="1"/>
  <c r="R72" i="27"/>
  <c r="F72" i="27"/>
  <c r="E72" i="27"/>
  <c r="U71" i="27"/>
  <c r="T71" i="27"/>
  <c r="S71" i="27"/>
  <c r="R71" i="27"/>
  <c r="F71" i="27"/>
  <c r="E71" i="27"/>
  <c r="U70" i="27"/>
  <c r="T70" i="27"/>
  <c r="S70" i="27"/>
  <c r="Q70" i="27" s="1"/>
  <c r="R70" i="27"/>
  <c r="F70" i="27"/>
  <c r="E70" i="27"/>
  <c r="U69" i="27"/>
  <c r="T69" i="27"/>
  <c r="S69" i="27"/>
  <c r="R69" i="27"/>
  <c r="F69" i="27"/>
  <c r="E69" i="27"/>
  <c r="F68" i="27"/>
  <c r="E68" i="27"/>
  <c r="U67" i="27"/>
  <c r="T67" i="27"/>
  <c r="S67" i="27"/>
  <c r="R67" i="27"/>
  <c r="F67" i="27"/>
  <c r="E67" i="27"/>
  <c r="U66" i="27"/>
  <c r="T66" i="27"/>
  <c r="S66" i="27"/>
  <c r="Q66" i="27" s="1"/>
  <c r="R66" i="27"/>
  <c r="F66" i="27"/>
  <c r="E66" i="27"/>
  <c r="U65" i="27"/>
  <c r="T65" i="27"/>
  <c r="S65" i="27"/>
  <c r="R65" i="27"/>
  <c r="F65" i="27"/>
  <c r="E65" i="27"/>
  <c r="U64" i="27"/>
  <c r="T64" i="27"/>
  <c r="S64" i="27"/>
  <c r="Q64" i="27" s="1"/>
  <c r="R64" i="27"/>
  <c r="F64" i="27"/>
  <c r="E64" i="27"/>
  <c r="U63" i="27"/>
  <c r="T63" i="27"/>
  <c r="S63" i="27"/>
  <c r="R63" i="27"/>
  <c r="F63" i="27"/>
  <c r="E63" i="27"/>
  <c r="U62" i="27"/>
  <c r="T62" i="27"/>
  <c r="S62" i="27"/>
  <c r="Q62" i="27" s="1"/>
  <c r="R62" i="27"/>
  <c r="F62" i="27"/>
  <c r="E62" i="27"/>
  <c r="U61" i="27"/>
  <c r="T61" i="27"/>
  <c r="S61" i="27"/>
  <c r="R61" i="27"/>
  <c r="F61" i="27"/>
  <c r="E61" i="27"/>
  <c r="H60" i="27"/>
  <c r="E60" i="27"/>
  <c r="F60" i="27" s="1"/>
  <c r="U59" i="27"/>
  <c r="T59" i="27"/>
  <c r="S59" i="27"/>
  <c r="R59" i="27"/>
  <c r="F59" i="27"/>
  <c r="E59" i="27"/>
  <c r="U58" i="27"/>
  <c r="T58" i="27"/>
  <c r="Q58" i="27" s="1"/>
  <c r="S58" i="27"/>
  <c r="R58" i="27"/>
  <c r="E58" i="27"/>
  <c r="F58" i="27" s="1"/>
  <c r="U57" i="27"/>
  <c r="T57" i="27"/>
  <c r="S57" i="27"/>
  <c r="R57" i="27"/>
  <c r="F57" i="27"/>
  <c r="E57" i="27"/>
  <c r="U56" i="27"/>
  <c r="T56" i="27"/>
  <c r="Q56" i="27" s="1"/>
  <c r="S56" i="27"/>
  <c r="R56" i="27"/>
  <c r="E56" i="27"/>
  <c r="F56" i="27" s="1"/>
  <c r="U55" i="27"/>
  <c r="T55" i="27"/>
  <c r="S55" i="27"/>
  <c r="R55" i="27"/>
  <c r="F55" i="27"/>
  <c r="E55" i="27"/>
  <c r="U54" i="27"/>
  <c r="T54" i="27"/>
  <c r="Q54" i="27" s="1"/>
  <c r="S54" i="27"/>
  <c r="R54" i="27"/>
  <c r="E54" i="27"/>
  <c r="F54" i="27" s="1"/>
  <c r="U53" i="27"/>
  <c r="T53" i="27"/>
  <c r="S53" i="27"/>
  <c r="R53" i="27"/>
  <c r="F53" i="27"/>
  <c r="E53" i="27"/>
  <c r="L53" i="27" s="1"/>
  <c r="E52" i="27"/>
  <c r="F52" i="27" s="1"/>
  <c r="U51" i="27"/>
  <c r="T51" i="27"/>
  <c r="S51" i="27"/>
  <c r="R51" i="27"/>
  <c r="Q51" i="27" s="1"/>
  <c r="F51" i="27"/>
  <c r="E51" i="27"/>
  <c r="F50" i="27"/>
  <c r="E50" i="27"/>
  <c r="F49" i="27"/>
  <c r="E49" i="27"/>
  <c r="U48" i="27"/>
  <c r="T48" i="27"/>
  <c r="S48" i="27"/>
  <c r="R48" i="27"/>
  <c r="F48" i="27"/>
  <c r="E48" i="27"/>
  <c r="U47" i="27"/>
  <c r="T47" i="27"/>
  <c r="S47" i="27"/>
  <c r="Q47" i="27" s="1"/>
  <c r="R47" i="27"/>
  <c r="F47" i="27"/>
  <c r="E47" i="27"/>
  <c r="U46" i="27"/>
  <c r="T46" i="27"/>
  <c r="S46" i="27"/>
  <c r="R46" i="27"/>
  <c r="F46" i="27"/>
  <c r="E46" i="27"/>
  <c r="U45" i="27"/>
  <c r="T45" i="27"/>
  <c r="S45" i="27"/>
  <c r="Q45" i="27" s="1"/>
  <c r="R45" i="27"/>
  <c r="F45" i="27"/>
  <c r="E45" i="27"/>
  <c r="U44" i="27"/>
  <c r="T44" i="27"/>
  <c r="S44" i="27"/>
  <c r="R44" i="27"/>
  <c r="F44" i="27"/>
  <c r="E44" i="27"/>
  <c r="F43" i="27"/>
  <c r="E43" i="27"/>
  <c r="F42" i="27"/>
  <c r="E42" i="27"/>
  <c r="U41" i="27"/>
  <c r="T41" i="27"/>
  <c r="S41" i="27"/>
  <c r="R41" i="27"/>
  <c r="Q41" i="27"/>
  <c r="F41" i="27"/>
  <c r="E41" i="27"/>
  <c r="F40" i="27"/>
  <c r="E40" i="27"/>
  <c r="H39" i="27"/>
  <c r="I39" i="27" s="1"/>
  <c r="E39" i="27"/>
  <c r="F39" i="27" s="1"/>
  <c r="U38" i="27"/>
  <c r="T38" i="27"/>
  <c r="S38" i="27"/>
  <c r="R38" i="27"/>
  <c r="E38" i="27"/>
  <c r="F38" i="27" s="1"/>
  <c r="F37" i="27"/>
  <c r="E37" i="27"/>
  <c r="I36" i="27"/>
  <c r="H36" i="27"/>
  <c r="F36" i="27"/>
  <c r="E36" i="27"/>
  <c r="F35" i="27"/>
  <c r="E35" i="27"/>
  <c r="F34" i="27"/>
  <c r="E34" i="27"/>
  <c r="H33" i="27"/>
  <c r="F33" i="27"/>
  <c r="E33" i="27"/>
  <c r="H32" i="27"/>
  <c r="I32" i="27" s="1"/>
  <c r="F32" i="27"/>
  <c r="E32" i="27"/>
  <c r="H31" i="27"/>
  <c r="E31" i="27"/>
  <c r="F31" i="27" s="1"/>
  <c r="F30" i="27"/>
  <c r="E30" i="27"/>
  <c r="F29" i="27"/>
  <c r="E29" i="27"/>
  <c r="L29" i="27" s="1"/>
  <c r="M29" i="27" s="1"/>
  <c r="H28" i="27"/>
  <c r="I28" i="27" s="1"/>
  <c r="F28" i="27"/>
  <c r="E28" i="27"/>
  <c r="F27" i="27"/>
  <c r="E27" i="27"/>
  <c r="H26" i="27"/>
  <c r="I26" i="27" s="1"/>
  <c r="E26" i="27"/>
  <c r="F26" i="27" s="1"/>
  <c r="H25" i="27"/>
  <c r="F25" i="27"/>
  <c r="E25" i="27"/>
  <c r="H24" i="27"/>
  <c r="I24" i="27" s="1"/>
  <c r="F24" i="27"/>
  <c r="E24" i="27"/>
  <c r="F23" i="27"/>
  <c r="E23" i="27"/>
  <c r="F22" i="27"/>
  <c r="E22" i="27"/>
  <c r="F21" i="27"/>
  <c r="E21" i="27"/>
  <c r="H20" i="27"/>
  <c r="J20" i="27" s="1"/>
  <c r="F20" i="27"/>
  <c r="E20" i="27"/>
  <c r="E19" i="27"/>
  <c r="F19" i="27" s="1"/>
  <c r="E18" i="27"/>
  <c r="F18" i="27" s="1"/>
  <c r="F17" i="27"/>
  <c r="E17" i="27"/>
  <c r="H16" i="27"/>
  <c r="I16" i="27" s="1"/>
  <c r="F16" i="27"/>
  <c r="E16" i="27"/>
  <c r="H15" i="27"/>
  <c r="F15" i="27"/>
  <c r="E15" i="27"/>
  <c r="F14" i="27"/>
  <c r="E14" i="27"/>
  <c r="E13" i="27"/>
  <c r="L13" i="27" s="1"/>
  <c r="M13" i="27" s="1"/>
  <c r="N13" i="27" s="1"/>
  <c r="I12" i="27"/>
  <c r="H12" i="27"/>
  <c r="E12" i="27"/>
  <c r="F12" i="27" s="1"/>
  <c r="F11" i="27"/>
  <c r="E11" i="27"/>
  <c r="F10" i="27"/>
  <c r="E10" i="27"/>
  <c r="H9" i="27"/>
  <c r="E9" i="27"/>
  <c r="H8" i="27"/>
  <c r="I8" i="27" s="1"/>
  <c r="F8" i="27"/>
  <c r="E8" i="27"/>
  <c r="F7" i="27"/>
  <c r="E7" i="27"/>
  <c r="EA38" i="15"/>
  <c r="EA39" i="15"/>
  <c r="EA40" i="15"/>
  <c r="EA41" i="15"/>
  <c r="EA42" i="15"/>
  <c r="EA43" i="15"/>
  <c r="EA44" i="15"/>
  <c r="EA45" i="15"/>
  <c r="EA46" i="15"/>
  <c r="EA47" i="15"/>
  <c r="EA32" i="15"/>
  <c r="EB32" i="15"/>
  <c r="ED32" i="15"/>
  <c r="EA33" i="15"/>
  <c r="EB33" i="15"/>
  <c r="ED33" i="15"/>
  <c r="EA34" i="15"/>
  <c r="EB34" i="15"/>
  <c r="ED34" i="15"/>
  <c r="EA35" i="15"/>
  <c r="EB35" i="15"/>
  <c r="ED35" i="15"/>
  <c r="EA36" i="15"/>
  <c r="EB36" i="15"/>
  <c r="ED36" i="15"/>
  <c r="EA37" i="15"/>
  <c r="EB37" i="15"/>
  <c r="ED37" i="15"/>
  <c r="EB38" i="15"/>
  <c r="ED38" i="15"/>
  <c r="EB39" i="15"/>
  <c r="ED39" i="15"/>
  <c r="EB40" i="15"/>
  <c r="ED40" i="15"/>
  <c r="EB41" i="15"/>
  <c r="ED41" i="15"/>
  <c r="EB42" i="15"/>
  <c r="ED42" i="15"/>
  <c r="EB43" i="15"/>
  <c r="ED43" i="15"/>
  <c r="EB44" i="15"/>
  <c r="ED44" i="15"/>
  <c r="EB45" i="15"/>
  <c r="ED45" i="15"/>
  <c r="EB46" i="15"/>
  <c r="ED46" i="15"/>
  <c r="EB47" i="15"/>
  <c r="ED47" i="15"/>
  <c r="EA48" i="15"/>
  <c r="EB48" i="15"/>
  <c r="ED48" i="15"/>
  <c r="EA49" i="15"/>
  <c r="EB49" i="15"/>
  <c r="ED49" i="15"/>
  <c r="EA50" i="15"/>
  <c r="EB50" i="15"/>
  <c r="ED50" i="15"/>
  <c r="EA51" i="15"/>
  <c r="EB51" i="15"/>
  <c r="ED51" i="15"/>
  <c r="EA52" i="15"/>
  <c r="EB52" i="15"/>
  <c r="ED52" i="15"/>
  <c r="EA53" i="15"/>
  <c r="EB53" i="15"/>
  <c r="ED53" i="15"/>
  <c r="EA54" i="15"/>
  <c r="EB54" i="15"/>
  <c r="ED54" i="15"/>
  <c r="EA55" i="15"/>
  <c r="EB55" i="15"/>
  <c r="ED55" i="15"/>
  <c r="EA56" i="15"/>
  <c r="EB56" i="15"/>
  <c r="ED56" i="15"/>
  <c r="EA57" i="15"/>
  <c r="EB57" i="15"/>
  <c r="ED57" i="15"/>
  <c r="EA58" i="15"/>
  <c r="EB58" i="15"/>
  <c r="ED58" i="15"/>
  <c r="EA59" i="15"/>
  <c r="EB59" i="15"/>
  <c r="ED59" i="15"/>
  <c r="EA60" i="15"/>
  <c r="EB60" i="15"/>
  <c r="ED60" i="15"/>
  <c r="EA61" i="15"/>
  <c r="EB61" i="15"/>
  <c r="ED61" i="15"/>
  <c r="EA62" i="15"/>
  <c r="EB62" i="15"/>
  <c r="ED62" i="15"/>
  <c r="EA63" i="15"/>
  <c r="EB63" i="15"/>
  <c r="ED63" i="15"/>
  <c r="EA64" i="15"/>
  <c r="EB64" i="15"/>
  <c r="ED64" i="15"/>
  <c r="EA65" i="15"/>
  <c r="EB65" i="15"/>
  <c r="ED65" i="15"/>
  <c r="EA66" i="15"/>
  <c r="EB66" i="15"/>
  <c r="ED66" i="15"/>
  <c r="EA67" i="15"/>
  <c r="EB67" i="15"/>
  <c r="ED67" i="15"/>
  <c r="EA68" i="15"/>
  <c r="EB68" i="15"/>
  <c r="ED68" i="15"/>
  <c r="EA69" i="15"/>
  <c r="EB69" i="15"/>
  <c r="ED69" i="15"/>
  <c r="EA70" i="15"/>
  <c r="EB70" i="15"/>
  <c r="ED70" i="15"/>
  <c r="EA71" i="15"/>
  <c r="EB71" i="15"/>
  <c r="ED71" i="15"/>
  <c r="EA72" i="15"/>
  <c r="EB72" i="15"/>
  <c r="ED72" i="15"/>
  <c r="EA73" i="15"/>
  <c r="EB73" i="15"/>
  <c r="ED73" i="15"/>
  <c r="EA74" i="15"/>
  <c r="EB74" i="15"/>
  <c r="ED74" i="15"/>
  <c r="EA75" i="15"/>
  <c r="EB75" i="15"/>
  <c r="ED75" i="15"/>
  <c r="EA76" i="15"/>
  <c r="EB76" i="15"/>
  <c r="ED76" i="15"/>
  <c r="EA77" i="15"/>
  <c r="EB77" i="15"/>
  <c r="ED77" i="15"/>
  <c r="EA78" i="15"/>
  <c r="EB78" i="15"/>
  <c r="ED78" i="15"/>
  <c r="EA79" i="15"/>
  <c r="EB79" i="15"/>
  <c r="ED79" i="15"/>
  <c r="EA80" i="15"/>
  <c r="EB80" i="15"/>
  <c r="ED80" i="15"/>
  <c r="EA81" i="15"/>
  <c r="EB81" i="15"/>
  <c r="ED81" i="15"/>
  <c r="EA82" i="15"/>
  <c r="EB82" i="15"/>
  <c r="ED82" i="15"/>
  <c r="EA83" i="15"/>
  <c r="EB83" i="15"/>
  <c r="ED83" i="15"/>
  <c r="EA84" i="15"/>
  <c r="EB84" i="15"/>
  <c r="ED84" i="15"/>
  <c r="ED31" i="15"/>
  <c r="EB31" i="15"/>
  <c r="EA31" i="15"/>
  <c r="H17" i="27" l="1"/>
  <c r="L37" i="27"/>
  <c r="M37" i="27" s="1"/>
  <c r="H49" i="27"/>
  <c r="I49" i="27" s="1"/>
  <c r="L61" i="27"/>
  <c r="L69" i="27"/>
  <c r="L81" i="27"/>
  <c r="H7" i="27"/>
  <c r="L9" i="27"/>
  <c r="M9" i="27" s="1"/>
  <c r="N9" i="27" s="1"/>
  <c r="L21" i="27"/>
  <c r="M21" i="27" s="1"/>
  <c r="L45" i="27"/>
  <c r="O25" i="28"/>
  <c r="N25" i="28"/>
  <c r="S25" i="28" s="1"/>
  <c r="F44" i="28"/>
  <c r="L54" i="28"/>
  <c r="M54" i="28" s="1"/>
  <c r="I60" i="28"/>
  <c r="L74" i="28"/>
  <c r="M74" i="28" s="1"/>
  <c r="N74" i="28" s="1"/>
  <c r="F9" i="28"/>
  <c r="L14" i="28"/>
  <c r="M14" i="28" s="1"/>
  <c r="R14" i="28" s="1"/>
  <c r="J21" i="28"/>
  <c r="L30" i="28"/>
  <c r="M30" i="28" s="1"/>
  <c r="R30" i="28" s="1"/>
  <c r="L77" i="28"/>
  <c r="L57" i="28"/>
  <c r="M57" i="28" s="1"/>
  <c r="L49" i="28"/>
  <c r="M49" i="28" s="1"/>
  <c r="O49" i="28" s="1"/>
  <c r="L41" i="28"/>
  <c r="M41" i="28" s="1"/>
  <c r="L37" i="28"/>
  <c r="M37" i="28" s="1"/>
  <c r="L21" i="28"/>
  <c r="R25" i="28"/>
  <c r="L79" i="28"/>
  <c r="M79" i="28" s="1"/>
  <c r="H35" i="28"/>
  <c r="H43" i="28"/>
  <c r="I43" i="28" s="1"/>
  <c r="L76" i="28"/>
  <c r="M76" i="28" s="1"/>
  <c r="R76" i="28" s="1"/>
  <c r="L56" i="28"/>
  <c r="M56" i="28" s="1"/>
  <c r="F9" i="27"/>
  <c r="H10" i="27"/>
  <c r="F13" i="27"/>
  <c r="H14" i="27"/>
  <c r="J14" i="27" s="1"/>
  <c r="I20" i="27"/>
  <c r="Q38" i="27"/>
  <c r="F77" i="27"/>
  <c r="F81" i="27"/>
  <c r="L30" i="27"/>
  <c r="L22" i="27"/>
  <c r="L7" i="27"/>
  <c r="H18" i="27"/>
  <c r="R18" i="27" s="1"/>
  <c r="Q44" i="27"/>
  <c r="Q46" i="27"/>
  <c r="Q48" i="27"/>
  <c r="Q53" i="27"/>
  <c r="Q55" i="27"/>
  <c r="Q57" i="27"/>
  <c r="Q59" i="27"/>
  <c r="Q61" i="27"/>
  <c r="Q63" i="27"/>
  <c r="Q65" i="27"/>
  <c r="Q67" i="27"/>
  <c r="Q69" i="27"/>
  <c r="Q71" i="27"/>
  <c r="L84" i="27"/>
  <c r="L80" i="27"/>
  <c r="L76" i="27"/>
  <c r="L72" i="27"/>
  <c r="L64" i="27"/>
  <c r="L60" i="27"/>
  <c r="M60" i="27" s="1"/>
  <c r="N60" i="27" s="1"/>
  <c r="L56" i="27"/>
  <c r="L48" i="27"/>
  <c r="L44" i="27"/>
  <c r="L36" i="27"/>
  <c r="M36" i="27" s="1"/>
  <c r="L32" i="27"/>
  <c r="L28" i="27"/>
  <c r="M28" i="27" s="1"/>
  <c r="R28" i="27" s="1"/>
  <c r="L24" i="27"/>
  <c r="L20" i="27"/>
  <c r="M20" i="27" s="1"/>
  <c r="N20" i="27" s="1"/>
  <c r="S20" i="27" s="1"/>
  <c r="L16" i="27"/>
  <c r="M16" i="27" s="1"/>
  <c r="L12" i="27"/>
  <c r="M12" i="27" s="1"/>
  <c r="O12" i="27" s="1"/>
  <c r="L8" i="27"/>
  <c r="M8" i="27" s="1"/>
  <c r="H34" i="27"/>
  <c r="I34" i="27" s="1"/>
  <c r="H42" i="27"/>
  <c r="I42" i="27" s="1"/>
  <c r="H50" i="27"/>
  <c r="R50" i="27" s="1"/>
  <c r="H74" i="27"/>
  <c r="I74" i="27" s="1"/>
  <c r="L83" i="27"/>
  <c r="L79" i="27"/>
  <c r="L75" i="27"/>
  <c r="L71" i="27"/>
  <c r="L67" i="27"/>
  <c r="L63" i="27"/>
  <c r="L59" i="27"/>
  <c r="L55" i="27"/>
  <c r="L51" i="27"/>
  <c r="L47" i="27"/>
  <c r="L43" i="27"/>
  <c r="M43" i="27" s="1"/>
  <c r="N43" i="27" s="1"/>
  <c r="L39" i="27"/>
  <c r="L31" i="27"/>
  <c r="M31" i="27" s="1"/>
  <c r="N31" i="27" s="1"/>
  <c r="L27" i="27"/>
  <c r="M27" i="27" s="1"/>
  <c r="L23" i="27"/>
  <c r="M23" i="27" s="1"/>
  <c r="O23" i="27" s="1"/>
  <c r="L19" i="27"/>
  <c r="M19" i="27" s="1"/>
  <c r="N19" i="27" s="1"/>
  <c r="L15" i="27"/>
  <c r="M15" i="27" s="1"/>
  <c r="R15" i="27" s="1"/>
  <c r="L11" i="27"/>
  <c r="M11" i="27" s="1"/>
  <c r="J33" i="28"/>
  <c r="I33" i="28"/>
  <c r="N35" i="28"/>
  <c r="O35" i="28"/>
  <c r="K21" i="28"/>
  <c r="I25" i="28"/>
  <c r="L29" i="28"/>
  <c r="M29" i="28" s="1"/>
  <c r="N29" i="28" s="1"/>
  <c r="S29" i="28" s="1"/>
  <c r="H37" i="28"/>
  <c r="H39" i="28"/>
  <c r="I39" i="28" s="1"/>
  <c r="L64" i="28"/>
  <c r="M64" i="28" s="1"/>
  <c r="L15" i="28"/>
  <c r="M15" i="28" s="1"/>
  <c r="R15" i="28" s="1"/>
  <c r="J25" i="28"/>
  <c r="T25" i="28" s="1"/>
  <c r="J9" i="28"/>
  <c r="K9" i="28" s="1"/>
  <c r="T17" i="28"/>
  <c r="O9" i="28"/>
  <c r="N9" i="28"/>
  <c r="S9" i="28" s="1"/>
  <c r="J10" i="28"/>
  <c r="M23" i="28"/>
  <c r="L8" i="28"/>
  <c r="H8" i="28"/>
  <c r="I10" i="28"/>
  <c r="K10" i="28" s="1"/>
  <c r="N26" i="28"/>
  <c r="S26" i="28" s="1"/>
  <c r="O26" i="28"/>
  <c r="P26" i="28" s="1"/>
  <c r="H11" i="28"/>
  <c r="L13" i="28"/>
  <c r="F13" i="28"/>
  <c r="J14" i="28"/>
  <c r="I14" i="28"/>
  <c r="I27" i="28"/>
  <c r="J27" i="28"/>
  <c r="L11" i="28"/>
  <c r="J34" i="28"/>
  <c r="K34" i="28" s="1"/>
  <c r="I34" i="28"/>
  <c r="G86" i="28"/>
  <c r="L7" i="28"/>
  <c r="H7" i="28"/>
  <c r="I19" i="28"/>
  <c r="J19" i="28"/>
  <c r="R17" i="28"/>
  <c r="L18" i="28"/>
  <c r="L28" i="28"/>
  <c r="H28" i="28"/>
  <c r="L42" i="28"/>
  <c r="M44" i="28"/>
  <c r="M48" i="28"/>
  <c r="M55" i="28"/>
  <c r="M65" i="28"/>
  <c r="M66" i="28"/>
  <c r="J74" i="28"/>
  <c r="I74" i="28"/>
  <c r="L12" i="28"/>
  <c r="H12" i="28"/>
  <c r="J13" i="28"/>
  <c r="I17" i="28"/>
  <c r="K17" i="28" s="1"/>
  <c r="N17" i="28"/>
  <c r="P17" i="28" s="1"/>
  <c r="H18" i="28"/>
  <c r="M21" i="28"/>
  <c r="L24" i="28"/>
  <c r="H24" i="28"/>
  <c r="L27" i="28"/>
  <c r="F29" i="28"/>
  <c r="J29" i="28"/>
  <c r="J31" i="28"/>
  <c r="K31" i="28" s="1"/>
  <c r="L34" i="28"/>
  <c r="R37" i="28"/>
  <c r="M38" i="28"/>
  <c r="N39" i="28"/>
  <c r="J43" i="28"/>
  <c r="L50" i="28"/>
  <c r="R9" i="28"/>
  <c r="L10" i="28"/>
  <c r="K13" i="28"/>
  <c r="L16" i="28"/>
  <c r="H16" i="28"/>
  <c r="L19" i="28"/>
  <c r="L22" i="28"/>
  <c r="J30" i="28"/>
  <c r="I35" i="28"/>
  <c r="R35" i="28"/>
  <c r="O37" i="28"/>
  <c r="N37" i="28"/>
  <c r="P39" i="28"/>
  <c r="J42" i="28"/>
  <c r="I42" i="28"/>
  <c r="M51" i="28"/>
  <c r="M82" i="28"/>
  <c r="J15" i="28"/>
  <c r="L20" i="28"/>
  <c r="H20" i="28"/>
  <c r="J22" i="28"/>
  <c r="K22" i="28" s="1"/>
  <c r="H23" i="28"/>
  <c r="R26" i="28"/>
  <c r="J26" i="28"/>
  <c r="I30" i="28"/>
  <c r="L31" i="28"/>
  <c r="L33" i="28"/>
  <c r="J35" i="28"/>
  <c r="T35" i="28" s="1"/>
  <c r="L36" i="28"/>
  <c r="H36" i="28"/>
  <c r="M43" i="28"/>
  <c r="R47" i="28"/>
  <c r="N47" i="28"/>
  <c r="O47" i="28"/>
  <c r="T47" i="28" s="1"/>
  <c r="N49" i="28"/>
  <c r="P49" i="28" s="1"/>
  <c r="M53" i="28"/>
  <c r="M72" i="28"/>
  <c r="F81" i="28"/>
  <c r="L81" i="28"/>
  <c r="L32" i="28"/>
  <c r="H32" i="28"/>
  <c r="F46" i="28"/>
  <c r="L46" i="28"/>
  <c r="M58" i="28"/>
  <c r="M62" i="28"/>
  <c r="M71" i="28"/>
  <c r="O76" i="28"/>
  <c r="T76" i="28" s="1"/>
  <c r="N76" i="28"/>
  <c r="S76" i="28" s="1"/>
  <c r="M77" i="28"/>
  <c r="L45" i="28"/>
  <c r="J50" i="28"/>
  <c r="F61" i="28"/>
  <c r="L61" i="28"/>
  <c r="M67" i="28"/>
  <c r="M68" i="28"/>
  <c r="F69" i="28"/>
  <c r="L69" i="28"/>
  <c r="M83" i="28"/>
  <c r="L52" i="28"/>
  <c r="H52" i="28"/>
  <c r="M59" i="28"/>
  <c r="L60" i="28"/>
  <c r="F60" i="28"/>
  <c r="R70" i="28"/>
  <c r="N70" i="28"/>
  <c r="O70" i="28"/>
  <c r="T70" i="28" s="1"/>
  <c r="O73" i="28"/>
  <c r="T73" i="28" s="1"/>
  <c r="R73" i="28"/>
  <c r="N73" i="28"/>
  <c r="S73" i="28" s="1"/>
  <c r="M75" i="28"/>
  <c r="M78" i="28"/>
  <c r="O84" i="28"/>
  <c r="T84" i="28" s="1"/>
  <c r="N84" i="28"/>
  <c r="S84" i="28" s="1"/>
  <c r="M63" i="28"/>
  <c r="L80" i="28"/>
  <c r="H49" i="28"/>
  <c r="K60" i="28"/>
  <c r="N64" i="28"/>
  <c r="S64" i="28" s="1"/>
  <c r="H68" i="28"/>
  <c r="S74" i="27"/>
  <c r="H27" i="27"/>
  <c r="R27" i="27" s="1"/>
  <c r="L68" i="27"/>
  <c r="M68" i="27" s="1"/>
  <c r="N68" i="27" s="1"/>
  <c r="S68" i="27" s="1"/>
  <c r="L52" i="27"/>
  <c r="M52" i="27" s="1"/>
  <c r="R52" i="27" s="1"/>
  <c r="H11" i="27"/>
  <c r="I11" i="27" s="1"/>
  <c r="H19" i="27"/>
  <c r="I19" i="27" s="1"/>
  <c r="H23" i="27"/>
  <c r="R23" i="27" s="1"/>
  <c r="H43" i="27"/>
  <c r="I43" i="27" s="1"/>
  <c r="L35" i="27"/>
  <c r="M35" i="27" s="1"/>
  <c r="N35" i="27" s="1"/>
  <c r="R74" i="27"/>
  <c r="S19" i="27"/>
  <c r="N12" i="27"/>
  <c r="S12" i="27" s="1"/>
  <c r="N8" i="27"/>
  <c r="O8" i="27"/>
  <c r="N16" i="27"/>
  <c r="O16" i="27"/>
  <c r="N11" i="27"/>
  <c r="O11" i="27"/>
  <c r="N21" i="27"/>
  <c r="O21" i="27"/>
  <c r="N37" i="27"/>
  <c r="O37" i="27"/>
  <c r="I9" i="27"/>
  <c r="J10" i="27"/>
  <c r="M10" i="27"/>
  <c r="I13" i="27"/>
  <c r="S13" i="27" s="1"/>
  <c r="O13" i="27"/>
  <c r="P13" i="27" s="1"/>
  <c r="M14" i="27"/>
  <c r="O17" i="27"/>
  <c r="P17" i="27" s="1"/>
  <c r="O19" i="27"/>
  <c r="P19" i="27" s="1"/>
  <c r="R21" i="27"/>
  <c r="J21" i="27"/>
  <c r="I21" i="27"/>
  <c r="S21" i="27" s="1"/>
  <c r="M24" i="27"/>
  <c r="R24" i="27" s="1"/>
  <c r="J7" i="27"/>
  <c r="M7" i="27"/>
  <c r="I10" i="27"/>
  <c r="J15" i="27"/>
  <c r="O18" i="27"/>
  <c r="P18" i="27" s="1"/>
  <c r="I23" i="27"/>
  <c r="N25" i="27"/>
  <c r="O25" i="27"/>
  <c r="P25" i="27" s="1"/>
  <c r="M26" i="27"/>
  <c r="N29" i="27"/>
  <c r="O29" i="27"/>
  <c r="R37" i="27"/>
  <c r="J37" i="27"/>
  <c r="T37" i="27" s="1"/>
  <c r="I37" i="27"/>
  <c r="O43" i="27"/>
  <c r="I7" i="27"/>
  <c r="R8" i="27"/>
  <c r="J8" i="27"/>
  <c r="K8" i="27" s="1"/>
  <c r="J12" i="27"/>
  <c r="I15" i="27"/>
  <c r="R16" i="27"/>
  <c r="J16" i="27"/>
  <c r="R25" i="27"/>
  <c r="J25" i="27"/>
  <c r="I25" i="27"/>
  <c r="N27" i="27"/>
  <c r="O27" i="27"/>
  <c r="R33" i="27"/>
  <c r="J33" i="27"/>
  <c r="I33" i="27"/>
  <c r="M34" i="27"/>
  <c r="M49" i="27"/>
  <c r="J9" i="27"/>
  <c r="R13" i="27"/>
  <c r="J13" i="27"/>
  <c r="R17" i="27"/>
  <c r="J17" i="27"/>
  <c r="M22" i="27"/>
  <c r="R22" i="27" s="1"/>
  <c r="R29" i="27"/>
  <c r="J29" i="27"/>
  <c r="I29" i="27"/>
  <c r="J43" i="27"/>
  <c r="I27" i="27"/>
  <c r="M30" i="27"/>
  <c r="I17" i="27"/>
  <c r="S17" i="27" s="1"/>
  <c r="K20" i="27"/>
  <c r="N23" i="27"/>
  <c r="N33" i="27"/>
  <c r="P33" i="27" s="1"/>
  <c r="O33" i="27"/>
  <c r="M39" i="27"/>
  <c r="R39" i="27" s="1"/>
  <c r="J31" i="27"/>
  <c r="J35" i="27"/>
  <c r="R40" i="27"/>
  <c r="J50" i="27"/>
  <c r="J19" i="27"/>
  <c r="J24" i="27"/>
  <c r="J28" i="27"/>
  <c r="I31" i="27"/>
  <c r="J32" i="27"/>
  <c r="K32" i="27" s="1"/>
  <c r="M32" i="27"/>
  <c r="R32" i="27" s="1"/>
  <c r="I35" i="27"/>
  <c r="J36" i="27"/>
  <c r="K36" i="27" s="1"/>
  <c r="P40" i="27"/>
  <c r="J42" i="27"/>
  <c r="K42" i="27" s="1"/>
  <c r="M42" i="27"/>
  <c r="I50" i="27"/>
  <c r="O50" i="27"/>
  <c r="P50" i="27" s="1"/>
  <c r="J52" i="27"/>
  <c r="K52" i="27" s="1"/>
  <c r="O74" i="27"/>
  <c r="P74" i="27" s="1"/>
  <c r="R60" i="27"/>
  <c r="J60" i="27"/>
  <c r="J22" i="27"/>
  <c r="J26" i="27"/>
  <c r="K26" i="27" s="1"/>
  <c r="J30" i="27"/>
  <c r="K30" i="27" s="1"/>
  <c r="J39" i="27"/>
  <c r="J49" i="27"/>
  <c r="I60" i="27"/>
  <c r="S60" i="27" s="1"/>
  <c r="O60" i="27"/>
  <c r="P60" i="27" s="1"/>
  <c r="J68" i="27"/>
  <c r="K68" i="27" s="1"/>
  <c r="J74" i="27"/>
  <c r="O9" i="27" l="1"/>
  <c r="P9" i="27" s="1"/>
  <c r="O15" i="27"/>
  <c r="T15" i="27" s="1"/>
  <c r="S74" i="28"/>
  <c r="R29" i="28"/>
  <c r="L86" i="27"/>
  <c r="H86" i="27"/>
  <c r="R31" i="27"/>
  <c r="R14" i="27"/>
  <c r="R43" i="27"/>
  <c r="I14" i="27"/>
  <c r="I86" i="27" s="1"/>
  <c r="S9" i="27"/>
  <c r="O20" i="27"/>
  <c r="T20" i="27" s="1"/>
  <c r="O74" i="28"/>
  <c r="P74" i="28" s="1"/>
  <c r="T26" i="28"/>
  <c r="P37" i="28"/>
  <c r="P25" i="28"/>
  <c r="S39" i="28"/>
  <c r="R7" i="27"/>
  <c r="M86" i="27"/>
  <c r="J34" i="27"/>
  <c r="R20" i="27"/>
  <c r="J18" i="27"/>
  <c r="K18" i="27" s="1"/>
  <c r="U18" i="27" s="1"/>
  <c r="R9" i="27"/>
  <c r="K37" i="27"/>
  <c r="P76" i="28"/>
  <c r="U76" i="28" s="1"/>
  <c r="R74" i="28"/>
  <c r="Q74" i="28" s="1"/>
  <c r="O29" i="28"/>
  <c r="P29" i="28" s="1"/>
  <c r="L86" i="28"/>
  <c r="R43" i="28"/>
  <c r="R39" i="28"/>
  <c r="K33" i="28"/>
  <c r="R68" i="27"/>
  <c r="O68" i="27"/>
  <c r="R12" i="27"/>
  <c r="J23" i="27"/>
  <c r="T23" i="27" s="1"/>
  <c r="I18" i="27"/>
  <c r="S18" i="27" s="1"/>
  <c r="K10" i="27"/>
  <c r="R10" i="27"/>
  <c r="N15" i="27"/>
  <c r="S15" i="27" s="1"/>
  <c r="O31" i="27"/>
  <c r="P31" i="27" s="1"/>
  <c r="K29" i="27"/>
  <c r="R34" i="27"/>
  <c r="K19" i="27"/>
  <c r="R19" i="27"/>
  <c r="Q76" i="28"/>
  <c r="T37" i="28"/>
  <c r="T29" i="28"/>
  <c r="I37" i="28"/>
  <c r="S37" i="28" s="1"/>
  <c r="J37" i="28"/>
  <c r="K29" i="28"/>
  <c r="J39" i="28"/>
  <c r="T39" i="28" s="1"/>
  <c r="T74" i="28"/>
  <c r="K19" i="28"/>
  <c r="T9" i="28"/>
  <c r="P35" i="28"/>
  <c r="P73" i="28"/>
  <c r="U73" i="28" s="1"/>
  <c r="Q73" i="28" s="1"/>
  <c r="K25" i="28"/>
  <c r="K42" i="28"/>
  <c r="K74" i="28"/>
  <c r="U74" i="28" s="1"/>
  <c r="O64" i="28"/>
  <c r="R64" i="28"/>
  <c r="U17" i="28"/>
  <c r="R62" i="28"/>
  <c r="N62" i="28"/>
  <c r="S62" i="28" s="1"/>
  <c r="O62" i="28"/>
  <c r="T62" i="28" s="1"/>
  <c r="P84" i="28"/>
  <c r="U84" i="28" s="1"/>
  <c r="Q84" i="28" s="1"/>
  <c r="M69" i="28"/>
  <c r="O77" i="28"/>
  <c r="T77" i="28" s="1"/>
  <c r="R77" i="28"/>
  <c r="N77" i="28"/>
  <c r="S77" i="28" s="1"/>
  <c r="O54" i="28"/>
  <c r="T54" i="28" s="1"/>
  <c r="R54" i="28"/>
  <c r="N54" i="28"/>
  <c r="S54" i="28" s="1"/>
  <c r="R40" i="28"/>
  <c r="M20" i="28"/>
  <c r="R20" i="28" s="1"/>
  <c r="R68" i="28"/>
  <c r="J68" i="28"/>
  <c r="I68" i="28"/>
  <c r="R49" i="28"/>
  <c r="J49" i="28"/>
  <c r="T49" i="28" s="1"/>
  <c r="I49" i="28"/>
  <c r="S49" i="28" s="1"/>
  <c r="O75" i="28"/>
  <c r="T75" i="28" s="1"/>
  <c r="N75" i="28"/>
  <c r="R75" i="28"/>
  <c r="M60" i="28"/>
  <c r="R56" i="28"/>
  <c r="O56" i="28"/>
  <c r="T56" i="28" s="1"/>
  <c r="N56" i="28"/>
  <c r="O67" i="28"/>
  <c r="T67" i="28" s="1"/>
  <c r="N67" i="28"/>
  <c r="R67" i="28"/>
  <c r="O71" i="28"/>
  <c r="T71" i="28" s="1"/>
  <c r="N71" i="28"/>
  <c r="R71" i="28"/>
  <c r="O58" i="28"/>
  <c r="T58" i="28" s="1"/>
  <c r="R58" i="28"/>
  <c r="N58" i="28"/>
  <c r="I32" i="28"/>
  <c r="J32" i="28"/>
  <c r="K32" i="28" s="1"/>
  <c r="S47" i="28"/>
  <c r="P47" i="28"/>
  <c r="U47" i="28" s="1"/>
  <c r="M33" i="28"/>
  <c r="R82" i="28"/>
  <c r="N82" i="28"/>
  <c r="O82" i="28"/>
  <c r="T82" i="28" s="1"/>
  <c r="R51" i="28"/>
  <c r="N51" i="28"/>
  <c r="O51" i="28"/>
  <c r="T51" i="28" s="1"/>
  <c r="M10" i="28"/>
  <c r="J24" i="28"/>
  <c r="I24" i="28"/>
  <c r="K24" i="28" s="1"/>
  <c r="R55" i="28"/>
  <c r="N55" i="28"/>
  <c r="O55" i="28"/>
  <c r="T55" i="28" s="1"/>
  <c r="R44" i="28"/>
  <c r="O44" i="28"/>
  <c r="T44" i="28" s="1"/>
  <c r="N44" i="28"/>
  <c r="I28" i="28"/>
  <c r="J28" i="28"/>
  <c r="N14" i="28"/>
  <c r="S14" i="28" s="1"/>
  <c r="O14" i="28"/>
  <c r="T14" i="28" s="1"/>
  <c r="P9" i="28"/>
  <c r="M80" i="28"/>
  <c r="R78" i="28"/>
  <c r="N78" i="28"/>
  <c r="O78" i="28"/>
  <c r="T78" i="28" s="1"/>
  <c r="P70" i="28"/>
  <c r="U70" i="28" s="1"/>
  <c r="S70" i="28"/>
  <c r="N59" i="28"/>
  <c r="R59" i="28"/>
  <c r="O59" i="28"/>
  <c r="T59" i="28" s="1"/>
  <c r="I52" i="28"/>
  <c r="J52" i="28"/>
  <c r="O83" i="28"/>
  <c r="T83" i="28" s="1"/>
  <c r="N83" i="28"/>
  <c r="R83" i="28"/>
  <c r="O68" i="28"/>
  <c r="N68" i="28"/>
  <c r="M61" i="28"/>
  <c r="M32" i="28"/>
  <c r="O72" i="28"/>
  <c r="T72" i="28" s="1"/>
  <c r="N72" i="28"/>
  <c r="R72" i="28"/>
  <c r="O53" i="28"/>
  <c r="T53" i="28" s="1"/>
  <c r="N53" i="28"/>
  <c r="R53" i="28"/>
  <c r="O41" i="28"/>
  <c r="T41" i="28" s="1"/>
  <c r="R41" i="28"/>
  <c r="N41" i="28"/>
  <c r="S41" i="28" s="1"/>
  <c r="J36" i="28"/>
  <c r="I36" i="28"/>
  <c r="M31" i="28"/>
  <c r="U25" i="28"/>
  <c r="Q25" i="28" s="1"/>
  <c r="K15" i="28"/>
  <c r="K50" i="28"/>
  <c r="S35" i="28"/>
  <c r="K35" i="28"/>
  <c r="M22" i="28"/>
  <c r="I16" i="28"/>
  <c r="J16" i="28"/>
  <c r="R38" i="28"/>
  <c r="N38" i="28"/>
  <c r="O38" i="28"/>
  <c r="T38" i="28" s="1"/>
  <c r="N30" i="28"/>
  <c r="S30" i="28" s="1"/>
  <c r="O30" i="28"/>
  <c r="T30" i="28" s="1"/>
  <c r="M27" i="28"/>
  <c r="M24" i="28"/>
  <c r="J18" i="28"/>
  <c r="I18" i="28"/>
  <c r="U9" i="28"/>
  <c r="Q9" i="28" s="1"/>
  <c r="M42" i="28"/>
  <c r="M28" i="28"/>
  <c r="K40" i="28"/>
  <c r="M11" i="28"/>
  <c r="K14" i="28"/>
  <c r="M13" i="28"/>
  <c r="P14" i="28"/>
  <c r="O23" i="28"/>
  <c r="N23" i="28"/>
  <c r="M46" i="28"/>
  <c r="M36" i="28"/>
  <c r="R36" i="28" s="1"/>
  <c r="I23" i="28"/>
  <c r="R23" i="28"/>
  <c r="J23" i="28"/>
  <c r="J20" i="28"/>
  <c r="I20" i="28"/>
  <c r="M16" i="28"/>
  <c r="R16" i="28" s="1"/>
  <c r="K43" i="28"/>
  <c r="K30" i="28"/>
  <c r="J12" i="28"/>
  <c r="I12" i="28"/>
  <c r="R66" i="28"/>
  <c r="N66" i="28"/>
  <c r="S66" i="28" s="1"/>
  <c r="O66" i="28"/>
  <c r="T66" i="28" s="1"/>
  <c r="R57" i="28"/>
  <c r="N57" i="28"/>
  <c r="S57" i="28" s="1"/>
  <c r="O57" i="28"/>
  <c r="T57" i="28" s="1"/>
  <c r="N48" i="28"/>
  <c r="S48" i="28" s="1"/>
  <c r="R48" i="28"/>
  <c r="O48" i="28"/>
  <c r="T48" i="28" s="1"/>
  <c r="H86" i="28"/>
  <c r="J7" i="28"/>
  <c r="K7" i="28" s="1"/>
  <c r="I7" i="28"/>
  <c r="I11" i="28"/>
  <c r="J11" i="28"/>
  <c r="R11" i="28"/>
  <c r="J8" i="28"/>
  <c r="I8" i="28"/>
  <c r="M52" i="28"/>
  <c r="R52" i="28" s="1"/>
  <c r="M45" i="28"/>
  <c r="R79" i="28"/>
  <c r="O79" i="28"/>
  <c r="T79" i="28" s="1"/>
  <c r="N79" i="28"/>
  <c r="N63" i="28"/>
  <c r="R63" i="28"/>
  <c r="O63" i="28"/>
  <c r="T63" i="28" s="1"/>
  <c r="M81" i="28"/>
  <c r="N43" i="28"/>
  <c r="O43" i="28"/>
  <c r="T43" i="28" s="1"/>
  <c r="M19" i="28"/>
  <c r="M50" i="28"/>
  <c r="M34" i="28"/>
  <c r="O21" i="28"/>
  <c r="T21" i="28" s="1"/>
  <c r="N21" i="28"/>
  <c r="S21" i="28" s="1"/>
  <c r="R21" i="28"/>
  <c r="S17" i="28"/>
  <c r="M12" i="28"/>
  <c r="O65" i="28"/>
  <c r="T65" i="28" s="1"/>
  <c r="R65" i="28"/>
  <c r="N65" i="28"/>
  <c r="S65" i="28" s="1"/>
  <c r="M18" i="28"/>
  <c r="M7" i="28"/>
  <c r="O15" i="28"/>
  <c r="T15" i="28" s="1"/>
  <c r="N15" i="28"/>
  <c r="K27" i="28"/>
  <c r="K26" i="28"/>
  <c r="U26" i="28" s="1"/>
  <c r="M8" i="28"/>
  <c r="R8" i="28" s="1"/>
  <c r="R35" i="27"/>
  <c r="J27" i="27"/>
  <c r="K27" i="27" s="1"/>
  <c r="O35" i="27"/>
  <c r="P35" i="27" s="1"/>
  <c r="T18" i="27"/>
  <c r="Q18" i="27" s="1"/>
  <c r="P68" i="27"/>
  <c r="U68" i="27" s="1"/>
  <c r="T12" i="27"/>
  <c r="T8" i="27"/>
  <c r="J11" i="27"/>
  <c r="T11" i="27" s="1"/>
  <c r="K21" i="27"/>
  <c r="R11" i="27"/>
  <c r="K13" i="27"/>
  <c r="U13" i="27" s="1"/>
  <c r="S43" i="27"/>
  <c r="P20" i="27"/>
  <c r="U20" i="27" s="1"/>
  <c r="Q20" i="27" s="1"/>
  <c r="P21" i="27"/>
  <c r="P12" i="27"/>
  <c r="T33" i="27"/>
  <c r="P43" i="27"/>
  <c r="P16" i="27"/>
  <c r="T50" i="27"/>
  <c r="P23" i="27"/>
  <c r="S27" i="27"/>
  <c r="T25" i="27"/>
  <c r="P29" i="27"/>
  <c r="P37" i="27"/>
  <c r="P11" i="27"/>
  <c r="P8" i="27"/>
  <c r="U8" i="27" s="1"/>
  <c r="N42" i="27"/>
  <c r="S42" i="27" s="1"/>
  <c r="O42" i="27"/>
  <c r="N30" i="27"/>
  <c r="S30" i="27" s="1"/>
  <c r="O30" i="27"/>
  <c r="T30" i="27" s="1"/>
  <c r="K25" i="27"/>
  <c r="U25" i="27" s="1"/>
  <c r="S25" i="27"/>
  <c r="K15" i="27"/>
  <c r="K7" i="27"/>
  <c r="U37" i="27"/>
  <c r="S23" i="27"/>
  <c r="N36" i="27"/>
  <c r="S36" i="27" s="1"/>
  <c r="O36" i="27"/>
  <c r="T36" i="27" s="1"/>
  <c r="N39" i="27"/>
  <c r="O39" i="27"/>
  <c r="T39" i="27" s="1"/>
  <c r="T13" i="27"/>
  <c r="N49" i="27"/>
  <c r="O49" i="27"/>
  <c r="T49" i="27" s="1"/>
  <c r="S8" i="27"/>
  <c r="S37" i="27"/>
  <c r="N26" i="27"/>
  <c r="O26" i="27"/>
  <c r="T26" i="27" s="1"/>
  <c r="T68" i="27"/>
  <c r="R42" i="27"/>
  <c r="N32" i="27"/>
  <c r="O32" i="27"/>
  <c r="T32" i="27" s="1"/>
  <c r="S31" i="27"/>
  <c r="K31" i="27"/>
  <c r="U31" i="27" s="1"/>
  <c r="S29" i="27"/>
  <c r="N22" i="27"/>
  <c r="O22" i="27"/>
  <c r="T22" i="27" s="1"/>
  <c r="K33" i="27"/>
  <c r="U33" i="27" s="1"/>
  <c r="P27" i="27"/>
  <c r="T16" i="27"/>
  <c r="U19" i="27"/>
  <c r="N7" i="27"/>
  <c r="O7" i="27"/>
  <c r="N24" i="27"/>
  <c r="S24" i="27" s="1"/>
  <c r="O24" i="27"/>
  <c r="T24" i="27" s="1"/>
  <c r="T21" i="27"/>
  <c r="K16" i="27"/>
  <c r="K12" i="27"/>
  <c r="S16" i="27"/>
  <c r="R49" i="27"/>
  <c r="R26" i="27"/>
  <c r="T60" i="27"/>
  <c r="N52" i="27"/>
  <c r="O52" i="27"/>
  <c r="T52" i="27" s="1"/>
  <c r="S50" i="27"/>
  <c r="K50" i="27"/>
  <c r="U50" i="27" s="1"/>
  <c r="R36" i="27"/>
  <c r="T19" i="27"/>
  <c r="T40" i="27"/>
  <c r="T31" i="27"/>
  <c r="K49" i="27"/>
  <c r="K34" i="27"/>
  <c r="K43" i="27"/>
  <c r="T29" i="27"/>
  <c r="T17" i="27"/>
  <c r="T9" i="27"/>
  <c r="K60" i="27"/>
  <c r="U60" i="27" s="1"/>
  <c r="K39" i="27"/>
  <c r="S33" i="27"/>
  <c r="N28" i="27"/>
  <c r="O28" i="27"/>
  <c r="T28" i="27" s="1"/>
  <c r="K23" i="27"/>
  <c r="K11" i="27"/>
  <c r="S11" i="27"/>
  <c r="K28" i="27"/>
  <c r="K22" i="27"/>
  <c r="N14" i="27"/>
  <c r="O14" i="27"/>
  <c r="T14" i="27" s="1"/>
  <c r="N10" i="27"/>
  <c r="O10" i="27"/>
  <c r="T10" i="27" s="1"/>
  <c r="K24" i="27"/>
  <c r="K9" i="27"/>
  <c r="U9" i="27" s="1"/>
  <c r="T74" i="27"/>
  <c r="K74" i="27"/>
  <c r="U74" i="27" s="1"/>
  <c r="S40" i="27"/>
  <c r="U40" i="27"/>
  <c r="R30" i="27"/>
  <c r="T42" i="27"/>
  <c r="S35" i="27"/>
  <c r="K35" i="27"/>
  <c r="U35" i="27" s="1"/>
  <c r="T43" i="27"/>
  <c r="N34" i="27"/>
  <c r="O34" i="27"/>
  <c r="T34" i="27" s="1"/>
  <c r="K17" i="27"/>
  <c r="U17" i="27" s="1"/>
  <c r="ED53" i="13"/>
  <c r="ED54" i="13"/>
  <c r="ED55" i="13"/>
  <c r="ED56" i="13"/>
  <c r="ED57" i="13"/>
  <c r="ED58" i="13"/>
  <c r="ED59" i="13"/>
  <c r="ED60" i="13"/>
  <c r="ED61" i="13"/>
  <c r="ED62" i="13"/>
  <c r="ED63" i="13"/>
  <c r="ED64" i="13"/>
  <c r="ED65" i="13"/>
  <c r="ED66" i="13"/>
  <c r="S7" i="27" l="1"/>
  <c r="N86" i="27"/>
  <c r="Q13" i="27"/>
  <c r="R86" i="27"/>
  <c r="K14" i="27"/>
  <c r="Q26" i="28"/>
  <c r="T23" i="28"/>
  <c r="J86" i="27"/>
  <c r="T7" i="27"/>
  <c r="O86" i="27"/>
  <c r="K86" i="27"/>
  <c r="U12" i="27"/>
  <c r="Q12" i="27" s="1"/>
  <c r="U35" i="28"/>
  <c r="K39" i="28"/>
  <c r="U39" i="28" s="1"/>
  <c r="Q39" i="28" s="1"/>
  <c r="K12" i="28"/>
  <c r="P23" i="28"/>
  <c r="K52" i="28"/>
  <c r="K37" i="28"/>
  <c r="U37" i="28" s="1"/>
  <c r="Q37" i="28" s="1"/>
  <c r="Q17" i="28"/>
  <c r="Q70" i="28"/>
  <c r="Q47" i="28"/>
  <c r="T27" i="27"/>
  <c r="Q31" i="27"/>
  <c r="U21" i="27"/>
  <c r="Q21" i="27" s="1"/>
  <c r="P15" i="27"/>
  <c r="U15" i="27"/>
  <c r="Q8" i="27"/>
  <c r="U16" i="27"/>
  <c r="Q16" i="27" s="1"/>
  <c r="U29" i="27"/>
  <c r="U29" i="28"/>
  <c r="Q29" i="28" s="1"/>
  <c r="P43" i="28"/>
  <c r="U43" i="28" s="1"/>
  <c r="Q35" i="28"/>
  <c r="P30" i="28"/>
  <c r="T68" i="28"/>
  <c r="S23" i="28"/>
  <c r="P68" i="28"/>
  <c r="P54" i="28"/>
  <c r="U54" i="28" s="1"/>
  <c r="T64" i="28"/>
  <c r="P64" i="28"/>
  <c r="U64" i="28" s="1"/>
  <c r="N34" i="28"/>
  <c r="S34" i="28" s="1"/>
  <c r="O34" i="28"/>
  <c r="T34" i="28" s="1"/>
  <c r="R34" i="28"/>
  <c r="O24" i="28"/>
  <c r="N24" i="28"/>
  <c r="S24" i="28" s="1"/>
  <c r="O61" i="28"/>
  <c r="T61" i="28" s="1"/>
  <c r="R61" i="28"/>
  <c r="N61" i="28"/>
  <c r="S61" i="28" s="1"/>
  <c r="S55" i="28"/>
  <c r="P55" i="28"/>
  <c r="U55" i="28" s="1"/>
  <c r="N18" i="28"/>
  <c r="O18" i="28"/>
  <c r="N19" i="28"/>
  <c r="O19" i="28"/>
  <c r="T19" i="28" s="1"/>
  <c r="R19" i="28"/>
  <c r="O45" i="28"/>
  <c r="T45" i="28" s="1"/>
  <c r="R45" i="28"/>
  <c r="N45" i="28"/>
  <c r="S45" i="28" s="1"/>
  <c r="I86" i="28"/>
  <c r="S43" i="28"/>
  <c r="K20" i="28"/>
  <c r="O46" i="28"/>
  <c r="T46" i="28" s="1"/>
  <c r="R46" i="28"/>
  <c r="N46" i="28"/>
  <c r="K18" i="28"/>
  <c r="K16" i="28"/>
  <c r="N31" i="28"/>
  <c r="O31" i="28"/>
  <c r="T31" i="28" s="1"/>
  <c r="R31" i="28"/>
  <c r="R24" i="28"/>
  <c r="K11" i="28"/>
  <c r="P15" i="28"/>
  <c r="U15" i="28" s="1"/>
  <c r="S15" i="28"/>
  <c r="O12" i="28"/>
  <c r="T12" i="28" s="1"/>
  <c r="N12" i="28"/>
  <c r="P12" i="28" s="1"/>
  <c r="U12" i="28" s="1"/>
  <c r="O50" i="28"/>
  <c r="T50" i="28" s="1"/>
  <c r="N50" i="28"/>
  <c r="S50" i="28" s="1"/>
  <c r="R50" i="28"/>
  <c r="O81" i="28"/>
  <c r="T81" i="28" s="1"/>
  <c r="R81" i="28"/>
  <c r="N81" i="28"/>
  <c r="S79" i="28"/>
  <c r="P79" i="28"/>
  <c r="U79" i="28" s="1"/>
  <c r="P45" i="28"/>
  <c r="U45" i="28" s="1"/>
  <c r="J86" i="28"/>
  <c r="N36" i="28"/>
  <c r="S36" i="28" s="1"/>
  <c r="O36" i="28"/>
  <c r="T36" i="28" s="1"/>
  <c r="O13" i="28"/>
  <c r="T13" i="28" s="1"/>
  <c r="N13" i="28"/>
  <c r="R13" i="28"/>
  <c r="O11" i="28"/>
  <c r="T11" i="28" s="1"/>
  <c r="N11" i="28"/>
  <c r="N28" i="28"/>
  <c r="O28" i="28"/>
  <c r="T28" i="28" s="1"/>
  <c r="T18" i="28"/>
  <c r="K36" i="28"/>
  <c r="S72" i="28"/>
  <c r="P72" i="28"/>
  <c r="U72" i="28" s="1"/>
  <c r="P62" i="28"/>
  <c r="U62" i="28" s="1"/>
  <c r="K49" i="28"/>
  <c r="U49" i="28" s="1"/>
  <c r="K68" i="28"/>
  <c r="R28" i="28"/>
  <c r="T24" i="28"/>
  <c r="S67" i="28"/>
  <c r="P67" i="28"/>
  <c r="U67" i="28" s="1"/>
  <c r="S75" i="28"/>
  <c r="P75" i="28"/>
  <c r="U75" i="28" s="1"/>
  <c r="Q49" i="28"/>
  <c r="Q54" i="28"/>
  <c r="P65" i="28"/>
  <c r="U65" i="28" s="1"/>
  <c r="O8" i="28"/>
  <c r="T8" i="28" s="1"/>
  <c r="N8" i="28"/>
  <c r="S8" i="28" s="1"/>
  <c r="M86" i="28"/>
  <c r="N7" i="28"/>
  <c r="O7" i="28"/>
  <c r="T7" i="28" s="1"/>
  <c r="R7" i="28"/>
  <c r="R12" i="28"/>
  <c r="U30" i="28"/>
  <c r="Q30" i="28" s="1"/>
  <c r="N16" i="28"/>
  <c r="S16" i="28" s="1"/>
  <c r="O16" i="28"/>
  <c r="T16" i="28" s="1"/>
  <c r="U14" i="28"/>
  <c r="Q14" i="28" s="1"/>
  <c r="R18" i="28"/>
  <c r="O27" i="28"/>
  <c r="T27" i="28" s="1"/>
  <c r="N27" i="28"/>
  <c r="R27" i="28"/>
  <c r="S38" i="28"/>
  <c r="P38" i="28"/>
  <c r="U38" i="28" s="1"/>
  <c r="N22" i="28"/>
  <c r="O22" i="28"/>
  <c r="T22" i="28" s="1"/>
  <c r="R22" i="28"/>
  <c r="P41" i="28"/>
  <c r="U41" i="28" s="1"/>
  <c r="Q41" i="28"/>
  <c r="S53" i="28"/>
  <c r="P53" i="28"/>
  <c r="U53" i="28" s="1"/>
  <c r="O80" i="28"/>
  <c r="T80" i="28" s="1"/>
  <c r="R80" i="28"/>
  <c r="N80" i="28"/>
  <c r="K28" i="28"/>
  <c r="O33" i="28"/>
  <c r="T33" i="28" s="1"/>
  <c r="R33" i="28"/>
  <c r="N33" i="28"/>
  <c r="P77" i="28"/>
  <c r="U77" i="28" s="1"/>
  <c r="O60" i="28"/>
  <c r="T60" i="28" s="1"/>
  <c r="R60" i="28"/>
  <c r="N60" i="28"/>
  <c r="S68" i="28"/>
  <c r="T40" i="28"/>
  <c r="K23" i="28"/>
  <c r="U23" i="28" s="1"/>
  <c r="P21" i="28"/>
  <c r="U21" i="28" s="1"/>
  <c r="Q21" i="28" s="1"/>
  <c r="Q65" i="28"/>
  <c r="O52" i="28"/>
  <c r="T52" i="28" s="1"/>
  <c r="N52" i="28"/>
  <c r="S52" i="28" s="1"/>
  <c r="O32" i="28"/>
  <c r="T32" i="28" s="1"/>
  <c r="N32" i="28"/>
  <c r="S32" i="28" s="1"/>
  <c r="S59" i="28"/>
  <c r="P59" i="28"/>
  <c r="U59" i="28" s="1"/>
  <c r="S78" i="28"/>
  <c r="P78" i="28"/>
  <c r="U78" i="28" s="1"/>
  <c r="Q78" i="28" s="1"/>
  <c r="S44" i="28"/>
  <c r="P44" i="28"/>
  <c r="U44" i="28" s="1"/>
  <c r="S82" i="28"/>
  <c r="P82" i="28"/>
  <c r="U82" i="28" s="1"/>
  <c r="R32" i="28"/>
  <c r="S56" i="28"/>
  <c r="P56" i="28"/>
  <c r="U56" i="28" s="1"/>
  <c r="O20" i="28"/>
  <c r="N20" i="28"/>
  <c r="S20" i="28" s="1"/>
  <c r="O69" i="28"/>
  <c r="T69" i="28" s="1"/>
  <c r="R69" i="28"/>
  <c r="N69" i="28"/>
  <c r="S69" i="28" s="1"/>
  <c r="P48" i="28"/>
  <c r="U48" i="28" s="1"/>
  <c r="Q48" i="28" s="1"/>
  <c r="P57" i="28"/>
  <c r="U57" i="28" s="1"/>
  <c r="Q57" i="28" s="1"/>
  <c r="Q79" i="28"/>
  <c r="S12" i="28"/>
  <c r="S83" i="28"/>
  <c r="P83" i="28"/>
  <c r="U83" i="28" s="1"/>
  <c r="S63" i="28"/>
  <c r="P63" i="28"/>
  <c r="U63" i="28" s="1"/>
  <c r="N42" i="28"/>
  <c r="S42" i="28" s="1"/>
  <c r="O42" i="28"/>
  <c r="T42" i="28" s="1"/>
  <c r="R42" i="28"/>
  <c r="N10" i="28"/>
  <c r="O10" i="28"/>
  <c r="T10" i="28" s="1"/>
  <c r="R10" i="28"/>
  <c r="S51" i="28"/>
  <c r="P51" i="28"/>
  <c r="U51" i="28" s="1"/>
  <c r="S58" i="28"/>
  <c r="P58" i="28"/>
  <c r="U58" i="28" s="1"/>
  <c r="S71" i="28"/>
  <c r="P71" i="28"/>
  <c r="U71" i="28" s="1"/>
  <c r="Q77" i="28"/>
  <c r="Q62" i="28"/>
  <c r="P66" i="28"/>
  <c r="U66" i="28" s="1"/>
  <c r="Q66" i="28" s="1"/>
  <c r="K8" i="28"/>
  <c r="U23" i="27"/>
  <c r="Q23" i="27" s="1"/>
  <c r="U27" i="27"/>
  <c r="Q27" i="27" s="1"/>
  <c r="T35" i="27"/>
  <c r="Q37" i="27"/>
  <c r="Q25" i="27"/>
  <c r="Q33" i="27"/>
  <c r="Q35" i="27"/>
  <c r="Q29" i="27"/>
  <c r="Q60" i="27"/>
  <c r="Q15" i="27"/>
  <c r="Q40" i="27"/>
  <c r="Q74" i="27"/>
  <c r="P14" i="27"/>
  <c r="U14" i="27" s="1"/>
  <c r="Q17" i="27"/>
  <c r="S14" i="27"/>
  <c r="U43" i="27"/>
  <c r="Q43" i="27" s="1"/>
  <c r="Q50" i="27"/>
  <c r="Q68" i="27"/>
  <c r="P10" i="27"/>
  <c r="U10" i="27" s="1"/>
  <c r="P24" i="27"/>
  <c r="U24" i="27" s="1"/>
  <c r="Q24" i="27" s="1"/>
  <c r="U11" i="27"/>
  <c r="Q11" i="27" s="1"/>
  <c r="Q9" i="27"/>
  <c r="P30" i="27"/>
  <c r="U30" i="27" s="1"/>
  <c r="P42" i="27"/>
  <c r="U42" i="27" s="1"/>
  <c r="Q42" i="27" s="1"/>
  <c r="P7" i="27"/>
  <c r="P52" i="27"/>
  <c r="U52" i="27" s="1"/>
  <c r="S52" i="27"/>
  <c r="S49" i="27"/>
  <c r="P49" i="27"/>
  <c r="Q19" i="27"/>
  <c r="P39" i="27"/>
  <c r="U39" i="27" s="1"/>
  <c r="S39" i="27"/>
  <c r="S34" i="27"/>
  <c r="P34" i="27"/>
  <c r="U34" i="27" s="1"/>
  <c r="P28" i="27"/>
  <c r="U28" i="27" s="1"/>
  <c r="S28" i="27"/>
  <c r="U49" i="27"/>
  <c r="S22" i="27"/>
  <c r="P22" i="27"/>
  <c r="P32" i="27"/>
  <c r="U32" i="27" s="1"/>
  <c r="S32" i="27"/>
  <c r="Q30" i="27"/>
  <c r="S10" i="27"/>
  <c r="P36" i="27"/>
  <c r="U36" i="27" s="1"/>
  <c r="Q36" i="27" s="1"/>
  <c r="P26" i="27"/>
  <c r="U26" i="27" s="1"/>
  <c r="S26" i="27"/>
  <c r="Q26" i="27" s="1"/>
  <c r="CH16" i="13"/>
  <c r="CG16" i="13"/>
  <c r="P86" i="27" l="1"/>
  <c r="P20" i="28"/>
  <c r="P40" i="28"/>
  <c r="U40" i="28" s="1"/>
  <c r="Q14" i="27"/>
  <c r="U7" i="27"/>
  <c r="Q38" i="28"/>
  <c r="T86" i="27"/>
  <c r="S86" i="27"/>
  <c r="Q53" i="28"/>
  <c r="Q75" i="28"/>
  <c r="Q23" i="28"/>
  <c r="U68" i="28"/>
  <c r="P18" i="28"/>
  <c r="Q71" i="28"/>
  <c r="Q51" i="28"/>
  <c r="Q68" i="28"/>
  <c r="Q55" i="28"/>
  <c r="T20" i="28"/>
  <c r="T86" i="28" s="1"/>
  <c r="Q82" i="28"/>
  <c r="P16" i="28"/>
  <c r="Q64" i="28"/>
  <c r="Q58" i="28"/>
  <c r="Q83" i="28"/>
  <c r="Q56" i="28"/>
  <c r="P36" i="28"/>
  <c r="U36" i="28" s="1"/>
  <c r="Q36" i="28" s="1"/>
  <c r="P52" i="28"/>
  <c r="U52" i="28" s="1"/>
  <c r="Q52" i="28" s="1"/>
  <c r="Q67" i="28"/>
  <c r="Q72" i="28"/>
  <c r="P28" i="28"/>
  <c r="S18" i="28"/>
  <c r="Q63" i="28"/>
  <c r="Q44" i="28"/>
  <c r="Q59" i="28"/>
  <c r="S28" i="28"/>
  <c r="U16" i="28"/>
  <c r="Q16" i="28" s="1"/>
  <c r="P24" i="28"/>
  <c r="U24" i="28" s="1"/>
  <c r="Q24" i="28" s="1"/>
  <c r="S10" i="28"/>
  <c r="P10" i="28"/>
  <c r="U10" i="28" s="1"/>
  <c r="S80" i="28"/>
  <c r="Q80" i="28" s="1"/>
  <c r="P80" i="28"/>
  <c r="U80" i="28" s="1"/>
  <c r="Q12" i="28"/>
  <c r="P50" i="28"/>
  <c r="U50" i="28" s="1"/>
  <c r="Q50" i="28" s="1"/>
  <c r="S40" i="28"/>
  <c r="Q40" i="28" s="1"/>
  <c r="S13" i="28"/>
  <c r="P13" i="28"/>
  <c r="U13" i="28" s="1"/>
  <c r="S46" i="28"/>
  <c r="P46" i="28"/>
  <c r="U46" i="28" s="1"/>
  <c r="Q43" i="28"/>
  <c r="Q45" i="28"/>
  <c r="S19" i="28"/>
  <c r="P19" i="28"/>
  <c r="U19" i="28" s="1"/>
  <c r="P42" i="28"/>
  <c r="U42" i="28" s="1"/>
  <c r="Q42" i="28" s="1"/>
  <c r="P32" i="28"/>
  <c r="U32" i="28" s="1"/>
  <c r="Q32" i="28" s="1"/>
  <c r="S60" i="28"/>
  <c r="Q60" i="28" s="1"/>
  <c r="P60" i="28"/>
  <c r="U60" i="28" s="1"/>
  <c r="P61" i="28"/>
  <c r="U61" i="28" s="1"/>
  <c r="Q61" i="28" s="1"/>
  <c r="S22" i="28"/>
  <c r="P22" i="28"/>
  <c r="U22" i="28" s="1"/>
  <c r="R86" i="28"/>
  <c r="P8" i="28"/>
  <c r="U8" i="28" s="1"/>
  <c r="Q8" i="28" s="1"/>
  <c r="P11" i="28"/>
  <c r="U11" i="28" s="1"/>
  <c r="S11" i="28"/>
  <c r="S31" i="28"/>
  <c r="P31" i="28"/>
  <c r="U31" i="28" s="1"/>
  <c r="N86" i="28"/>
  <c r="P7" i="28"/>
  <c r="Q15" i="28"/>
  <c r="U20" i="28"/>
  <c r="P34" i="28"/>
  <c r="U34" i="28" s="1"/>
  <c r="Q34" i="28" s="1"/>
  <c r="S33" i="28"/>
  <c r="P33" i="28"/>
  <c r="U33" i="28" s="1"/>
  <c r="U28" i="28"/>
  <c r="S27" i="28"/>
  <c r="P27" i="28"/>
  <c r="U27" i="28" s="1"/>
  <c r="O86" i="28"/>
  <c r="S81" i="28"/>
  <c r="P81" i="28"/>
  <c r="U81" i="28" s="1"/>
  <c r="U18" i="28"/>
  <c r="K86" i="28"/>
  <c r="P69" i="28"/>
  <c r="U69" i="28" s="1"/>
  <c r="Q69" i="28" s="1"/>
  <c r="S7" i="28"/>
  <c r="Q10" i="27"/>
  <c r="Q49" i="27"/>
  <c r="Q39" i="27"/>
  <c r="U22" i="27"/>
  <c r="Q28" i="27"/>
  <c r="Q32" i="27"/>
  <c r="Q34" i="27"/>
  <c r="Q52" i="27"/>
  <c r="Q7" i="27"/>
  <c r="Q10" i="28" l="1"/>
  <c r="U86" i="27"/>
  <c r="Q20" i="28"/>
  <c r="Q81" i="28"/>
  <c r="Q13" i="28"/>
  <c r="Q28" i="28"/>
  <c r="Q18" i="28"/>
  <c r="Q31" i="28"/>
  <c r="Q19" i="28"/>
  <c r="Q46" i="28"/>
  <c r="Q27" i="28"/>
  <c r="Q33" i="28"/>
  <c r="Q22" i="28"/>
  <c r="S86" i="28"/>
  <c r="P86" i="28"/>
  <c r="U7" i="28"/>
  <c r="U86" i="28" s="1"/>
  <c r="Q11" i="28"/>
  <c r="Q22" i="27"/>
  <c r="Q86" i="27" s="1"/>
  <c r="E84" i="7"/>
  <c r="F84" i="7" s="1"/>
  <c r="E83" i="7"/>
  <c r="F83" i="7" s="1"/>
  <c r="E77" i="7"/>
  <c r="F77" i="7" s="1"/>
  <c r="E76" i="7"/>
  <c r="F76" i="7" s="1"/>
  <c r="E81" i="7"/>
  <c r="F81" i="7" s="1"/>
  <c r="E75" i="7"/>
  <c r="F75" i="7" s="1"/>
  <c r="E74" i="7"/>
  <c r="F74" i="7" s="1"/>
  <c r="E82" i="7"/>
  <c r="F82" i="7" s="1"/>
  <c r="E73" i="7"/>
  <c r="F73" i="7" s="1"/>
  <c r="E80" i="7"/>
  <c r="F80" i="7" s="1"/>
  <c r="E72" i="7"/>
  <c r="F72" i="7" s="1"/>
  <c r="E71" i="7"/>
  <c r="F71" i="7" s="1"/>
  <c r="E79" i="7"/>
  <c r="F79" i="7" s="1"/>
  <c r="E70" i="7"/>
  <c r="F70" i="7" s="1"/>
  <c r="E64" i="7"/>
  <c r="F64" i="7" s="1"/>
  <c r="E69" i="7"/>
  <c r="F69" i="7" s="1"/>
  <c r="E63" i="7"/>
  <c r="F63" i="7" s="1"/>
  <c r="E68" i="7"/>
  <c r="F68" i="7" s="1"/>
  <c r="E67" i="7"/>
  <c r="F67" i="7" s="1"/>
  <c r="E62" i="7"/>
  <c r="F62" i="7" s="1"/>
  <c r="E65" i="7"/>
  <c r="F65" i="7" s="1"/>
  <c r="E60" i="7"/>
  <c r="F60" i="7" s="1"/>
  <c r="E61" i="7"/>
  <c r="F61" i="7" s="1"/>
  <c r="E66" i="7"/>
  <c r="F66" i="7" s="1"/>
  <c r="E59" i="7"/>
  <c r="F59" i="7" s="1"/>
  <c r="E58" i="7"/>
  <c r="F58" i="7" s="1"/>
  <c r="E57" i="7"/>
  <c r="F57" i="7" s="1"/>
  <c r="E56" i="7"/>
  <c r="F56" i="7" s="1"/>
  <c r="E55" i="7"/>
  <c r="F55" i="7" s="1"/>
  <c r="E78" i="7"/>
  <c r="F78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G86" i="24"/>
  <c r="I84" i="24"/>
  <c r="J84" i="24" s="1"/>
  <c r="E84" i="24"/>
  <c r="I83" i="24"/>
  <c r="J83" i="24" s="1"/>
  <c r="E83" i="24"/>
  <c r="M83" i="24" s="1"/>
  <c r="I82" i="24"/>
  <c r="J82" i="24" s="1"/>
  <c r="E82" i="24"/>
  <c r="M82" i="24" s="1"/>
  <c r="I81" i="24"/>
  <c r="J81" i="24" s="1"/>
  <c r="E81" i="24"/>
  <c r="I80" i="24"/>
  <c r="J80" i="24" s="1"/>
  <c r="E80" i="24"/>
  <c r="M80" i="24" s="1"/>
  <c r="I79" i="24"/>
  <c r="J79" i="24" s="1"/>
  <c r="E79" i="24"/>
  <c r="M79" i="24" s="1"/>
  <c r="I78" i="24"/>
  <c r="J78" i="24" s="1"/>
  <c r="F78" i="24"/>
  <c r="E78" i="24"/>
  <c r="M78" i="24" s="1"/>
  <c r="I77" i="24"/>
  <c r="J77" i="24" s="1"/>
  <c r="E77" i="24"/>
  <c r="I76" i="24"/>
  <c r="J76" i="24" s="1"/>
  <c r="E76" i="24"/>
  <c r="I75" i="24"/>
  <c r="J75" i="24" s="1"/>
  <c r="E75" i="24"/>
  <c r="I74" i="24"/>
  <c r="J74" i="24" s="1"/>
  <c r="E74" i="24"/>
  <c r="I73" i="24"/>
  <c r="J73" i="24" s="1"/>
  <c r="E73" i="24"/>
  <c r="I72" i="24"/>
  <c r="J72" i="24" s="1"/>
  <c r="E72" i="24"/>
  <c r="I71" i="24"/>
  <c r="J71" i="24" s="1"/>
  <c r="E71" i="24"/>
  <c r="I70" i="24"/>
  <c r="J70" i="24" s="1"/>
  <c r="E70" i="24"/>
  <c r="I69" i="24"/>
  <c r="J69" i="24" s="1"/>
  <c r="E69" i="24"/>
  <c r="I68" i="24"/>
  <c r="J68" i="24" s="1"/>
  <c r="E68" i="24"/>
  <c r="I67" i="24"/>
  <c r="E67" i="24"/>
  <c r="I66" i="24"/>
  <c r="E66" i="24"/>
  <c r="I65" i="24"/>
  <c r="E65" i="24"/>
  <c r="I64" i="24"/>
  <c r="E64" i="24"/>
  <c r="I63" i="24"/>
  <c r="E63" i="24"/>
  <c r="I62" i="24"/>
  <c r="E62" i="24"/>
  <c r="I61" i="24"/>
  <c r="E61" i="24"/>
  <c r="I60" i="24"/>
  <c r="E60" i="24"/>
  <c r="I59" i="24"/>
  <c r="J59" i="24" s="1"/>
  <c r="E59" i="24"/>
  <c r="M59" i="24" s="1"/>
  <c r="N59" i="24" s="1"/>
  <c r="I58" i="24"/>
  <c r="J58" i="24" s="1"/>
  <c r="E58" i="24"/>
  <c r="M58" i="24" s="1"/>
  <c r="N58" i="24" s="1"/>
  <c r="I57" i="24"/>
  <c r="J57" i="24" s="1"/>
  <c r="E57" i="24"/>
  <c r="F57" i="24" s="1"/>
  <c r="M56" i="24"/>
  <c r="N56" i="24" s="1"/>
  <c r="I56" i="24"/>
  <c r="F56" i="24"/>
  <c r="E56" i="24"/>
  <c r="M55" i="24"/>
  <c r="I55" i="24"/>
  <c r="F55" i="24"/>
  <c r="E55" i="24"/>
  <c r="M54" i="24"/>
  <c r="I54" i="24"/>
  <c r="F54" i="24"/>
  <c r="E54" i="24"/>
  <c r="M53" i="24"/>
  <c r="N53" i="24" s="1"/>
  <c r="O53" i="24" s="1"/>
  <c r="I53" i="24"/>
  <c r="F53" i="24"/>
  <c r="E53" i="24"/>
  <c r="F52" i="24"/>
  <c r="E52" i="24"/>
  <c r="E51" i="24"/>
  <c r="F51" i="24" s="1"/>
  <c r="M50" i="24"/>
  <c r="I50" i="24"/>
  <c r="E50" i="24"/>
  <c r="F50" i="24" s="1"/>
  <c r="E49" i="24"/>
  <c r="F49" i="24" s="1"/>
  <c r="M48" i="24"/>
  <c r="N48" i="24" s="1"/>
  <c r="O48" i="24" s="1"/>
  <c r="I48" i="24"/>
  <c r="E48" i="24"/>
  <c r="F48" i="24" s="1"/>
  <c r="M47" i="24"/>
  <c r="I47" i="24"/>
  <c r="E47" i="24"/>
  <c r="F47" i="24" s="1"/>
  <c r="M46" i="24"/>
  <c r="I46" i="24"/>
  <c r="E46" i="24"/>
  <c r="F46" i="24" s="1"/>
  <c r="E45" i="24"/>
  <c r="F45" i="24" s="1"/>
  <c r="M44" i="24"/>
  <c r="E44" i="24"/>
  <c r="F44" i="24" s="1"/>
  <c r="M43" i="24"/>
  <c r="N43" i="24" s="1"/>
  <c r="I43" i="24"/>
  <c r="E43" i="24"/>
  <c r="F43" i="24" s="1"/>
  <c r="I42" i="24"/>
  <c r="F42" i="24"/>
  <c r="E42" i="24"/>
  <c r="M42" i="24" s="1"/>
  <c r="I41" i="24"/>
  <c r="F41" i="24"/>
  <c r="E41" i="24"/>
  <c r="M41" i="24" s="1"/>
  <c r="N41" i="24" s="1"/>
  <c r="O41" i="24" s="1"/>
  <c r="I40" i="24"/>
  <c r="F40" i="24"/>
  <c r="E40" i="24"/>
  <c r="M40" i="24" s="1"/>
  <c r="N40" i="24" s="1"/>
  <c r="O40" i="24" s="1"/>
  <c r="I39" i="24"/>
  <c r="F39" i="24"/>
  <c r="E39" i="24"/>
  <c r="M39" i="24" s="1"/>
  <c r="N39" i="24" s="1"/>
  <c r="O39" i="24" s="1"/>
  <c r="I38" i="24"/>
  <c r="F38" i="24"/>
  <c r="E38" i="24"/>
  <c r="M38" i="24" s="1"/>
  <c r="N38" i="24" s="1"/>
  <c r="O38" i="24" s="1"/>
  <c r="I37" i="24"/>
  <c r="F37" i="24"/>
  <c r="E37" i="24"/>
  <c r="M37" i="24" s="1"/>
  <c r="N37" i="24" s="1"/>
  <c r="O37" i="24" s="1"/>
  <c r="I36" i="24"/>
  <c r="F36" i="24"/>
  <c r="E36" i="24"/>
  <c r="M36" i="24" s="1"/>
  <c r="N36" i="24" s="1"/>
  <c r="O36" i="24" s="1"/>
  <c r="M35" i="24"/>
  <c r="N35" i="24" s="1"/>
  <c r="O35" i="24" s="1"/>
  <c r="I35" i="24"/>
  <c r="F35" i="24"/>
  <c r="E35" i="24"/>
  <c r="M34" i="24"/>
  <c r="N34" i="24" s="1"/>
  <c r="O34" i="24" s="1"/>
  <c r="I34" i="24"/>
  <c r="F34" i="24"/>
  <c r="E34" i="24"/>
  <c r="M33" i="24"/>
  <c r="N33" i="24" s="1"/>
  <c r="O33" i="24" s="1"/>
  <c r="I33" i="24"/>
  <c r="F33" i="24"/>
  <c r="E33" i="24"/>
  <c r="M32" i="24"/>
  <c r="N32" i="24" s="1"/>
  <c r="O32" i="24" s="1"/>
  <c r="I32" i="24"/>
  <c r="F32" i="24"/>
  <c r="E32" i="24"/>
  <c r="M31" i="24"/>
  <c r="N31" i="24" s="1"/>
  <c r="I31" i="24"/>
  <c r="J31" i="24" s="1"/>
  <c r="F31" i="24"/>
  <c r="E31" i="24"/>
  <c r="M30" i="24"/>
  <c r="I30" i="24"/>
  <c r="F30" i="24"/>
  <c r="E30" i="24"/>
  <c r="M29" i="24"/>
  <c r="N29" i="24" s="1"/>
  <c r="O29" i="24" s="1"/>
  <c r="I29" i="24"/>
  <c r="F29" i="24"/>
  <c r="E29" i="24"/>
  <c r="J28" i="24"/>
  <c r="I28" i="24"/>
  <c r="E28" i="24"/>
  <c r="F28" i="24" s="1"/>
  <c r="M27" i="24"/>
  <c r="N27" i="24" s="1"/>
  <c r="I27" i="24"/>
  <c r="J27" i="24" s="1"/>
  <c r="E27" i="24"/>
  <c r="F27" i="24" s="1"/>
  <c r="M26" i="24"/>
  <c r="I26" i="24"/>
  <c r="E26" i="24"/>
  <c r="F26" i="24" s="1"/>
  <c r="M25" i="24"/>
  <c r="N25" i="24" s="1"/>
  <c r="O25" i="24" s="1"/>
  <c r="I25" i="24"/>
  <c r="E25" i="24"/>
  <c r="F25" i="24" s="1"/>
  <c r="M24" i="24"/>
  <c r="I24" i="24"/>
  <c r="E24" i="24"/>
  <c r="F24" i="24" s="1"/>
  <c r="M23" i="24"/>
  <c r="N23" i="24" s="1"/>
  <c r="I23" i="24"/>
  <c r="E23" i="24"/>
  <c r="F23" i="24" s="1"/>
  <c r="M22" i="24"/>
  <c r="I22" i="24"/>
  <c r="E22" i="24"/>
  <c r="F22" i="24" s="1"/>
  <c r="M21" i="24"/>
  <c r="I21" i="24"/>
  <c r="E21" i="24"/>
  <c r="F21" i="24" s="1"/>
  <c r="M20" i="24"/>
  <c r="N20" i="24" s="1"/>
  <c r="I20" i="24"/>
  <c r="E20" i="24"/>
  <c r="F20" i="24" s="1"/>
  <c r="M19" i="24"/>
  <c r="I19" i="24"/>
  <c r="E19" i="24"/>
  <c r="F19" i="24" s="1"/>
  <c r="M18" i="24"/>
  <c r="I18" i="24"/>
  <c r="E18" i="24"/>
  <c r="F18" i="24" s="1"/>
  <c r="M17" i="24"/>
  <c r="I17" i="24"/>
  <c r="E17" i="24"/>
  <c r="F17" i="24" s="1"/>
  <c r="M16" i="24"/>
  <c r="I16" i="24"/>
  <c r="E16" i="24"/>
  <c r="F16" i="24" s="1"/>
  <c r="M15" i="24"/>
  <c r="N15" i="24" s="1"/>
  <c r="I15" i="24"/>
  <c r="E15" i="24"/>
  <c r="F15" i="24" s="1"/>
  <c r="M14" i="24"/>
  <c r="I14" i="24"/>
  <c r="E14" i="24"/>
  <c r="F14" i="24" s="1"/>
  <c r="M13" i="24"/>
  <c r="I13" i="24"/>
  <c r="E13" i="24"/>
  <c r="F13" i="24" s="1"/>
  <c r="M12" i="24"/>
  <c r="I12" i="24"/>
  <c r="E12" i="24"/>
  <c r="F12" i="24" s="1"/>
  <c r="M11" i="24"/>
  <c r="I11" i="24"/>
  <c r="E11" i="24"/>
  <c r="F11" i="24" s="1"/>
  <c r="M10" i="24"/>
  <c r="I10" i="24"/>
  <c r="E10" i="24"/>
  <c r="F10" i="24" s="1"/>
  <c r="M9" i="24"/>
  <c r="N9" i="24" s="1"/>
  <c r="I9" i="24"/>
  <c r="E9" i="24"/>
  <c r="F9" i="24" s="1"/>
  <c r="M8" i="24"/>
  <c r="I8" i="24"/>
  <c r="E8" i="24"/>
  <c r="F8" i="24" s="1"/>
  <c r="M7" i="24"/>
  <c r="I7" i="24"/>
  <c r="I86" i="24" s="1"/>
  <c r="E7" i="24"/>
  <c r="F7" i="24" s="1"/>
  <c r="E84" i="6"/>
  <c r="F84" i="6" s="1"/>
  <c r="E83" i="6"/>
  <c r="F83" i="6" s="1"/>
  <c r="E77" i="6"/>
  <c r="E76" i="6"/>
  <c r="F76" i="6" s="1"/>
  <c r="E81" i="6"/>
  <c r="F81" i="6" s="1"/>
  <c r="E75" i="6"/>
  <c r="F75" i="6" s="1"/>
  <c r="E74" i="6"/>
  <c r="F74" i="6" s="1"/>
  <c r="E82" i="6"/>
  <c r="F82" i="6" s="1"/>
  <c r="E73" i="6"/>
  <c r="E80" i="6"/>
  <c r="F80" i="6" s="1"/>
  <c r="E72" i="6"/>
  <c r="E71" i="6"/>
  <c r="F71" i="6" s="1"/>
  <c r="E79" i="6"/>
  <c r="F79" i="6" s="1"/>
  <c r="E70" i="6"/>
  <c r="F70" i="6" s="1"/>
  <c r="E64" i="6"/>
  <c r="F64" i="6" s="1"/>
  <c r="E69" i="6"/>
  <c r="F69" i="6" s="1"/>
  <c r="E63" i="6"/>
  <c r="E68" i="6"/>
  <c r="F68" i="6" s="1"/>
  <c r="E67" i="6"/>
  <c r="E62" i="6"/>
  <c r="F62" i="6" s="1"/>
  <c r="E65" i="6"/>
  <c r="F65" i="6" s="1"/>
  <c r="E60" i="6"/>
  <c r="F60" i="6" s="1"/>
  <c r="E61" i="6"/>
  <c r="F61" i="6" s="1"/>
  <c r="E66" i="6"/>
  <c r="F66" i="6" s="1"/>
  <c r="E59" i="6"/>
  <c r="E58" i="6"/>
  <c r="F58" i="6" s="1"/>
  <c r="E57" i="6"/>
  <c r="E56" i="6"/>
  <c r="F56" i="6" s="1"/>
  <c r="E55" i="6"/>
  <c r="F55" i="6" s="1"/>
  <c r="E78" i="6"/>
  <c r="F78" i="6" s="1"/>
  <c r="E54" i="6"/>
  <c r="F54" i="6" s="1"/>
  <c r="E53" i="6"/>
  <c r="F53" i="6" s="1"/>
  <c r="E52" i="6"/>
  <c r="E51" i="6"/>
  <c r="F51" i="6" s="1"/>
  <c r="E50" i="6"/>
  <c r="E49" i="6"/>
  <c r="F49" i="6" s="1"/>
  <c r="E48" i="6"/>
  <c r="F48" i="6" s="1"/>
  <c r="E47" i="6"/>
  <c r="F47" i="6" s="1"/>
  <c r="E46" i="6"/>
  <c r="F46" i="6" s="1"/>
  <c r="E45" i="6"/>
  <c r="F45" i="6" s="1"/>
  <c r="E44" i="6"/>
  <c r="E43" i="6"/>
  <c r="F43" i="6" s="1"/>
  <c r="E42" i="6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E33" i="6"/>
  <c r="F33" i="6" s="1"/>
  <c r="E32" i="6"/>
  <c r="F32" i="6" s="1"/>
  <c r="E31" i="6"/>
  <c r="F31" i="6" s="1"/>
  <c r="E30" i="6"/>
  <c r="F30" i="6" s="1"/>
  <c r="E29" i="6"/>
  <c r="F29" i="6" s="1"/>
  <c r="E28" i="6"/>
  <c r="E27" i="6"/>
  <c r="F27" i="6" s="1"/>
  <c r="E26" i="6"/>
  <c r="E25" i="6"/>
  <c r="F25" i="6" s="1"/>
  <c r="E24" i="6"/>
  <c r="F24" i="6" s="1"/>
  <c r="E23" i="6"/>
  <c r="F23" i="6" s="1"/>
  <c r="E22" i="6"/>
  <c r="F22" i="6" s="1"/>
  <c r="E21" i="6"/>
  <c r="F21" i="6" s="1"/>
  <c r="F20" i="6"/>
  <c r="E20" i="6"/>
  <c r="E19" i="6"/>
  <c r="F19" i="6" s="1"/>
  <c r="E18" i="6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E9" i="6"/>
  <c r="F9" i="6" s="1"/>
  <c r="E8" i="6"/>
  <c r="F8" i="6" s="1"/>
  <c r="E7" i="6"/>
  <c r="F7" i="6" s="1"/>
  <c r="I84" i="23"/>
  <c r="K84" i="23" s="1"/>
  <c r="E84" i="23"/>
  <c r="M84" i="23" s="1"/>
  <c r="I83" i="23"/>
  <c r="K83" i="23" s="1"/>
  <c r="E83" i="23"/>
  <c r="M83" i="23" s="1"/>
  <c r="I82" i="23"/>
  <c r="E82" i="23"/>
  <c r="M82" i="23" s="1"/>
  <c r="I81" i="23"/>
  <c r="K81" i="23" s="1"/>
  <c r="E81" i="23"/>
  <c r="M81" i="23" s="1"/>
  <c r="I80" i="23"/>
  <c r="K80" i="23" s="1"/>
  <c r="E80" i="23"/>
  <c r="M80" i="23" s="1"/>
  <c r="I79" i="23"/>
  <c r="K79" i="23" s="1"/>
  <c r="E79" i="23"/>
  <c r="M79" i="23" s="1"/>
  <c r="I78" i="23"/>
  <c r="K78" i="23" s="1"/>
  <c r="E78" i="23"/>
  <c r="M78" i="23" s="1"/>
  <c r="I77" i="23"/>
  <c r="K77" i="23" s="1"/>
  <c r="F77" i="23"/>
  <c r="E77" i="23"/>
  <c r="M77" i="23" s="1"/>
  <c r="I76" i="23"/>
  <c r="K76" i="23" s="1"/>
  <c r="E76" i="23"/>
  <c r="M76" i="23" s="1"/>
  <c r="I75" i="23"/>
  <c r="K75" i="23" s="1"/>
  <c r="E75" i="23"/>
  <c r="M75" i="23" s="1"/>
  <c r="I74" i="23"/>
  <c r="K74" i="23" s="1"/>
  <c r="E74" i="23"/>
  <c r="M74" i="23" s="1"/>
  <c r="I73" i="23"/>
  <c r="K73" i="23" s="1"/>
  <c r="E73" i="23"/>
  <c r="M73" i="23" s="1"/>
  <c r="I72" i="23"/>
  <c r="J72" i="23" s="1"/>
  <c r="E72" i="23"/>
  <c r="M72" i="23" s="1"/>
  <c r="I71" i="23"/>
  <c r="E71" i="23"/>
  <c r="M71" i="23" s="1"/>
  <c r="I70" i="23"/>
  <c r="K70" i="23" s="1"/>
  <c r="E70" i="23"/>
  <c r="M70" i="23" s="1"/>
  <c r="I69" i="23"/>
  <c r="J69" i="23" s="1"/>
  <c r="E69" i="23"/>
  <c r="I68" i="23"/>
  <c r="J68" i="23" s="1"/>
  <c r="E68" i="23"/>
  <c r="M68" i="23" s="1"/>
  <c r="N68" i="23" s="1"/>
  <c r="I67" i="23"/>
  <c r="K67" i="23" s="1"/>
  <c r="E67" i="23"/>
  <c r="I66" i="23"/>
  <c r="K66" i="23" s="1"/>
  <c r="E66" i="23"/>
  <c r="I65" i="23"/>
  <c r="K65" i="23" s="1"/>
  <c r="E65" i="23"/>
  <c r="M65" i="23" s="1"/>
  <c r="I64" i="23"/>
  <c r="K64" i="23" s="1"/>
  <c r="E64" i="23"/>
  <c r="M64" i="23" s="1"/>
  <c r="N64" i="23" s="1"/>
  <c r="I63" i="23"/>
  <c r="K63" i="23" s="1"/>
  <c r="E63" i="23"/>
  <c r="I62" i="23"/>
  <c r="K62" i="23" s="1"/>
  <c r="E62" i="23"/>
  <c r="M62" i="23" s="1"/>
  <c r="I61" i="23"/>
  <c r="K61" i="23" s="1"/>
  <c r="E61" i="23"/>
  <c r="M61" i="23" s="1"/>
  <c r="N61" i="23" s="1"/>
  <c r="I60" i="23"/>
  <c r="K60" i="23" s="1"/>
  <c r="E60" i="23"/>
  <c r="M60" i="23" s="1"/>
  <c r="N60" i="23" s="1"/>
  <c r="P60" i="23" s="1"/>
  <c r="I59" i="23"/>
  <c r="K59" i="23" s="1"/>
  <c r="E59" i="23"/>
  <c r="I58" i="23"/>
  <c r="E58" i="23"/>
  <c r="F58" i="23" s="1"/>
  <c r="I57" i="23"/>
  <c r="E57" i="23"/>
  <c r="F57" i="23" s="1"/>
  <c r="I56" i="23"/>
  <c r="E56" i="23"/>
  <c r="F56" i="23" s="1"/>
  <c r="E55" i="23"/>
  <c r="I54" i="23"/>
  <c r="E54" i="23"/>
  <c r="F54" i="23" s="1"/>
  <c r="I53" i="23"/>
  <c r="E53" i="23"/>
  <c r="F53" i="23" s="1"/>
  <c r="I52" i="23"/>
  <c r="E52" i="23"/>
  <c r="F52" i="23" s="1"/>
  <c r="M51" i="23"/>
  <c r="N51" i="23" s="1"/>
  <c r="P51" i="23" s="1"/>
  <c r="I51" i="23"/>
  <c r="E51" i="23"/>
  <c r="F51" i="23" s="1"/>
  <c r="I50" i="23"/>
  <c r="E50" i="23"/>
  <c r="F50" i="23" s="1"/>
  <c r="I49" i="23"/>
  <c r="K49" i="23" s="1"/>
  <c r="E49" i="23"/>
  <c r="F49" i="23" s="1"/>
  <c r="I48" i="23"/>
  <c r="E48" i="23"/>
  <c r="F48" i="23" s="1"/>
  <c r="I47" i="23"/>
  <c r="E47" i="23"/>
  <c r="F47" i="23" s="1"/>
  <c r="I46" i="23"/>
  <c r="E46" i="23"/>
  <c r="F46" i="23" s="1"/>
  <c r="E45" i="23"/>
  <c r="F45" i="23" s="1"/>
  <c r="I44" i="23"/>
  <c r="E44" i="23"/>
  <c r="F44" i="23" s="1"/>
  <c r="I43" i="23"/>
  <c r="E43" i="23"/>
  <c r="F43" i="23" s="1"/>
  <c r="I42" i="23"/>
  <c r="E42" i="23"/>
  <c r="F42" i="23" s="1"/>
  <c r="I41" i="23"/>
  <c r="K41" i="23" s="1"/>
  <c r="E41" i="23"/>
  <c r="F41" i="23" s="1"/>
  <c r="I40" i="23"/>
  <c r="E40" i="23"/>
  <c r="F40" i="23" s="1"/>
  <c r="M39" i="23"/>
  <c r="N39" i="23" s="1"/>
  <c r="P39" i="23" s="1"/>
  <c r="I39" i="23"/>
  <c r="K39" i="23" s="1"/>
  <c r="E39" i="23"/>
  <c r="F39" i="23" s="1"/>
  <c r="I38" i="23"/>
  <c r="E38" i="23"/>
  <c r="F38" i="23" s="1"/>
  <c r="I37" i="23"/>
  <c r="K37" i="23" s="1"/>
  <c r="E37" i="23"/>
  <c r="F37" i="23" s="1"/>
  <c r="I36" i="23"/>
  <c r="E36" i="23"/>
  <c r="F36" i="23" s="1"/>
  <c r="I35" i="23"/>
  <c r="K35" i="23" s="1"/>
  <c r="E35" i="23"/>
  <c r="F35" i="23" s="1"/>
  <c r="I34" i="23"/>
  <c r="K34" i="23" s="1"/>
  <c r="E34" i="23"/>
  <c r="F34" i="23" s="1"/>
  <c r="I33" i="23"/>
  <c r="K33" i="23" s="1"/>
  <c r="E33" i="23"/>
  <c r="F33" i="23" s="1"/>
  <c r="I32" i="23"/>
  <c r="E32" i="23"/>
  <c r="M32" i="23" s="1"/>
  <c r="N32" i="23" s="1"/>
  <c r="P32" i="23" s="1"/>
  <c r="I31" i="23"/>
  <c r="K31" i="23" s="1"/>
  <c r="E31" i="23"/>
  <c r="M31" i="23" s="1"/>
  <c r="N31" i="23" s="1"/>
  <c r="I30" i="23"/>
  <c r="E30" i="23"/>
  <c r="M30" i="23" s="1"/>
  <c r="N30" i="23" s="1"/>
  <c r="O30" i="23" s="1"/>
  <c r="I29" i="23"/>
  <c r="E29" i="23"/>
  <c r="M29" i="23" s="1"/>
  <c r="N29" i="23" s="1"/>
  <c r="O29" i="23" s="1"/>
  <c r="I28" i="23"/>
  <c r="F28" i="23"/>
  <c r="E28" i="23"/>
  <c r="M28" i="23" s="1"/>
  <c r="N28" i="23" s="1"/>
  <c r="O28" i="23" s="1"/>
  <c r="I27" i="23"/>
  <c r="F27" i="23"/>
  <c r="E27" i="23"/>
  <c r="M27" i="23" s="1"/>
  <c r="N27" i="23" s="1"/>
  <c r="O27" i="23" s="1"/>
  <c r="I26" i="23"/>
  <c r="E26" i="23"/>
  <c r="M26" i="23" s="1"/>
  <c r="N26" i="23" s="1"/>
  <c r="O26" i="23" s="1"/>
  <c r="I25" i="23"/>
  <c r="E25" i="23"/>
  <c r="F25" i="23" s="1"/>
  <c r="I24" i="23"/>
  <c r="J24" i="23" s="1"/>
  <c r="E24" i="23"/>
  <c r="F24" i="23" s="1"/>
  <c r="I23" i="23"/>
  <c r="J23" i="23" s="1"/>
  <c r="E23" i="23"/>
  <c r="M23" i="23" s="1"/>
  <c r="I22" i="23"/>
  <c r="J22" i="23" s="1"/>
  <c r="E22" i="23"/>
  <c r="F22" i="23" s="1"/>
  <c r="I21" i="23"/>
  <c r="J21" i="23" s="1"/>
  <c r="E21" i="23"/>
  <c r="M21" i="23" s="1"/>
  <c r="I20" i="23"/>
  <c r="J20" i="23" s="1"/>
  <c r="E20" i="23"/>
  <c r="F20" i="23" s="1"/>
  <c r="I19" i="23"/>
  <c r="J19" i="23" s="1"/>
  <c r="E19" i="23"/>
  <c r="M19" i="23" s="1"/>
  <c r="I18" i="23"/>
  <c r="J18" i="23" s="1"/>
  <c r="E18" i="23"/>
  <c r="F18" i="23" s="1"/>
  <c r="I17" i="23"/>
  <c r="J17" i="23" s="1"/>
  <c r="E17" i="23"/>
  <c r="M17" i="23" s="1"/>
  <c r="I16" i="23"/>
  <c r="J16" i="23" s="1"/>
  <c r="E16" i="23"/>
  <c r="F16" i="23" s="1"/>
  <c r="I15" i="23"/>
  <c r="J15" i="23" s="1"/>
  <c r="E15" i="23"/>
  <c r="M15" i="23" s="1"/>
  <c r="I14" i="23"/>
  <c r="J14" i="23" s="1"/>
  <c r="E14" i="23"/>
  <c r="F14" i="23" s="1"/>
  <c r="I13" i="23"/>
  <c r="J13" i="23" s="1"/>
  <c r="E13" i="23"/>
  <c r="M13" i="23" s="1"/>
  <c r="I12" i="23"/>
  <c r="J12" i="23" s="1"/>
  <c r="E12" i="23"/>
  <c r="F12" i="23" s="1"/>
  <c r="I11" i="23"/>
  <c r="J11" i="23" s="1"/>
  <c r="E11" i="23"/>
  <c r="M11" i="23" s="1"/>
  <c r="I10" i="23"/>
  <c r="J10" i="23" s="1"/>
  <c r="E10" i="23"/>
  <c r="I9" i="23"/>
  <c r="J9" i="23" s="1"/>
  <c r="E9" i="23"/>
  <c r="I8" i="23"/>
  <c r="J8" i="23" s="1"/>
  <c r="E8" i="23"/>
  <c r="I7" i="23"/>
  <c r="E7" i="23"/>
  <c r="I7" i="22"/>
  <c r="I8" i="22"/>
  <c r="J8" i="22" s="1"/>
  <c r="I9" i="22"/>
  <c r="I10" i="22"/>
  <c r="K10" i="22" s="1"/>
  <c r="I11" i="22"/>
  <c r="I12" i="22"/>
  <c r="J12" i="22" s="1"/>
  <c r="I13" i="22"/>
  <c r="I14" i="22"/>
  <c r="J14" i="22" s="1"/>
  <c r="I15" i="22"/>
  <c r="I16" i="22"/>
  <c r="J16" i="22" s="1"/>
  <c r="I17" i="22"/>
  <c r="J17" i="22" s="1"/>
  <c r="I18" i="22"/>
  <c r="J18" i="22" s="1"/>
  <c r="I19" i="22"/>
  <c r="K19" i="22" s="1"/>
  <c r="I20" i="22"/>
  <c r="K20" i="22" s="1"/>
  <c r="I21" i="22"/>
  <c r="K21" i="22" s="1"/>
  <c r="I22" i="22"/>
  <c r="J22" i="22" s="1"/>
  <c r="I23" i="22"/>
  <c r="I24" i="22"/>
  <c r="J24" i="22" s="1"/>
  <c r="I25" i="22"/>
  <c r="J25" i="22" s="1"/>
  <c r="I26" i="22"/>
  <c r="I27" i="22"/>
  <c r="I28" i="22"/>
  <c r="K28" i="22" s="1"/>
  <c r="I29" i="22"/>
  <c r="K29" i="22" s="1"/>
  <c r="I30" i="22"/>
  <c r="J30" i="22" s="1"/>
  <c r="I31" i="22"/>
  <c r="I32" i="22"/>
  <c r="J32" i="22" s="1"/>
  <c r="I33" i="22"/>
  <c r="I34" i="22"/>
  <c r="J34" i="22" s="1"/>
  <c r="I35" i="22"/>
  <c r="I36" i="22"/>
  <c r="J36" i="22" s="1"/>
  <c r="I37" i="22"/>
  <c r="J37" i="22" s="1"/>
  <c r="I38" i="22"/>
  <c r="J38" i="22" s="1"/>
  <c r="I39" i="22"/>
  <c r="J39" i="22" s="1"/>
  <c r="I40" i="22"/>
  <c r="J40" i="22" s="1"/>
  <c r="I41" i="22"/>
  <c r="I42" i="22"/>
  <c r="K42" i="22" s="1"/>
  <c r="I43" i="22"/>
  <c r="J43" i="22" s="1"/>
  <c r="I44" i="22"/>
  <c r="J44" i="22" s="1"/>
  <c r="I45" i="22"/>
  <c r="J45" i="22" s="1"/>
  <c r="I46" i="22"/>
  <c r="J46" i="22" s="1"/>
  <c r="I47" i="22"/>
  <c r="K47" i="22" s="1"/>
  <c r="I48" i="22"/>
  <c r="J48" i="22" s="1"/>
  <c r="I49" i="22"/>
  <c r="I50" i="22"/>
  <c r="J50" i="22" s="1"/>
  <c r="I51" i="22"/>
  <c r="J51" i="22" s="1"/>
  <c r="I52" i="22"/>
  <c r="J52" i="22" s="1"/>
  <c r="I53" i="22"/>
  <c r="J53" i="22" s="1"/>
  <c r="I54" i="22"/>
  <c r="I55" i="22"/>
  <c r="J55" i="22" s="1"/>
  <c r="I56" i="22"/>
  <c r="I57" i="22"/>
  <c r="I58" i="22"/>
  <c r="J58" i="22" s="1"/>
  <c r="I59" i="22"/>
  <c r="I60" i="22"/>
  <c r="J60" i="22" s="1"/>
  <c r="I61" i="22"/>
  <c r="J61" i="22" s="1"/>
  <c r="I62" i="22"/>
  <c r="J62" i="22" s="1"/>
  <c r="I63" i="22"/>
  <c r="J63" i="22" s="1"/>
  <c r="I64" i="22"/>
  <c r="I65" i="22"/>
  <c r="K65" i="22" s="1"/>
  <c r="I66" i="22"/>
  <c r="J66" i="22" s="1"/>
  <c r="I67" i="22"/>
  <c r="I68" i="22"/>
  <c r="J68" i="22" s="1"/>
  <c r="I69" i="22"/>
  <c r="J69" i="22" s="1"/>
  <c r="I70" i="22"/>
  <c r="J70" i="22"/>
  <c r="I71" i="22"/>
  <c r="J71" i="22" s="1"/>
  <c r="I72" i="22"/>
  <c r="I73" i="22"/>
  <c r="K73" i="22"/>
  <c r="I74" i="22"/>
  <c r="J74" i="22" s="1"/>
  <c r="I75" i="22"/>
  <c r="I76" i="22"/>
  <c r="K76" i="22" s="1"/>
  <c r="J76" i="22"/>
  <c r="I77" i="22"/>
  <c r="J77" i="22" s="1"/>
  <c r="I78" i="22"/>
  <c r="J78" i="22" s="1"/>
  <c r="I79" i="22"/>
  <c r="J79" i="22" s="1"/>
  <c r="I80" i="22"/>
  <c r="J80" i="22" s="1"/>
  <c r="I81" i="22"/>
  <c r="J81" i="22" s="1"/>
  <c r="I82" i="22"/>
  <c r="J82" i="22" s="1"/>
  <c r="I83" i="22"/>
  <c r="J83" i="22" s="1"/>
  <c r="I84" i="22"/>
  <c r="J84" i="22" s="1"/>
  <c r="F31" i="23" l="1"/>
  <c r="M34" i="23"/>
  <c r="N34" i="23" s="1"/>
  <c r="P34" i="23" s="1"/>
  <c r="M48" i="23"/>
  <c r="N48" i="23" s="1"/>
  <c r="P48" i="23" s="1"/>
  <c r="F82" i="23"/>
  <c r="M47" i="23"/>
  <c r="N47" i="23" s="1"/>
  <c r="P47" i="23" s="1"/>
  <c r="F55" i="23"/>
  <c r="P55" i="23"/>
  <c r="M55" i="23"/>
  <c r="Q55" i="23" s="1"/>
  <c r="N55" i="23"/>
  <c r="O55" i="23"/>
  <c r="M42" i="23"/>
  <c r="N42" i="23" s="1"/>
  <c r="O42" i="23" s="1"/>
  <c r="M52" i="23"/>
  <c r="N52" i="23" s="1"/>
  <c r="P52" i="23" s="1"/>
  <c r="M56" i="23"/>
  <c r="N56" i="23" s="1"/>
  <c r="P56" i="23" s="1"/>
  <c r="F70" i="23"/>
  <c r="K83" i="24"/>
  <c r="N42" i="24"/>
  <c r="M28" i="24"/>
  <c r="N28" i="24" s="1"/>
  <c r="F58" i="24"/>
  <c r="F59" i="24"/>
  <c r="F80" i="24"/>
  <c r="K81" i="24"/>
  <c r="L81" i="24" s="1"/>
  <c r="P35" i="24"/>
  <c r="K84" i="24"/>
  <c r="S56" i="24"/>
  <c r="M57" i="24"/>
  <c r="F82" i="24"/>
  <c r="F29" i="23"/>
  <c r="M38" i="23"/>
  <c r="N38" i="23" s="1"/>
  <c r="O38" i="23" s="1"/>
  <c r="M46" i="23"/>
  <c r="N46" i="23" s="1"/>
  <c r="P46" i="23" s="1"/>
  <c r="M50" i="23"/>
  <c r="N50" i="23" s="1"/>
  <c r="P50" i="23" s="1"/>
  <c r="M54" i="23"/>
  <c r="N54" i="23" s="1"/>
  <c r="P54" i="23" s="1"/>
  <c r="M58" i="23"/>
  <c r="F60" i="23"/>
  <c r="F73" i="23"/>
  <c r="M35" i="23"/>
  <c r="N35" i="23" s="1"/>
  <c r="O35" i="23" s="1"/>
  <c r="M43" i="23"/>
  <c r="N43" i="23" s="1"/>
  <c r="P43" i="23" s="1"/>
  <c r="M49" i="23"/>
  <c r="N49" i="23" s="1"/>
  <c r="O49" i="23" s="1"/>
  <c r="M53" i="23"/>
  <c r="N53" i="23" s="1"/>
  <c r="P53" i="23" s="1"/>
  <c r="M57" i="23"/>
  <c r="N57" i="23" s="1"/>
  <c r="O57" i="23" s="1"/>
  <c r="F26" i="23"/>
  <c r="F30" i="23"/>
  <c r="F74" i="23"/>
  <c r="F79" i="23"/>
  <c r="F34" i="6"/>
  <c r="F52" i="6"/>
  <c r="F44" i="6"/>
  <c r="F67" i="6"/>
  <c r="K77" i="22"/>
  <c r="J42" i="22"/>
  <c r="K32" i="22"/>
  <c r="L32" i="22" s="1"/>
  <c r="K8" i="22"/>
  <c r="L8" i="22" s="1"/>
  <c r="K79" i="22"/>
  <c r="K44" i="22"/>
  <c r="K25" i="22"/>
  <c r="L25" i="22" s="1"/>
  <c r="K63" i="22"/>
  <c r="L63" i="22" s="1"/>
  <c r="K60" i="22"/>
  <c r="K50" i="22"/>
  <c r="K14" i="22"/>
  <c r="L14" i="22" s="1"/>
  <c r="K68" i="22"/>
  <c r="L68" i="22" s="1"/>
  <c r="K52" i="22"/>
  <c r="L77" i="22"/>
  <c r="K81" i="22"/>
  <c r="L81" i="22" s="1"/>
  <c r="K74" i="22"/>
  <c r="K71" i="22"/>
  <c r="K55" i="22"/>
  <c r="L55" i="22" s="1"/>
  <c r="K83" i="22"/>
  <c r="L83" i="22" s="1"/>
  <c r="K58" i="22"/>
  <c r="M37" i="23"/>
  <c r="N37" i="23" s="1"/>
  <c r="P37" i="23" s="1"/>
  <c r="M41" i="23"/>
  <c r="N41" i="23" s="1"/>
  <c r="O41" i="23" s="1"/>
  <c r="T45" i="23"/>
  <c r="M36" i="23"/>
  <c r="N36" i="23" s="1"/>
  <c r="P36" i="23" s="1"/>
  <c r="M40" i="23"/>
  <c r="N40" i="23" s="1"/>
  <c r="P40" i="23" s="1"/>
  <c r="M44" i="23"/>
  <c r="N44" i="23" s="1"/>
  <c r="P44" i="23" s="1"/>
  <c r="F18" i="6"/>
  <c r="F28" i="6"/>
  <c r="F73" i="6"/>
  <c r="F50" i="6"/>
  <c r="F59" i="6"/>
  <c r="F63" i="6"/>
  <c r="F77" i="6"/>
  <c r="F10" i="6"/>
  <c r="F26" i="6"/>
  <c r="F42" i="6"/>
  <c r="F57" i="6"/>
  <c r="F72" i="6"/>
  <c r="O31" i="23"/>
  <c r="P31" i="23"/>
  <c r="U31" i="23" s="1"/>
  <c r="M33" i="23"/>
  <c r="N33" i="23" s="1"/>
  <c r="O33" i="23" s="1"/>
  <c r="F83" i="23"/>
  <c r="F32" i="23"/>
  <c r="F61" i="23"/>
  <c r="J62" i="23"/>
  <c r="L62" i="23" s="1"/>
  <c r="F64" i="23"/>
  <c r="F75" i="23"/>
  <c r="J76" i="23"/>
  <c r="F68" i="23"/>
  <c r="F71" i="23"/>
  <c r="F78" i="23"/>
  <c r="F81" i="23"/>
  <c r="K66" i="22"/>
  <c r="L66" i="22" s="1"/>
  <c r="J47" i="22"/>
  <c r="L47" i="22" s="1"/>
  <c r="K46" i="22"/>
  <c r="L46" i="22" s="1"/>
  <c r="K40" i="22"/>
  <c r="L40" i="22" s="1"/>
  <c r="K38" i="22"/>
  <c r="L38" i="22" s="1"/>
  <c r="K34" i="22"/>
  <c r="L34" i="22" s="1"/>
  <c r="K24" i="22"/>
  <c r="K22" i="22"/>
  <c r="K12" i="22"/>
  <c r="L12" i="22" s="1"/>
  <c r="K36" i="22"/>
  <c r="L36" i="22" s="1"/>
  <c r="K30" i="22"/>
  <c r="K17" i="22"/>
  <c r="L17" i="22" s="1"/>
  <c r="J10" i="22"/>
  <c r="L10" i="22" s="1"/>
  <c r="P38" i="24"/>
  <c r="Q38" i="24" s="1"/>
  <c r="Q7" i="28"/>
  <c r="Q86" i="28" s="1"/>
  <c r="O28" i="24"/>
  <c r="P28" i="24"/>
  <c r="Q28" i="24" s="1"/>
  <c r="K77" i="24"/>
  <c r="K79" i="24"/>
  <c r="L79" i="24" s="1"/>
  <c r="P39" i="24"/>
  <c r="Q39" i="24" s="1"/>
  <c r="Q45" i="24"/>
  <c r="L77" i="24"/>
  <c r="K78" i="24"/>
  <c r="P34" i="24"/>
  <c r="Q34" i="24" s="1"/>
  <c r="P53" i="24"/>
  <c r="Q53" i="24" s="1"/>
  <c r="K80" i="24"/>
  <c r="K82" i="24"/>
  <c r="T28" i="24"/>
  <c r="O27" i="24"/>
  <c r="P27" i="24"/>
  <c r="O31" i="24"/>
  <c r="P31" i="24"/>
  <c r="P9" i="24"/>
  <c r="O9" i="24"/>
  <c r="P15" i="24"/>
  <c r="O15" i="24"/>
  <c r="P20" i="24"/>
  <c r="O20" i="24"/>
  <c r="P23" i="24"/>
  <c r="O23" i="24"/>
  <c r="S25" i="24"/>
  <c r="K25" i="24"/>
  <c r="J7" i="24"/>
  <c r="N7" i="24"/>
  <c r="J8" i="24"/>
  <c r="N8" i="24"/>
  <c r="J9" i="24"/>
  <c r="J10" i="24"/>
  <c r="N10" i="24"/>
  <c r="J11" i="24"/>
  <c r="N11" i="24"/>
  <c r="S11" i="24" s="1"/>
  <c r="J12" i="24"/>
  <c r="N12" i="24"/>
  <c r="J13" i="24"/>
  <c r="N13" i="24"/>
  <c r="S13" i="24" s="1"/>
  <c r="J14" i="24"/>
  <c r="N14" i="24"/>
  <c r="J15" i="24"/>
  <c r="T15" i="24" s="1"/>
  <c r="J16" i="24"/>
  <c r="N16" i="24"/>
  <c r="J17" i="24"/>
  <c r="N17" i="24"/>
  <c r="S17" i="24" s="1"/>
  <c r="J18" i="24"/>
  <c r="N18" i="24"/>
  <c r="J19" i="24"/>
  <c r="N19" i="24"/>
  <c r="S19" i="24" s="1"/>
  <c r="J20" i="24"/>
  <c r="T20" i="24" s="1"/>
  <c r="J21" i="24"/>
  <c r="N21" i="24"/>
  <c r="J22" i="24"/>
  <c r="N22" i="24"/>
  <c r="S22" i="24" s="1"/>
  <c r="J23" i="24"/>
  <c r="J24" i="24"/>
  <c r="N24" i="24"/>
  <c r="J25" i="24"/>
  <c r="T25" i="24" s="1"/>
  <c r="P25" i="24"/>
  <c r="Q25" i="24" s="1"/>
  <c r="K26" i="24"/>
  <c r="N26" i="24"/>
  <c r="S26" i="24" s="1"/>
  <c r="J29" i="24"/>
  <c r="T29" i="24" s="1"/>
  <c r="P29" i="24"/>
  <c r="Q29" i="24" s="1"/>
  <c r="K30" i="24"/>
  <c r="N30" i="24"/>
  <c r="S30" i="24" s="1"/>
  <c r="P32" i="24"/>
  <c r="Q32" i="24" s="1"/>
  <c r="S35" i="24"/>
  <c r="K35" i="24"/>
  <c r="J35" i="24"/>
  <c r="T35" i="24" s="1"/>
  <c r="Q35" i="24"/>
  <c r="P36" i="24"/>
  <c r="Q36" i="24" s="1"/>
  <c r="S39" i="24"/>
  <c r="K39" i="24"/>
  <c r="J39" i="24"/>
  <c r="T39" i="24" s="1"/>
  <c r="P40" i="24"/>
  <c r="Q40" i="24" s="1"/>
  <c r="S43" i="24"/>
  <c r="K43" i="24"/>
  <c r="J43" i="24"/>
  <c r="N47" i="24"/>
  <c r="S47" i="24" s="1"/>
  <c r="S49" i="24"/>
  <c r="T49" i="24"/>
  <c r="N55" i="24"/>
  <c r="N57" i="24"/>
  <c r="P58" i="24"/>
  <c r="O58" i="24"/>
  <c r="S58" i="24"/>
  <c r="K7" i="24"/>
  <c r="K8" i="24"/>
  <c r="K9" i="24"/>
  <c r="U9" i="24" s="1"/>
  <c r="S9" i="24"/>
  <c r="K10" i="24"/>
  <c r="S10" i="24"/>
  <c r="K11" i="24"/>
  <c r="K12" i="24"/>
  <c r="S12" i="24"/>
  <c r="K13" i="24"/>
  <c r="K14" i="24"/>
  <c r="S14" i="24"/>
  <c r="K15" i="24"/>
  <c r="S15" i="24"/>
  <c r="K16" i="24"/>
  <c r="S16" i="24"/>
  <c r="K17" i="24"/>
  <c r="K18" i="24"/>
  <c r="S18" i="24"/>
  <c r="K19" i="24"/>
  <c r="K20" i="24"/>
  <c r="S20" i="24"/>
  <c r="K21" i="24"/>
  <c r="S21" i="24"/>
  <c r="K22" i="24"/>
  <c r="K23" i="24"/>
  <c r="S23" i="24"/>
  <c r="K24" i="24"/>
  <c r="J26" i="24"/>
  <c r="S27" i="24"/>
  <c r="K27" i="24"/>
  <c r="J30" i="24"/>
  <c r="S31" i="24"/>
  <c r="K31" i="24"/>
  <c r="S32" i="24"/>
  <c r="K32" i="24"/>
  <c r="J32" i="24"/>
  <c r="P33" i="24"/>
  <c r="Q33" i="24" s="1"/>
  <c r="S36" i="24"/>
  <c r="K36" i="24"/>
  <c r="U36" i="24" s="1"/>
  <c r="J36" i="24"/>
  <c r="P37" i="24"/>
  <c r="Q37" i="24" s="1"/>
  <c r="S40" i="24"/>
  <c r="K40" i="24"/>
  <c r="J40" i="24"/>
  <c r="P41" i="24"/>
  <c r="Q41" i="24" s="1"/>
  <c r="N46" i="24"/>
  <c r="S48" i="24"/>
  <c r="K48" i="24"/>
  <c r="J48" i="24"/>
  <c r="N54" i="24"/>
  <c r="K56" i="24"/>
  <c r="J56" i="24"/>
  <c r="M68" i="24"/>
  <c r="F68" i="24"/>
  <c r="M70" i="24"/>
  <c r="F70" i="24"/>
  <c r="M72" i="24"/>
  <c r="F72" i="24"/>
  <c r="M74" i="24"/>
  <c r="F74" i="24"/>
  <c r="M76" i="24"/>
  <c r="F76" i="24"/>
  <c r="S28" i="24"/>
  <c r="K28" i="24"/>
  <c r="U28" i="24" s="1"/>
  <c r="S33" i="24"/>
  <c r="K33" i="24"/>
  <c r="J33" i="24"/>
  <c r="S37" i="24"/>
  <c r="K37" i="24"/>
  <c r="U37" i="24" s="1"/>
  <c r="J37" i="24"/>
  <c r="S41" i="24"/>
  <c r="K41" i="24"/>
  <c r="J41" i="24"/>
  <c r="O43" i="24"/>
  <c r="P43" i="24"/>
  <c r="S45" i="24"/>
  <c r="U45" i="24"/>
  <c r="T45" i="24"/>
  <c r="S53" i="24"/>
  <c r="K53" i="24"/>
  <c r="U53" i="24" s="1"/>
  <c r="J53" i="24"/>
  <c r="T53" i="24" s="1"/>
  <c r="P59" i="24"/>
  <c r="O59" i="24"/>
  <c r="S59" i="24"/>
  <c r="S29" i="24"/>
  <c r="K29" i="24"/>
  <c r="S34" i="24"/>
  <c r="K34" i="24"/>
  <c r="J34" i="24"/>
  <c r="T34" i="24" s="1"/>
  <c r="S38" i="24"/>
  <c r="K38" i="24"/>
  <c r="U38" i="24" s="1"/>
  <c r="J38" i="24"/>
  <c r="T38" i="24" s="1"/>
  <c r="K42" i="24"/>
  <c r="J42" i="24"/>
  <c r="S44" i="24"/>
  <c r="T44" i="24"/>
  <c r="N50" i="24"/>
  <c r="S50" i="24" s="1"/>
  <c r="S52" i="24"/>
  <c r="T52" i="24"/>
  <c r="S46" i="24"/>
  <c r="K46" i="24"/>
  <c r="J46" i="24"/>
  <c r="K50" i="24"/>
  <c r="J50" i="24"/>
  <c r="K54" i="24"/>
  <c r="J54" i="24"/>
  <c r="P56" i="24"/>
  <c r="O56" i="24"/>
  <c r="F60" i="24"/>
  <c r="M60" i="24"/>
  <c r="F61" i="24"/>
  <c r="M61" i="24"/>
  <c r="F62" i="24"/>
  <c r="M62" i="24"/>
  <c r="F63" i="24"/>
  <c r="M63" i="24"/>
  <c r="F64" i="24"/>
  <c r="M64" i="24"/>
  <c r="M65" i="24"/>
  <c r="F65" i="24"/>
  <c r="M67" i="24"/>
  <c r="F67" i="24"/>
  <c r="M69" i="24"/>
  <c r="F69" i="24"/>
  <c r="M71" i="24"/>
  <c r="F71" i="24"/>
  <c r="M73" i="24"/>
  <c r="F73" i="24"/>
  <c r="M75" i="24"/>
  <c r="F75" i="24"/>
  <c r="M77" i="24"/>
  <c r="F77" i="24"/>
  <c r="L78" i="24"/>
  <c r="Q44" i="24"/>
  <c r="K47" i="24"/>
  <c r="J47" i="24"/>
  <c r="P48" i="24"/>
  <c r="Q48" i="24" s="1"/>
  <c r="Q52" i="24"/>
  <c r="K55" i="24"/>
  <c r="J55" i="24"/>
  <c r="J60" i="24"/>
  <c r="K60" i="24"/>
  <c r="J61" i="24"/>
  <c r="K61" i="24"/>
  <c r="J62" i="24"/>
  <c r="K62" i="24"/>
  <c r="J63" i="24"/>
  <c r="K63" i="24"/>
  <c r="J64" i="24"/>
  <c r="K64" i="24"/>
  <c r="J65" i="24"/>
  <c r="K65" i="24"/>
  <c r="J67" i="24"/>
  <c r="K67" i="24"/>
  <c r="M66" i="24"/>
  <c r="F66" i="24"/>
  <c r="L83" i="24"/>
  <c r="K57" i="24"/>
  <c r="K58" i="24"/>
  <c r="K59" i="24"/>
  <c r="J66" i="24"/>
  <c r="K66" i="24"/>
  <c r="M81" i="24"/>
  <c r="F81" i="24"/>
  <c r="L82" i="24"/>
  <c r="N78" i="24"/>
  <c r="N82" i="24"/>
  <c r="M84" i="24"/>
  <c r="F84" i="24"/>
  <c r="N79" i="24"/>
  <c r="N83" i="24"/>
  <c r="L84" i="24"/>
  <c r="K68" i="24"/>
  <c r="K69" i="24"/>
  <c r="K70" i="24"/>
  <c r="K71" i="24"/>
  <c r="K72" i="24"/>
  <c r="K73" i="24"/>
  <c r="K74" i="24"/>
  <c r="K75" i="24"/>
  <c r="K76" i="24"/>
  <c r="F79" i="24"/>
  <c r="N80" i="24"/>
  <c r="L80" i="24"/>
  <c r="F83" i="24"/>
  <c r="P38" i="23"/>
  <c r="O56" i="23"/>
  <c r="P27" i="23"/>
  <c r="Q27" i="23" s="1"/>
  <c r="J63" i="23"/>
  <c r="O54" i="23"/>
  <c r="Q54" i="23" s="1"/>
  <c r="K68" i="23"/>
  <c r="L68" i="23" s="1"/>
  <c r="O34" i="23"/>
  <c r="Q34" i="23" s="1"/>
  <c r="J84" i="23"/>
  <c r="L84" i="23" s="1"/>
  <c r="O40" i="23"/>
  <c r="Q40" i="23" s="1"/>
  <c r="O43" i="23"/>
  <c r="Q43" i="23" s="1"/>
  <c r="O47" i="23"/>
  <c r="Q47" i="23" s="1"/>
  <c r="J71" i="23"/>
  <c r="J82" i="23"/>
  <c r="K71" i="23"/>
  <c r="K82" i="23"/>
  <c r="J74" i="23"/>
  <c r="L74" i="23" s="1"/>
  <c r="J77" i="23"/>
  <c r="L77" i="23" s="1"/>
  <c r="J79" i="23"/>
  <c r="L79" i="23" s="1"/>
  <c r="P68" i="23"/>
  <c r="O68" i="23"/>
  <c r="T68" i="23" s="1"/>
  <c r="U39" i="23"/>
  <c r="O51" i="23"/>
  <c r="Q51" i="23" s="1"/>
  <c r="J59" i="23"/>
  <c r="L59" i="23" s="1"/>
  <c r="J64" i="23"/>
  <c r="L64" i="23" s="1"/>
  <c r="J80" i="23"/>
  <c r="L80" i="23" s="1"/>
  <c r="O32" i="23"/>
  <c r="Q32" i="23" s="1"/>
  <c r="P35" i="23"/>
  <c r="Q35" i="23" s="1"/>
  <c r="O37" i="23"/>
  <c r="Q37" i="23" s="1"/>
  <c r="O39" i="23"/>
  <c r="Q39" i="23" s="1"/>
  <c r="P42" i="23"/>
  <c r="Q42" i="23" s="1"/>
  <c r="O46" i="23"/>
  <c r="Q46" i="23" s="1"/>
  <c r="O48" i="23"/>
  <c r="Q48" i="23" s="1"/>
  <c r="P57" i="23"/>
  <c r="Q57" i="23" s="1"/>
  <c r="J60" i="23"/>
  <c r="L60" i="23" s="1"/>
  <c r="S60" i="23"/>
  <c r="J61" i="23"/>
  <c r="L61" i="23" s="1"/>
  <c r="J65" i="23"/>
  <c r="L65" i="23" s="1"/>
  <c r="J66" i="23"/>
  <c r="L66" i="23" s="1"/>
  <c r="J67" i="23"/>
  <c r="L67" i="23" s="1"/>
  <c r="K69" i="23"/>
  <c r="L69" i="23" s="1"/>
  <c r="J70" i="23"/>
  <c r="L70" i="23" s="1"/>
  <c r="K72" i="23"/>
  <c r="J73" i="23"/>
  <c r="L73" i="23" s="1"/>
  <c r="J75" i="23"/>
  <c r="L75" i="23" s="1"/>
  <c r="J78" i="23"/>
  <c r="L78" i="23" s="1"/>
  <c r="J81" i="23"/>
  <c r="L81" i="23" s="1"/>
  <c r="J83" i="23"/>
  <c r="L83" i="23" s="1"/>
  <c r="U37" i="23"/>
  <c r="U34" i="23"/>
  <c r="N11" i="23"/>
  <c r="N13" i="23"/>
  <c r="N15" i="23"/>
  <c r="N17" i="23"/>
  <c r="N19" i="23"/>
  <c r="N21" i="23"/>
  <c r="N23" i="23"/>
  <c r="M7" i="23"/>
  <c r="F7" i="23"/>
  <c r="F8" i="23"/>
  <c r="M8" i="23"/>
  <c r="M9" i="23"/>
  <c r="F9" i="23"/>
  <c r="F10" i="23"/>
  <c r="M10" i="23"/>
  <c r="S26" i="23"/>
  <c r="K26" i="23"/>
  <c r="J26" i="23"/>
  <c r="T26" i="23" s="1"/>
  <c r="J38" i="23"/>
  <c r="T38" i="23" s="1"/>
  <c r="S38" i="23"/>
  <c r="J46" i="23"/>
  <c r="J50" i="23"/>
  <c r="S50" i="23"/>
  <c r="K50" i="23"/>
  <c r="M66" i="23"/>
  <c r="F66" i="23"/>
  <c r="F11" i="23"/>
  <c r="M12" i="23"/>
  <c r="F13" i="23"/>
  <c r="M14" i="23"/>
  <c r="F15" i="23"/>
  <c r="M16" i="23"/>
  <c r="F17" i="23"/>
  <c r="M18" i="23"/>
  <c r="F19" i="23"/>
  <c r="M20" i="23"/>
  <c r="F21" i="23"/>
  <c r="M22" i="23"/>
  <c r="F23" i="23"/>
  <c r="M24" i="23"/>
  <c r="M25" i="23"/>
  <c r="S27" i="23"/>
  <c r="K27" i="23"/>
  <c r="J27" i="23"/>
  <c r="T27" i="23" s="1"/>
  <c r="P28" i="23"/>
  <c r="Q28" i="23" s="1"/>
  <c r="J43" i="23"/>
  <c r="T43" i="23" s="1"/>
  <c r="S43" i="23"/>
  <c r="J47" i="23"/>
  <c r="S47" i="23"/>
  <c r="J53" i="23"/>
  <c r="S53" i="23"/>
  <c r="K53" i="23"/>
  <c r="P64" i="23"/>
  <c r="U64" i="23" s="1"/>
  <c r="S64" i="23"/>
  <c r="O64" i="23"/>
  <c r="I86" i="23"/>
  <c r="J7" i="23"/>
  <c r="J25" i="23"/>
  <c r="S28" i="23"/>
  <c r="K28" i="23"/>
  <c r="J28" i="23"/>
  <c r="T28" i="23" s="1"/>
  <c r="P29" i="23"/>
  <c r="Q29" i="23" s="1"/>
  <c r="J32" i="23"/>
  <c r="S32" i="23"/>
  <c r="J36" i="23"/>
  <c r="J40" i="23"/>
  <c r="S40" i="23"/>
  <c r="K43" i="23"/>
  <c r="U43" i="23" s="1"/>
  <c r="J44" i="23"/>
  <c r="K47" i="23"/>
  <c r="U47" i="23" s="1"/>
  <c r="J48" i="23"/>
  <c r="S48" i="23"/>
  <c r="J52" i="23"/>
  <c r="S52" i="23"/>
  <c r="K52" i="23"/>
  <c r="J56" i="23"/>
  <c r="T56" i="23" s="1"/>
  <c r="S56" i="23"/>
  <c r="K56" i="23"/>
  <c r="U56" i="23" s="1"/>
  <c r="M63" i="23"/>
  <c r="F63" i="23"/>
  <c r="M69" i="23"/>
  <c r="F69" i="23"/>
  <c r="S30" i="23"/>
  <c r="K30" i="23"/>
  <c r="J30" i="23"/>
  <c r="T30" i="23" s="1"/>
  <c r="J34" i="23"/>
  <c r="L34" i="23" s="1"/>
  <c r="S34" i="23"/>
  <c r="J42" i="23"/>
  <c r="T42" i="23" s="1"/>
  <c r="S42" i="23"/>
  <c r="J54" i="23"/>
  <c r="S54" i="23"/>
  <c r="K54" i="23"/>
  <c r="U54" i="23" s="1"/>
  <c r="J58" i="23"/>
  <c r="K58" i="23"/>
  <c r="J31" i="23"/>
  <c r="T31" i="23" s="1"/>
  <c r="S31" i="23"/>
  <c r="J35" i="23"/>
  <c r="T35" i="23" s="1"/>
  <c r="S35" i="23"/>
  <c r="K38" i="23"/>
  <c r="J39" i="23"/>
  <c r="S39" i="23"/>
  <c r="K42" i="23"/>
  <c r="K46" i="23"/>
  <c r="J57" i="23"/>
  <c r="T57" i="23" s="1"/>
  <c r="S57" i="23"/>
  <c r="K57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P26" i="23"/>
  <c r="Q26" i="23" s="1"/>
  <c r="S29" i="23"/>
  <c r="K29" i="23"/>
  <c r="J29" i="23"/>
  <c r="P30" i="23"/>
  <c r="Q30" i="23" s="1"/>
  <c r="K32" i="23"/>
  <c r="U32" i="23" s="1"/>
  <c r="J33" i="23"/>
  <c r="K36" i="23"/>
  <c r="J37" i="23"/>
  <c r="T37" i="23" s="1"/>
  <c r="S37" i="23"/>
  <c r="K40" i="23"/>
  <c r="U40" i="23" s="1"/>
  <c r="J41" i="23"/>
  <c r="T41" i="23" s="1"/>
  <c r="K44" i="23"/>
  <c r="K48" i="23"/>
  <c r="U48" i="23" s="1"/>
  <c r="J49" i="23"/>
  <c r="J51" i="23"/>
  <c r="S51" i="23"/>
  <c r="K51" i="23"/>
  <c r="U51" i="23" s="1"/>
  <c r="T55" i="23"/>
  <c r="S55" i="23"/>
  <c r="O61" i="23"/>
  <c r="S61" i="23"/>
  <c r="P61" i="23"/>
  <c r="U61" i="23" s="1"/>
  <c r="M59" i="23"/>
  <c r="F59" i="23"/>
  <c r="N62" i="23"/>
  <c r="N72" i="23"/>
  <c r="N76" i="23"/>
  <c r="N80" i="23"/>
  <c r="N84" i="23"/>
  <c r="Q31" i="23"/>
  <c r="Q38" i="23"/>
  <c r="Q56" i="23"/>
  <c r="O60" i="23"/>
  <c r="T60" i="23" s="1"/>
  <c r="F62" i="23"/>
  <c r="L63" i="23"/>
  <c r="F65" i="23"/>
  <c r="S68" i="23"/>
  <c r="F72" i="23"/>
  <c r="L72" i="23"/>
  <c r="F76" i="23"/>
  <c r="L76" i="23"/>
  <c r="F80" i="23"/>
  <c r="F84" i="23"/>
  <c r="N58" i="23"/>
  <c r="N65" i="23"/>
  <c r="M67" i="23"/>
  <c r="F67" i="23"/>
  <c r="N70" i="23"/>
  <c r="N74" i="23"/>
  <c r="N78" i="23"/>
  <c r="N82" i="23"/>
  <c r="U60" i="23"/>
  <c r="N71" i="23"/>
  <c r="N73" i="23"/>
  <c r="N75" i="23"/>
  <c r="N77" i="23"/>
  <c r="N79" i="23"/>
  <c r="N81" i="23"/>
  <c r="N83" i="23"/>
  <c r="J67" i="22"/>
  <c r="K67" i="22"/>
  <c r="J57" i="22"/>
  <c r="K35" i="22"/>
  <c r="J35" i="22"/>
  <c r="L79" i="22"/>
  <c r="J73" i="22"/>
  <c r="K70" i="22"/>
  <c r="L70" i="22" s="1"/>
  <c r="J64" i="22"/>
  <c r="K64" i="22"/>
  <c r="L42" i="22"/>
  <c r="J72" i="22"/>
  <c r="K72" i="22"/>
  <c r="J59" i="22"/>
  <c r="K59" i="22"/>
  <c r="K57" i="22"/>
  <c r="J54" i="22"/>
  <c r="K54" i="22"/>
  <c r="J49" i="22"/>
  <c r="K49" i="22"/>
  <c r="K84" i="22"/>
  <c r="L84" i="22" s="1"/>
  <c r="K82" i="22"/>
  <c r="L82" i="22"/>
  <c r="K80" i="22"/>
  <c r="K78" i="22"/>
  <c r="J75" i="22"/>
  <c r="K75" i="22"/>
  <c r="J65" i="22"/>
  <c r="K62" i="22"/>
  <c r="L76" i="22"/>
  <c r="K69" i="22"/>
  <c r="K61" i="22"/>
  <c r="L60" i="22"/>
  <c r="K56" i="22"/>
  <c r="K53" i="22"/>
  <c r="L52" i="22"/>
  <c r="K48" i="22"/>
  <c r="K41" i="22"/>
  <c r="J41" i="22"/>
  <c r="K26" i="22"/>
  <c r="J26" i="22"/>
  <c r="J21" i="22"/>
  <c r="K16" i="22"/>
  <c r="J11" i="22"/>
  <c r="K11" i="22"/>
  <c r="L74" i="22"/>
  <c r="J56" i="22"/>
  <c r="K51" i="22"/>
  <c r="L50" i="22"/>
  <c r="K45" i="22"/>
  <c r="L44" i="22"/>
  <c r="K33" i="22"/>
  <c r="J33" i="22"/>
  <c r="J31" i="22"/>
  <c r="K31" i="22"/>
  <c r="J15" i="22"/>
  <c r="K15" i="22"/>
  <c r="K43" i="22"/>
  <c r="K37" i="22"/>
  <c r="L37" i="22" s="1"/>
  <c r="J27" i="22"/>
  <c r="K27" i="22"/>
  <c r="J23" i="22"/>
  <c r="K23" i="22"/>
  <c r="J20" i="22"/>
  <c r="J7" i="22"/>
  <c r="K7" i="22"/>
  <c r="K39" i="22"/>
  <c r="J29" i="22"/>
  <c r="L29" i="22" s="1"/>
  <c r="J28" i="22"/>
  <c r="L28" i="22" s="1"/>
  <c r="J19" i="22"/>
  <c r="K18" i="22"/>
  <c r="L18" i="22" s="1"/>
  <c r="J13" i="22"/>
  <c r="K13" i="22"/>
  <c r="J9" i="22"/>
  <c r="K9" i="22"/>
  <c r="L30" i="22"/>
  <c r="L22" i="22"/>
  <c r="S45" i="23" l="1"/>
  <c r="S49" i="23"/>
  <c r="S33" i="23"/>
  <c r="S44" i="23"/>
  <c r="P33" i="23"/>
  <c r="U33" i="23" s="1"/>
  <c r="T49" i="23"/>
  <c r="U44" i="23"/>
  <c r="S46" i="23"/>
  <c r="P49" i="23"/>
  <c r="U49" i="23" s="1"/>
  <c r="O52" i="23"/>
  <c r="Q52" i="23"/>
  <c r="S41" i="23"/>
  <c r="U46" i="23"/>
  <c r="U38" i="23"/>
  <c r="U52" i="23"/>
  <c r="O44" i="23"/>
  <c r="Q44" i="23" s="1"/>
  <c r="P41" i="23"/>
  <c r="Q41" i="23" s="1"/>
  <c r="Q9" i="24"/>
  <c r="L46" i="24"/>
  <c r="Q59" i="24"/>
  <c r="K86" i="24"/>
  <c r="S7" i="24"/>
  <c r="J86" i="24"/>
  <c r="Q15" i="24"/>
  <c r="M86" i="24"/>
  <c r="Q56" i="24"/>
  <c r="U35" i="24"/>
  <c r="U41" i="24"/>
  <c r="S42" i="24"/>
  <c r="Q58" i="24"/>
  <c r="V49" i="24"/>
  <c r="O42" i="24"/>
  <c r="T42" i="24" s="1"/>
  <c r="P42" i="24"/>
  <c r="U42" i="24" s="1"/>
  <c r="T33" i="23"/>
  <c r="O50" i="23"/>
  <c r="Q50" i="23" s="1"/>
  <c r="U53" i="23"/>
  <c r="U50" i="23"/>
  <c r="O53" i="23"/>
  <c r="Q53" i="23" s="1"/>
  <c r="U45" i="23"/>
  <c r="L59" i="22"/>
  <c r="L43" i="22"/>
  <c r="L67" i="22"/>
  <c r="L26" i="22"/>
  <c r="L62" i="22"/>
  <c r="L24" i="22"/>
  <c r="L58" i="22"/>
  <c r="L64" i="22"/>
  <c r="L71" i="22"/>
  <c r="U36" i="23"/>
  <c r="O36" i="23"/>
  <c r="Q36" i="23" s="1"/>
  <c r="T39" i="23"/>
  <c r="S36" i="23"/>
  <c r="U49" i="24"/>
  <c r="U40" i="24"/>
  <c r="L17" i="24"/>
  <c r="L9" i="24"/>
  <c r="V9" i="24" s="1"/>
  <c r="Q43" i="24"/>
  <c r="L21" i="24"/>
  <c r="L12" i="24"/>
  <c r="U34" i="24"/>
  <c r="U39" i="24"/>
  <c r="L7" i="24"/>
  <c r="Q27" i="24"/>
  <c r="L65" i="24"/>
  <c r="L61" i="24"/>
  <c r="T58" i="24"/>
  <c r="U44" i="24"/>
  <c r="L53" i="24"/>
  <c r="V53" i="24" s="1"/>
  <c r="U25" i="24"/>
  <c r="L29" i="24"/>
  <c r="V29" i="24" s="1"/>
  <c r="Q20" i="24"/>
  <c r="L16" i="24"/>
  <c r="L42" i="24"/>
  <c r="Q31" i="24"/>
  <c r="L52" i="24"/>
  <c r="V52" i="24" s="1"/>
  <c r="L28" i="24"/>
  <c r="V28" i="24" s="1"/>
  <c r="R28" i="24" s="1"/>
  <c r="U33" i="24"/>
  <c r="L35" i="24"/>
  <c r="U15" i="24"/>
  <c r="T59" i="24"/>
  <c r="U43" i="24"/>
  <c r="Q23" i="24"/>
  <c r="T27" i="24"/>
  <c r="O79" i="24"/>
  <c r="T79" i="24" s="1"/>
  <c r="S79" i="24"/>
  <c r="P79" i="24"/>
  <c r="U79" i="24" s="1"/>
  <c r="N66" i="24"/>
  <c r="N75" i="24"/>
  <c r="T41" i="24"/>
  <c r="L41" i="24"/>
  <c r="V41" i="24" s="1"/>
  <c r="T56" i="24"/>
  <c r="L56" i="24"/>
  <c r="V56" i="24" s="1"/>
  <c r="L48" i="24"/>
  <c r="V48" i="24" s="1"/>
  <c r="T48" i="24"/>
  <c r="T40" i="24"/>
  <c r="L40" i="24"/>
  <c r="V40" i="24" s="1"/>
  <c r="P19" i="24"/>
  <c r="U19" i="24" s="1"/>
  <c r="O19" i="24"/>
  <c r="L13" i="24"/>
  <c r="L34" i="24"/>
  <c r="V34" i="24" s="1"/>
  <c r="L76" i="24"/>
  <c r="L72" i="24"/>
  <c r="L68" i="24"/>
  <c r="P83" i="24"/>
  <c r="U83" i="24" s="1"/>
  <c r="O83" i="24"/>
  <c r="S83" i="24"/>
  <c r="P82" i="24"/>
  <c r="U82" i="24" s="1"/>
  <c r="O82" i="24"/>
  <c r="S82" i="24"/>
  <c r="N81" i="24"/>
  <c r="U58" i="24"/>
  <c r="L58" i="24"/>
  <c r="V58" i="24" s="1"/>
  <c r="L67" i="24"/>
  <c r="S55" i="24"/>
  <c r="L47" i="24"/>
  <c r="N63" i="24"/>
  <c r="N61" i="24"/>
  <c r="O50" i="24"/>
  <c r="P50" i="24"/>
  <c r="U50" i="24" s="1"/>
  <c r="R34" i="24"/>
  <c r="N76" i="24"/>
  <c r="N72" i="24"/>
  <c r="N68" i="24"/>
  <c r="U56" i="24"/>
  <c r="U48" i="24"/>
  <c r="V35" i="24"/>
  <c r="U32" i="24"/>
  <c r="L30" i="24"/>
  <c r="L25" i="24"/>
  <c r="V25" i="24" s="1"/>
  <c r="U23" i="24"/>
  <c r="O47" i="24"/>
  <c r="P47" i="24"/>
  <c r="O30" i="24"/>
  <c r="T30" i="24" s="1"/>
  <c r="P30" i="24"/>
  <c r="U30" i="24" s="1"/>
  <c r="P21" i="24"/>
  <c r="U21" i="24" s="1"/>
  <c r="O21" i="24"/>
  <c r="T19" i="24"/>
  <c r="P14" i="24"/>
  <c r="U14" i="24" s="1"/>
  <c r="O14" i="24"/>
  <c r="P12" i="24"/>
  <c r="O12" i="24"/>
  <c r="Q12" i="24" s="1"/>
  <c r="V12" i="24" s="1"/>
  <c r="P10" i="24"/>
  <c r="U10" i="24" s="1"/>
  <c r="O10" i="24"/>
  <c r="L44" i="24"/>
  <c r="V44" i="24" s="1"/>
  <c r="R44" i="24" s="1"/>
  <c r="L24" i="24"/>
  <c r="L20" i="24"/>
  <c r="L8" i="24"/>
  <c r="T31" i="24"/>
  <c r="L69" i="24"/>
  <c r="P78" i="24"/>
  <c r="U78" i="24" s="1"/>
  <c r="O78" i="24"/>
  <c r="T78" i="24" s="1"/>
  <c r="S78" i="24"/>
  <c r="N67" i="24"/>
  <c r="O46" i="24"/>
  <c r="T46" i="24" s="1"/>
  <c r="P46" i="24"/>
  <c r="U46" i="24" s="1"/>
  <c r="T32" i="24"/>
  <c r="L32" i="24"/>
  <c r="V32" i="24" s="1"/>
  <c r="L26" i="24"/>
  <c r="P24" i="24"/>
  <c r="U24" i="24" s="1"/>
  <c r="O24" i="24"/>
  <c r="T24" i="24" s="1"/>
  <c r="P8" i="24"/>
  <c r="O8" i="24"/>
  <c r="T8" i="24" s="1"/>
  <c r="S80" i="24"/>
  <c r="P80" i="24"/>
  <c r="U80" i="24" s="1"/>
  <c r="O80" i="24"/>
  <c r="L75" i="24"/>
  <c r="L71" i="24"/>
  <c r="N84" i="24"/>
  <c r="L57" i="24"/>
  <c r="L54" i="24"/>
  <c r="U47" i="24"/>
  <c r="N77" i="24"/>
  <c r="N73" i="24"/>
  <c r="N69" i="24"/>
  <c r="N65" i="24"/>
  <c r="S54" i="24"/>
  <c r="U52" i="24"/>
  <c r="U29" i="24"/>
  <c r="L45" i="24"/>
  <c r="V45" i="24" s="1"/>
  <c r="R45" i="24" s="1"/>
  <c r="T33" i="24"/>
  <c r="L33" i="24"/>
  <c r="V33" i="24" s="1"/>
  <c r="T36" i="24"/>
  <c r="L36" i="24"/>
  <c r="V36" i="24" s="1"/>
  <c r="L27" i="24"/>
  <c r="V27" i="24" s="1"/>
  <c r="U27" i="24"/>
  <c r="R27" i="24" s="1"/>
  <c r="S24" i="24"/>
  <c r="S8" i="24"/>
  <c r="T43" i="24"/>
  <c r="T23" i="24"/>
  <c r="T21" i="24"/>
  <c r="P18" i="24"/>
  <c r="U18" i="24" s="1"/>
  <c r="O18" i="24"/>
  <c r="P16" i="24"/>
  <c r="U16" i="24" s="1"/>
  <c r="O16" i="24"/>
  <c r="T14" i="24"/>
  <c r="P7" i="24"/>
  <c r="O7" i="24"/>
  <c r="Q21" i="24"/>
  <c r="V21" i="24" s="1"/>
  <c r="L23" i="24"/>
  <c r="V23" i="24" s="1"/>
  <c r="L19" i="24"/>
  <c r="L15" i="24"/>
  <c r="V15" i="24" s="1"/>
  <c r="R15" i="24" s="1"/>
  <c r="L11" i="24"/>
  <c r="L38" i="24"/>
  <c r="V38" i="24" s="1"/>
  <c r="R38" i="24" s="1"/>
  <c r="L74" i="24"/>
  <c r="L70" i="24"/>
  <c r="L66" i="24"/>
  <c r="L64" i="24"/>
  <c r="L63" i="24"/>
  <c r="L62" i="24"/>
  <c r="L60" i="24"/>
  <c r="L55" i="24"/>
  <c r="L50" i="24"/>
  <c r="N64" i="24"/>
  <c r="N62" i="24"/>
  <c r="N60" i="24"/>
  <c r="N86" i="24" s="1"/>
  <c r="R53" i="24"/>
  <c r="T37" i="24"/>
  <c r="L37" i="24"/>
  <c r="V37" i="24" s="1"/>
  <c r="N74" i="24"/>
  <c r="N70" i="24"/>
  <c r="O54" i="24"/>
  <c r="P54" i="24"/>
  <c r="U54" i="24" s="1"/>
  <c r="L39" i="24"/>
  <c r="V39" i="24" s="1"/>
  <c r="L31" i="24"/>
  <c r="U31" i="24"/>
  <c r="U20" i="24"/>
  <c r="U12" i="24"/>
  <c r="O55" i="24"/>
  <c r="T55" i="24" s="1"/>
  <c r="P55" i="24"/>
  <c r="U55" i="24" s="1"/>
  <c r="L43" i="24"/>
  <c r="O26" i="24"/>
  <c r="T26" i="24" s="1"/>
  <c r="P26" i="24"/>
  <c r="U26" i="24" s="1"/>
  <c r="P22" i="24"/>
  <c r="U22" i="24" s="1"/>
  <c r="O22" i="24"/>
  <c r="T22" i="24" s="1"/>
  <c r="T18" i="24"/>
  <c r="P13" i="24"/>
  <c r="U13" i="24" s="1"/>
  <c r="O13" i="24"/>
  <c r="P11" i="24"/>
  <c r="U11" i="24" s="1"/>
  <c r="O11" i="24"/>
  <c r="T11" i="24" s="1"/>
  <c r="T9" i="24"/>
  <c r="T7" i="24"/>
  <c r="L22" i="24"/>
  <c r="L18" i="24"/>
  <c r="L14" i="24"/>
  <c r="L10" i="24"/>
  <c r="L73" i="24"/>
  <c r="U59" i="24"/>
  <c r="L59" i="24"/>
  <c r="V59" i="24" s="1"/>
  <c r="N71" i="24"/>
  <c r="P57" i="24"/>
  <c r="U57" i="24" s="1"/>
  <c r="O57" i="24"/>
  <c r="T57" i="24" s="1"/>
  <c r="S57" i="24"/>
  <c r="P17" i="24"/>
  <c r="U17" i="24" s="1"/>
  <c r="O17" i="24"/>
  <c r="T17" i="24" s="1"/>
  <c r="Q45" i="23"/>
  <c r="T50" i="23"/>
  <c r="U68" i="23"/>
  <c r="U27" i="23"/>
  <c r="T48" i="23"/>
  <c r="T36" i="23"/>
  <c r="Q60" i="23"/>
  <c r="V60" i="23" s="1"/>
  <c r="T54" i="23"/>
  <c r="T52" i="23"/>
  <c r="Q68" i="23"/>
  <c r="V68" i="23" s="1"/>
  <c r="U57" i="23"/>
  <c r="T40" i="23"/>
  <c r="T47" i="23"/>
  <c r="L82" i="23"/>
  <c r="T34" i="23"/>
  <c r="L27" i="23"/>
  <c r="V27" i="23" s="1"/>
  <c r="L50" i="23"/>
  <c r="V50" i="23" s="1"/>
  <c r="T46" i="23"/>
  <c r="L71" i="23"/>
  <c r="Q49" i="23"/>
  <c r="T61" i="23"/>
  <c r="L26" i="23"/>
  <c r="V26" i="23" s="1"/>
  <c r="U55" i="23"/>
  <c r="T44" i="23"/>
  <c r="L36" i="23"/>
  <c r="V36" i="23" s="1"/>
  <c r="T32" i="23"/>
  <c r="V34" i="23"/>
  <c r="Q61" i="23"/>
  <c r="V61" i="23" s="1"/>
  <c r="T51" i="23"/>
  <c r="U29" i="23"/>
  <c r="L57" i="23"/>
  <c r="V57" i="23" s="1"/>
  <c r="U42" i="23"/>
  <c r="L31" i="23"/>
  <c r="V31" i="23" s="1"/>
  <c r="R31" i="23" s="1"/>
  <c r="L42" i="23"/>
  <c r="V42" i="23" s="1"/>
  <c r="T64" i="23"/>
  <c r="L53" i="23"/>
  <c r="V53" i="23" s="1"/>
  <c r="U35" i="23"/>
  <c r="R60" i="23"/>
  <c r="L49" i="23"/>
  <c r="L45" i="23"/>
  <c r="L41" i="23"/>
  <c r="L37" i="23"/>
  <c r="V37" i="23" s="1"/>
  <c r="R37" i="23" s="1"/>
  <c r="L33" i="23"/>
  <c r="L39" i="23"/>
  <c r="V39" i="23" s="1"/>
  <c r="L35" i="23"/>
  <c r="V35" i="23" s="1"/>
  <c r="U28" i="23"/>
  <c r="S73" i="23"/>
  <c r="P73" i="23"/>
  <c r="U73" i="23" s="1"/>
  <c r="O73" i="23"/>
  <c r="T73" i="23" s="1"/>
  <c r="O82" i="23"/>
  <c r="T82" i="23" s="1"/>
  <c r="S82" i="23"/>
  <c r="P82" i="23"/>
  <c r="U82" i="23" s="1"/>
  <c r="O74" i="23"/>
  <c r="T74" i="23" s="1"/>
  <c r="S74" i="23"/>
  <c r="P74" i="23"/>
  <c r="U74" i="23" s="1"/>
  <c r="O70" i="23"/>
  <c r="T70" i="23" s="1"/>
  <c r="S70" i="23"/>
  <c r="P70" i="23"/>
  <c r="U70" i="23" s="1"/>
  <c r="P58" i="23"/>
  <c r="U58" i="23" s="1"/>
  <c r="O58" i="23"/>
  <c r="O80" i="23"/>
  <c r="T80" i="23" s="1"/>
  <c r="P80" i="23"/>
  <c r="U80" i="23" s="1"/>
  <c r="S80" i="23"/>
  <c r="O72" i="23"/>
  <c r="T72" i="23" s="1"/>
  <c r="P72" i="23"/>
  <c r="U72" i="23" s="1"/>
  <c r="S72" i="23"/>
  <c r="L24" i="23"/>
  <c r="L16" i="23"/>
  <c r="L12" i="23"/>
  <c r="L25" i="23"/>
  <c r="S83" i="23"/>
  <c r="P83" i="23"/>
  <c r="U83" i="23" s="1"/>
  <c r="O83" i="23"/>
  <c r="S75" i="23"/>
  <c r="P75" i="23"/>
  <c r="U75" i="23" s="1"/>
  <c r="O75" i="23"/>
  <c r="O65" i="23"/>
  <c r="T65" i="23" s="1"/>
  <c r="S65" i="23"/>
  <c r="P65" i="23"/>
  <c r="U65" i="23" s="1"/>
  <c r="S62" i="23"/>
  <c r="O62" i="23"/>
  <c r="T62" i="23" s="1"/>
  <c r="P62" i="23"/>
  <c r="U62" i="23" s="1"/>
  <c r="N59" i="23"/>
  <c r="L55" i="23"/>
  <c r="V55" i="23" s="1"/>
  <c r="L51" i="23"/>
  <c r="V51" i="23" s="1"/>
  <c r="R51" i="23" s="1"/>
  <c r="L28" i="23"/>
  <c r="V28" i="23" s="1"/>
  <c r="L23" i="23"/>
  <c r="L19" i="23"/>
  <c r="L15" i="23"/>
  <c r="L11" i="23"/>
  <c r="K86" i="23"/>
  <c r="L58" i="23"/>
  <c r="L54" i="23"/>
  <c r="V54" i="23" s="1"/>
  <c r="L48" i="23"/>
  <c r="V48" i="23" s="1"/>
  <c r="L44" i="23"/>
  <c r="V44" i="23" s="1"/>
  <c r="L40" i="23"/>
  <c r="V40" i="23" s="1"/>
  <c r="N22" i="23"/>
  <c r="N18" i="23"/>
  <c r="N14" i="23"/>
  <c r="N9" i="23"/>
  <c r="M86" i="23"/>
  <c r="N7" i="23"/>
  <c r="P21" i="23"/>
  <c r="O21" i="23"/>
  <c r="S21" i="23"/>
  <c r="P17" i="23"/>
  <c r="U17" i="23" s="1"/>
  <c r="O17" i="23"/>
  <c r="S17" i="23"/>
  <c r="P13" i="23"/>
  <c r="U13" i="23" s="1"/>
  <c r="O13" i="23"/>
  <c r="S13" i="23"/>
  <c r="S77" i="23"/>
  <c r="P77" i="23"/>
  <c r="U77" i="23" s="1"/>
  <c r="O77" i="23"/>
  <c r="T29" i="23"/>
  <c r="L29" i="23"/>
  <c r="V29" i="23" s="1"/>
  <c r="L22" i="23"/>
  <c r="L18" i="23"/>
  <c r="L14" i="23"/>
  <c r="L10" i="23"/>
  <c r="L56" i="23"/>
  <c r="V56" i="23" s="1"/>
  <c r="R56" i="23" s="1"/>
  <c r="L52" i="23"/>
  <c r="V52" i="23" s="1"/>
  <c r="J86" i="23"/>
  <c r="L7" i="23"/>
  <c r="L43" i="23"/>
  <c r="V43" i="23" s="1"/>
  <c r="R43" i="23" s="1"/>
  <c r="N25" i="23"/>
  <c r="N66" i="23"/>
  <c r="L38" i="23"/>
  <c r="V38" i="23" s="1"/>
  <c r="R38" i="23" s="1"/>
  <c r="U26" i="23"/>
  <c r="N10" i="23"/>
  <c r="N8" i="23"/>
  <c r="L30" i="23"/>
  <c r="V30" i="23" s="1"/>
  <c r="S81" i="23"/>
  <c r="P81" i="23"/>
  <c r="U81" i="23" s="1"/>
  <c r="O81" i="23"/>
  <c r="T81" i="23" s="1"/>
  <c r="O78" i="23"/>
  <c r="T78" i="23" s="1"/>
  <c r="S78" i="23"/>
  <c r="P78" i="23"/>
  <c r="U78" i="23" s="1"/>
  <c r="N67" i="23"/>
  <c r="O84" i="23"/>
  <c r="T84" i="23" s="1"/>
  <c r="P84" i="23"/>
  <c r="U84" i="23" s="1"/>
  <c r="S84" i="23"/>
  <c r="O76" i="23"/>
  <c r="T76" i="23" s="1"/>
  <c r="P76" i="23"/>
  <c r="U76" i="23" s="1"/>
  <c r="S76" i="23"/>
  <c r="L20" i="23"/>
  <c r="L8" i="23"/>
  <c r="S79" i="23"/>
  <c r="P79" i="23"/>
  <c r="U79" i="23" s="1"/>
  <c r="O79" i="23"/>
  <c r="T79" i="23" s="1"/>
  <c r="S71" i="23"/>
  <c r="P71" i="23"/>
  <c r="U71" i="23" s="1"/>
  <c r="O71" i="23"/>
  <c r="T71" i="23" s="1"/>
  <c r="Q64" i="23"/>
  <c r="V64" i="23" s="1"/>
  <c r="U21" i="23"/>
  <c r="L21" i="23"/>
  <c r="L17" i="23"/>
  <c r="L13" i="23"/>
  <c r="L9" i="23"/>
  <c r="S58" i="23"/>
  <c r="U30" i="23"/>
  <c r="N69" i="23"/>
  <c r="N63" i="23"/>
  <c r="L32" i="23"/>
  <c r="V32" i="23" s="1"/>
  <c r="L47" i="23"/>
  <c r="V47" i="23" s="1"/>
  <c r="N24" i="23"/>
  <c r="N20" i="23"/>
  <c r="N16" i="23"/>
  <c r="N12" i="23"/>
  <c r="L46" i="23"/>
  <c r="V46" i="23" s="1"/>
  <c r="P23" i="23"/>
  <c r="U23" i="23" s="1"/>
  <c r="O23" i="23"/>
  <c r="T23" i="23" s="1"/>
  <c r="S23" i="23"/>
  <c r="P19" i="23"/>
  <c r="U19" i="23" s="1"/>
  <c r="O19" i="23"/>
  <c r="T19" i="23" s="1"/>
  <c r="S19" i="23"/>
  <c r="P15" i="23"/>
  <c r="O15" i="23"/>
  <c r="T15" i="23" s="1"/>
  <c r="S15" i="23"/>
  <c r="P11" i="23"/>
  <c r="U11" i="23" s="1"/>
  <c r="O11" i="23"/>
  <c r="T11" i="23" s="1"/>
  <c r="S11" i="23"/>
  <c r="L61" i="22"/>
  <c r="L57" i="22"/>
  <c r="L39" i="22"/>
  <c r="L20" i="22"/>
  <c r="L45" i="22"/>
  <c r="L41" i="22"/>
  <c r="L27" i="22"/>
  <c r="L35" i="22"/>
  <c r="L53" i="22"/>
  <c r="L48" i="22"/>
  <c r="L15" i="22"/>
  <c r="L11" i="22"/>
  <c r="L16" i="22"/>
  <c r="L51" i="22"/>
  <c r="L69" i="22"/>
  <c r="L65" i="22"/>
  <c r="L80" i="22"/>
  <c r="L72" i="22"/>
  <c r="L33" i="22"/>
  <c r="L56" i="22"/>
  <c r="L9" i="22"/>
  <c r="L13" i="22"/>
  <c r="L19" i="22"/>
  <c r="L31" i="22"/>
  <c r="L21" i="22"/>
  <c r="L7" i="22"/>
  <c r="L75" i="22"/>
  <c r="L78" i="22"/>
  <c r="L23" i="22"/>
  <c r="L49" i="22"/>
  <c r="L54" i="22"/>
  <c r="L73" i="22"/>
  <c r="R52" i="24" l="1"/>
  <c r="R39" i="23"/>
  <c r="Q33" i="23"/>
  <c r="T53" i="23"/>
  <c r="V41" i="23"/>
  <c r="R41" i="23" s="1"/>
  <c r="U41" i="23"/>
  <c r="R49" i="24"/>
  <c r="T12" i="24"/>
  <c r="R36" i="24"/>
  <c r="V42" i="24"/>
  <c r="R42" i="24" s="1"/>
  <c r="L86" i="24"/>
  <c r="Q42" i="24"/>
  <c r="U7" i="24"/>
  <c r="R35" i="24"/>
  <c r="R12" i="24"/>
  <c r="V31" i="24"/>
  <c r="Q54" i="24"/>
  <c r="Q47" i="24"/>
  <c r="V47" i="24" s="1"/>
  <c r="R9" i="24"/>
  <c r="Q19" i="24"/>
  <c r="R48" i="24"/>
  <c r="R41" i="24"/>
  <c r="R58" i="24"/>
  <c r="R53" i="23"/>
  <c r="R68" i="23"/>
  <c r="R48" i="23"/>
  <c r="V45" i="23"/>
  <c r="R45" i="23" s="1"/>
  <c r="R50" i="23"/>
  <c r="R54" i="23"/>
  <c r="R44" i="23"/>
  <c r="R40" i="23"/>
  <c r="R52" i="23"/>
  <c r="R27" i="23"/>
  <c r="Q79" i="24"/>
  <c r="V79" i="24" s="1"/>
  <c r="R79" i="24" s="1"/>
  <c r="V43" i="24"/>
  <c r="R43" i="24" s="1"/>
  <c r="R37" i="24"/>
  <c r="R40" i="24"/>
  <c r="R23" i="24"/>
  <c r="R32" i="24"/>
  <c r="R39" i="24"/>
  <c r="Q18" i="24"/>
  <c r="Q8" i="24"/>
  <c r="V8" i="24" s="1"/>
  <c r="V20" i="24"/>
  <c r="R20" i="24" s="1"/>
  <c r="Q46" i="24"/>
  <c r="V46" i="24" s="1"/>
  <c r="R46" i="24" s="1"/>
  <c r="Q55" i="24"/>
  <c r="V55" i="24" s="1"/>
  <c r="R55" i="24" s="1"/>
  <c r="V19" i="24"/>
  <c r="R19" i="24" s="1"/>
  <c r="Q24" i="24"/>
  <c r="V24" i="24" s="1"/>
  <c r="R24" i="24" s="1"/>
  <c r="R29" i="24"/>
  <c r="R56" i="24"/>
  <c r="R33" i="24"/>
  <c r="Q11" i="24"/>
  <c r="R59" i="24"/>
  <c r="V14" i="24"/>
  <c r="R14" i="24" s="1"/>
  <c r="Q13" i="24"/>
  <c r="V13" i="24" s="1"/>
  <c r="Q78" i="24"/>
  <c r="V78" i="24" s="1"/>
  <c r="Q16" i="24"/>
  <c r="V16" i="24" s="1"/>
  <c r="R31" i="24"/>
  <c r="Q10" i="24"/>
  <c r="Q14" i="24"/>
  <c r="R25" i="24"/>
  <c r="R21" i="24"/>
  <c r="V18" i="24"/>
  <c r="R18" i="24" s="1"/>
  <c r="P74" i="24"/>
  <c r="U74" i="24" s="1"/>
  <c r="O74" i="24"/>
  <c r="S74" i="24"/>
  <c r="V54" i="24"/>
  <c r="P76" i="24"/>
  <c r="U76" i="24" s="1"/>
  <c r="O76" i="24"/>
  <c r="S76" i="24"/>
  <c r="Q50" i="24"/>
  <c r="V50" i="24" s="1"/>
  <c r="S81" i="24"/>
  <c r="P81" i="24"/>
  <c r="U81" i="24" s="1"/>
  <c r="O81" i="24"/>
  <c r="Q17" i="24"/>
  <c r="V17" i="24" s="1"/>
  <c r="R17" i="24" s="1"/>
  <c r="T16" i="24"/>
  <c r="U8" i="24"/>
  <c r="T50" i="24"/>
  <c r="P62" i="24"/>
  <c r="U62" i="24" s="1"/>
  <c r="O62" i="24"/>
  <c r="S62" i="24"/>
  <c r="Q30" i="24"/>
  <c r="V30" i="24" s="1"/>
  <c r="R30" i="24" s="1"/>
  <c r="T10" i="24"/>
  <c r="P69" i="24"/>
  <c r="U69" i="24" s="1"/>
  <c r="O69" i="24"/>
  <c r="S69" i="24"/>
  <c r="S77" i="24"/>
  <c r="P77" i="24"/>
  <c r="U77" i="24" s="1"/>
  <c r="O77" i="24"/>
  <c r="T80" i="24"/>
  <c r="Q80" i="24"/>
  <c r="V80" i="24" s="1"/>
  <c r="P67" i="24"/>
  <c r="U67" i="24" s="1"/>
  <c r="O67" i="24"/>
  <c r="S67" i="24"/>
  <c r="Q22" i="24"/>
  <c r="V22" i="24" s="1"/>
  <c r="R22" i="24" s="1"/>
  <c r="T83" i="24"/>
  <c r="Q83" i="24"/>
  <c r="V83" i="24" s="1"/>
  <c r="R83" i="24" s="1"/>
  <c r="T54" i="24"/>
  <c r="P71" i="24"/>
  <c r="U71" i="24" s="1"/>
  <c r="O71" i="24"/>
  <c r="S71" i="24"/>
  <c r="P61" i="24"/>
  <c r="U61" i="24" s="1"/>
  <c r="O61" i="24"/>
  <c r="S61" i="24"/>
  <c r="V10" i="24"/>
  <c r="Q26" i="24"/>
  <c r="V26" i="24" s="1"/>
  <c r="R26" i="24" s="1"/>
  <c r="P70" i="24"/>
  <c r="U70" i="24" s="1"/>
  <c r="O70" i="24"/>
  <c r="S70" i="24"/>
  <c r="V11" i="24"/>
  <c r="R11" i="24" s="1"/>
  <c r="Q7" i="24"/>
  <c r="P72" i="24"/>
  <c r="U72" i="24" s="1"/>
  <c r="O72" i="24"/>
  <c r="S72" i="24"/>
  <c r="P63" i="24"/>
  <c r="U63" i="24" s="1"/>
  <c r="O63" i="24"/>
  <c r="S63" i="24"/>
  <c r="Q82" i="24"/>
  <c r="V82" i="24" s="1"/>
  <c r="T82" i="24"/>
  <c r="T13" i="24"/>
  <c r="P66" i="24"/>
  <c r="U66" i="24" s="1"/>
  <c r="O66" i="24"/>
  <c r="S66" i="24"/>
  <c r="P60" i="24"/>
  <c r="U60" i="24" s="1"/>
  <c r="O60" i="24"/>
  <c r="T60" i="24" s="1"/>
  <c r="S60" i="24"/>
  <c r="S86" i="24" s="1"/>
  <c r="P64" i="24"/>
  <c r="U64" i="24" s="1"/>
  <c r="O64" i="24"/>
  <c r="T64" i="24" s="1"/>
  <c r="S64" i="24"/>
  <c r="P65" i="24"/>
  <c r="U65" i="24" s="1"/>
  <c r="O65" i="24"/>
  <c r="T65" i="24" s="1"/>
  <c r="S65" i="24"/>
  <c r="P73" i="24"/>
  <c r="U73" i="24" s="1"/>
  <c r="O73" i="24"/>
  <c r="T73" i="24" s="1"/>
  <c r="S73" i="24"/>
  <c r="P84" i="24"/>
  <c r="U84" i="24" s="1"/>
  <c r="S84" i="24"/>
  <c r="O84" i="24"/>
  <c r="T84" i="24" s="1"/>
  <c r="T47" i="24"/>
  <c r="P75" i="24"/>
  <c r="U75" i="24" s="1"/>
  <c r="O75" i="24"/>
  <c r="T75" i="24" s="1"/>
  <c r="S75" i="24"/>
  <c r="Q57" i="24"/>
  <c r="V57" i="24" s="1"/>
  <c r="R57" i="24" s="1"/>
  <c r="R78" i="24"/>
  <c r="P68" i="24"/>
  <c r="U68" i="24" s="1"/>
  <c r="O68" i="24"/>
  <c r="T68" i="24" s="1"/>
  <c r="S68" i="24"/>
  <c r="R47" i="23"/>
  <c r="R34" i="23"/>
  <c r="R57" i="23"/>
  <c r="R36" i="23"/>
  <c r="R32" i="23"/>
  <c r="R35" i="23"/>
  <c r="V33" i="23"/>
  <c r="R33" i="23" s="1"/>
  <c r="R46" i="23"/>
  <c r="R42" i="23"/>
  <c r="Q72" i="23"/>
  <c r="V72" i="23" s="1"/>
  <c r="R72" i="23" s="1"/>
  <c r="R55" i="23"/>
  <c r="V49" i="23"/>
  <c r="R49" i="23" s="1"/>
  <c r="R61" i="23"/>
  <c r="Q82" i="23"/>
  <c r="V82" i="23" s="1"/>
  <c r="R82" i="23" s="1"/>
  <c r="R29" i="23"/>
  <c r="Q15" i="23"/>
  <c r="V15" i="23" s="1"/>
  <c r="R30" i="23"/>
  <c r="R64" i="23"/>
  <c r="Q58" i="23"/>
  <c r="V58" i="23" s="1"/>
  <c r="R26" i="23"/>
  <c r="R28" i="23"/>
  <c r="S63" i="23"/>
  <c r="P63" i="23"/>
  <c r="U63" i="23" s="1"/>
  <c r="O63" i="23"/>
  <c r="T63" i="23" s="1"/>
  <c r="Q13" i="23"/>
  <c r="V13" i="23" s="1"/>
  <c r="T13" i="23"/>
  <c r="P9" i="23"/>
  <c r="U9" i="23" s="1"/>
  <c r="O9" i="23"/>
  <c r="T9" i="23" s="1"/>
  <c r="S9" i="23"/>
  <c r="U15" i="23"/>
  <c r="P16" i="23"/>
  <c r="U16" i="23" s="1"/>
  <c r="S16" i="23"/>
  <c r="O16" i="23"/>
  <c r="Q76" i="23"/>
  <c r="V76" i="23" s="1"/>
  <c r="R76" i="23" s="1"/>
  <c r="Q70" i="23"/>
  <c r="V70" i="23" s="1"/>
  <c r="R70" i="23" s="1"/>
  <c r="Q73" i="23"/>
  <c r="V73" i="23" s="1"/>
  <c r="R73" i="23" s="1"/>
  <c r="P8" i="23"/>
  <c r="U8" i="23" s="1"/>
  <c r="S8" i="23"/>
  <c r="O8" i="23"/>
  <c r="P18" i="23"/>
  <c r="U18" i="23" s="1"/>
  <c r="S18" i="23"/>
  <c r="O18" i="23"/>
  <c r="Q23" i="23"/>
  <c r="V23" i="23" s="1"/>
  <c r="R23" i="23" s="1"/>
  <c r="O69" i="23"/>
  <c r="P69" i="23"/>
  <c r="U69" i="23" s="1"/>
  <c r="S69" i="23"/>
  <c r="Q80" i="23"/>
  <c r="V80" i="23" s="1"/>
  <c r="R80" i="23" s="1"/>
  <c r="Q74" i="23"/>
  <c r="V74" i="23" s="1"/>
  <c r="R74" i="23" s="1"/>
  <c r="S66" i="23"/>
  <c r="P66" i="23"/>
  <c r="U66" i="23" s="1"/>
  <c r="O66" i="23"/>
  <c r="Q21" i="23"/>
  <c r="V21" i="23" s="1"/>
  <c r="T21" i="23"/>
  <c r="P59" i="23"/>
  <c r="U59" i="23" s="1"/>
  <c r="O59" i="23"/>
  <c r="S59" i="23"/>
  <c r="T83" i="23"/>
  <c r="Q83" i="23"/>
  <c r="V83" i="23" s="1"/>
  <c r="Q71" i="23"/>
  <c r="V71" i="23" s="1"/>
  <c r="R71" i="23" s="1"/>
  <c r="Q11" i="23"/>
  <c r="V11" i="23" s="1"/>
  <c r="R11" i="23" s="1"/>
  <c r="T77" i="23"/>
  <c r="Q77" i="23"/>
  <c r="V77" i="23" s="1"/>
  <c r="P24" i="23"/>
  <c r="U24" i="23" s="1"/>
  <c r="O24" i="23"/>
  <c r="S24" i="23"/>
  <c r="Q81" i="23"/>
  <c r="V81" i="23" s="1"/>
  <c r="R81" i="23" s="1"/>
  <c r="O25" i="23"/>
  <c r="P25" i="23"/>
  <c r="U25" i="23" s="1"/>
  <c r="S25" i="23"/>
  <c r="T58" i="23"/>
  <c r="N86" i="23"/>
  <c r="P7" i="23"/>
  <c r="O7" i="23"/>
  <c r="S7" i="23"/>
  <c r="P12" i="23"/>
  <c r="U12" i="23" s="1"/>
  <c r="S12" i="23"/>
  <c r="O12" i="23"/>
  <c r="T12" i="23" s="1"/>
  <c r="P20" i="23"/>
  <c r="U20" i="23" s="1"/>
  <c r="S20" i="23"/>
  <c r="O20" i="23"/>
  <c r="T20" i="23" s="1"/>
  <c r="Q65" i="23"/>
  <c r="V65" i="23" s="1"/>
  <c r="R65" i="23" s="1"/>
  <c r="Q84" i="23"/>
  <c r="V84" i="23" s="1"/>
  <c r="R84" i="23" s="1"/>
  <c r="Q78" i="23"/>
  <c r="V78" i="23" s="1"/>
  <c r="R78" i="23" s="1"/>
  <c r="S67" i="23"/>
  <c r="P67" i="23"/>
  <c r="U67" i="23" s="1"/>
  <c r="O67" i="23"/>
  <c r="P10" i="23"/>
  <c r="U10" i="23" s="1"/>
  <c r="S10" i="23"/>
  <c r="O10" i="23"/>
  <c r="T10" i="23" s="1"/>
  <c r="L86" i="23"/>
  <c r="Q62" i="23"/>
  <c r="V62" i="23" s="1"/>
  <c r="R62" i="23" s="1"/>
  <c r="T17" i="23"/>
  <c r="Q17" i="23"/>
  <c r="V17" i="23" s="1"/>
  <c r="P14" i="23"/>
  <c r="U14" i="23" s="1"/>
  <c r="S14" i="23"/>
  <c r="O14" i="23"/>
  <c r="T14" i="23" s="1"/>
  <c r="P22" i="23"/>
  <c r="U22" i="23" s="1"/>
  <c r="S22" i="23"/>
  <c r="O22" i="23"/>
  <c r="T22" i="23" s="1"/>
  <c r="T75" i="23"/>
  <c r="Q75" i="23"/>
  <c r="V75" i="23" s="1"/>
  <c r="Q79" i="23"/>
  <c r="V79" i="23" s="1"/>
  <c r="R79" i="23" s="1"/>
  <c r="Q19" i="23"/>
  <c r="V19" i="23" s="1"/>
  <c r="R19" i="23" s="1"/>
  <c r="U86" i="24" l="1"/>
  <c r="R47" i="24"/>
  <c r="R82" i="24"/>
  <c r="P86" i="24"/>
  <c r="O86" i="24"/>
  <c r="R8" i="24"/>
  <c r="R54" i="24"/>
  <c r="S86" i="23"/>
  <c r="R16" i="24"/>
  <c r="R80" i="24"/>
  <c r="Q66" i="24"/>
  <c r="V66" i="24" s="1"/>
  <c r="T66" i="24"/>
  <c r="T63" i="24"/>
  <c r="Q63" i="24"/>
  <c r="V63" i="24" s="1"/>
  <c r="Q84" i="24"/>
  <c r="V84" i="24" s="1"/>
  <c r="R84" i="24" s="1"/>
  <c r="T70" i="24"/>
  <c r="Q70" i="24"/>
  <c r="V70" i="24" s="1"/>
  <c r="Q61" i="24"/>
  <c r="V61" i="24" s="1"/>
  <c r="T61" i="24"/>
  <c r="T86" i="24" s="1"/>
  <c r="Q73" i="24"/>
  <c r="V73" i="24" s="1"/>
  <c r="R73" i="24" s="1"/>
  <c r="Q68" i="24"/>
  <c r="V68" i="24" s="1"/>
  <c r="R68" i="24" s="1"/>
  <c r="T72" i="24"/>
  <c r="Q72" i="24"/>
  <c r="V72" i="24" s="1"/>
  <c r="Q67" i="24"/>
  <c r="V67" i="24" s="1"/>
  <c r="T67" i="24"/>
  <c r="T71" i="24"/>
  <c r="Q71" i="24"/>
  <c r="V71" i="24" s="1"/>
  <c r="R50" i="24"/>
  <c r="T76" i="24"/>
  <c r="Q76" i="24"/>
  <c r="V76" i="24" s="1"/>
  <c r="Q65" i="24"/>
  <c r="V65" i="24" s="1"/>
  <c r="R65" i="24" s="1"/>
  <c r="R13" i="24"/>
  <c r="V7" i="24"/>
  <c r="T77" i="24"/>
  <c r="Q77" i="24"/>
  <c r="V77" i="24" s="1"/>
  <c r="T69" i="24"/>
  <c r="Q69" i="24"/>
  <c r="V69" i="24" s="1"/>
  <c r="R10" i="24"/>
  <c r="T62" i="24"/>
  <c r="Q62" i="24"/>
  <c r="V62" i="24" s="1"/>
  <c r="T81" i="24"/>
  <c r="Q81" i="24"/>
  <c r="V81" i="24" s="1"/>
  <c r="T74" i="24"/>
  <c r="Q74" i="24"/>
  <c r="V74" i="24" s="1"/>
  <c r="Q75" i="24"/>
  <c r="V75" i="24" s="1"/>
  <c r="R75" i="24" s="1"/>
  <c r="Q60" i="24"/>
  <c r="V60" i="24" s="1"/>
  <c r="R60" i="24" s="1"/>
  <c r="Q64" i="24"/>
  <c r="V64" i="24" s="1"/>
  <c r="R64" i="24" s="1"/>
  <c r="R17" i="23"/>
  <c r="R58" i="23"/>
  <c r="R15" i="23"/>
  <c r="R83" i="23"/>
  <c r="R21" i="23"/>
  <c r="R77" i="23"/>
  <c r="R75" i="23"/>
  <c r="Q9" i="23"/>
  <c r="V9" i="23" s="1"/>
  <c r="R9" i="23" s="1"/>
  <c r="Q10" i="23"/>
  <c r="V10" i="23" s="1"/>
  <c r="R10" i="23" s="1"/>
  <c r="R13" i="23"/>
  <c r="O86" i="23"/>
  <c r="Q7" i="23"/>
  <c r="T7" i="23"/>
  <c r="P86" i="23"/>
  <c r="U7" i="23"/>
  <c r="Q63" i="23"/>
  <c r="V63" i="23" s="1"/>
  <c r="R63" i="23" s="1"/>
  <c r="T59" i="23"/>
  <c r="Q59" i="23"/>
  <c r="V59" i="23" s="1"/>
  <c r="T66" i="23"/>
  <c r="Q66" i="23"/>
  <c r="V66" i="23" s="1"/>
  <c r="Q20" i="23"/>
  <c r="V20" i="23" s="1"/>
  <c r="R20" i="23" s="1"/>
  <c r="T67" i="23"/>
  <c r="Q67" i="23"/>
  <c r="V67" i="23" s="1"/>
  <c r="T25" i="23"/>
  <c r="Q25" i="23"/>
  <c r="V25" i="23" s="1"/>
  <c r="T18" i="23"/>
  <c r="Q18" i="23"/>
  <c r="V18" i="23" s="1"/>
  <c r="Q14" i="23"/>
  <c r="V14" i="23" s="1"/>
  <c r="R14" i="23" s="1"/>
  <c r="T69" i="23"/>
  <c r="Q69" i="23"/>
  <c r="V69" i="23" s="1"/>
  <c r="T24" i="23"/>
  <c r="Q24" i="23"/>
  <c r="V24" i="23" s="1"/>
  <c r="T8" i="23"/>
  <c r="Q8" i="23"/>
  <c r="V8" i="23" s="1"/>
  <c r="T16" i="23"/>
  <c r="Q16" i="23"/>
  <c r="V16" i="23" s="1"/>
  <c r="Q22" i="23"/>
  <c r="V22" i="23" s="1"/>
  <c r="R22" i="23" s="1"/>
  <c r="Q12" i="23"/>
  <c r="V12" i="23" s="1"/>
  <c r="R12" i="23" s="1"/>
  <c r="R7" i="24" l="1"/>
  <c r="V86" i="24"/>
  <c r="R69" i="24"/>
  <c r="R71" i="24"/>
  <c r="R72" i="24"/>
  <c r="R81" i="24"/>
  <c r="Q86" i="24"/>
  <c r="R63" i="24"/>
  <c r="R74" i="24"/>
  <c r="R62" i="24"/>
  <c r="R76" i="24"/>
  <c r="R67" i="24"/>
  <c r="U86" i="23"/>
  <c r="T86" i="23"/>
  <c r="R66" i="24"/>
  <c r="R70" i="24"/>
  <c r="R77" i="24"/>
  <c r="R61" i="24"/>
  <c r="R59" i="23"/>
  <c r="R8" i="23"/>
  <c r="R69" i="23"/>
  <c r="R18" i="23"/>
  <c r="R67" i="23"/>
  <c r="R16" i="23"/>
  <c r="R24" i="23"/>
  <c r="R25" i="23"/>
  <c r="R66" i="23"/>
  <c r="Q86" i="23"/>
  <c r="V7" i="23"/>
  <c r="R7" i="23" s="1"/>
  <c r="R86" i="24" l="1"/>
  <c r="V86" i="23"/>
  <c r="G86" i="22"/>
  <c r="D86" i="22"/>
  <c r="E84" i="22"/>
  <c r="E83" i="22"/>
  <c r="E77" i="22"/>
  <c r="E76" i="22"/>
  <c r="M76" i="22" s="1"/>
  <c r="E81" i="22"/>
  <c r="E75" i="22"/>
  <c r="E74" i="22"/>
  <c r="E82" i="22"/>
  <c r="M82" i="22" s="1"/>
  <c r="E73" i="22"/>
  <c r="E80" i="22"/>
  <c r="E72" i="22"/>
  <c r="E71" i="22"/>
  <c r="M71" i="22" s="1"/>
  <c r="E79" i="22"/>
  <c r="E70" i="22"/>
  <c r="E64" i="22"/>
  <c r="E69" i="22"/>
  <c r="M69" i="22" s="1"/>
  <c r="E63" i="22"/>
  <c r="E68" i="22"/>
  <c r="M68" i="22" s="1"/>
  <c r="E67" i="22"/>
  <c r="E62" i="22"/>
  <c r="M62" i="22" s="1"/>
  <c r="E65" i="22"/>
  <c r="M65" i="22" s="1"/>
  <c r="F60" i="22"/>
  <c r="E60" i="22"/>
  <c r="M60" i="22" s="1"/>
  <c r="E61" i="22"/>
  <c r="M61" i="22" s="1"/>
  <c r="E66" i="22"/>
  <c r="E59" i="22"/>
  <c r="M59" i="22" s="1"/>
  <c r="E58" i="22"/>
  <c r="M58" i="22" s="1"/>
  <c r="N58" i="22" s="1"/>
  <c r="E57" i="22"/>
  <c r="E56" i="22"/>
  <c r="M56" i="22" s="1"/>
  <c r="N56" i="22" s="1"/>
  <c r="E55" i="22"/>
  <c r="E78" i="22"/>
  <c r="M78" i="22" s="1"/>
  <c r="E54" i="22"/>
  <c r="M54" i="22" s="1"/>
  <c r="N54" i="22" s="1"/>
  <c r="E53" i="22"/>
  <c r="E52" i="22"/>
  <c r="M52" i="22" s="1"/>
  <c r="E51" i="22"/>
  <c r="M51" i="22" s="1"/>
  <c r="E50" i="22"/>
  <c r="E49" i="22"/>
  <c r="M49" i="22" s="1"/>
  <c r="N49" i="22" s="1"/>
  <c r="E48" i="22"/>
  <c r="M48" i="22" s="1"/>
  <c r="E47" i="22"/>
  <c r="M47" i="22" s="1"/>
  <c r="E46" i="22"/>
  <c r="M46" i="22" s="1"/>
  <c r="E45" i="22"/>
  <c r="E44" i="22"/>
  <c r="M44" i="22" s="1"/>
  <c r="E43" i="22"/>
  <c r="M43" i="22" s="1"/>
  <c r="E42" i="22"/>
  <c r="E41" i="22"/>
  <c r="M41" i="22" s="1"/>
  <c r="E40" i="22"/>
  <c r="M40" i="22" s="1"/>
  <c r="N40" i="22" s="1"/>
  <c r="E39" i="22"/>
  <c r="M39" i="22" s="1"/>
  <c r="N39" i="22" s="1"/>
  <c r="E38" i="22"/>
  <c r="M38" i="22" s="1"/>
  <c r="E37" i="22"/>
  <c r="M37" i="22" s="1"/>
  <c r="N37" i="22" s="1"/>
  <c r="E36" i="22"/>
  <c r="M36" i="22" s="1"/>
  <c r="E35" i="22"/>
  <c r="M35" i="22" s="1"/>
  <c r="E34" i="22"/>
  <c r="E33" i="22"/>
  <c r="E32" i="22"/>
  <c r="M32" i="22" s="1"/>
  <c r="E31" i="22"/>
  <c r="E30" i="22"/>
  <c r="M30" i="22" s="1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D86" i="3"/>
  <c r="C86" i="3"/>
  <c r="E84" i="3"/>
  <c r="F84" i="3" s="1"/>
  <c r="E83" i="3"/>
  <c r="F83" i="3" s="1"/>
  <c r="E77" i="3"/>
  <c r="F77" i="3" s="1"/>
  <c r="E76" i="3"/>
  <c r="E81" i="3"/>
  <c r="F81" i="3" s="1"/>
  <c r="E75" i="3"/>
  <c r="F75" i="3" s="1"/>
  <c r="E74" i="3"/>
  <c r="F74" i="3" s="1"/>
  <c r="E82" i="3"/>
  <c r="F82" i="3" s="1"/>
  <c r="E73" i="3"/>
  <c r="E80" i="3"/>
  <c r="F80" i="3" s="1"/>
  <c r="E72" i="3"/>
  <c r="F72" i="3" s="1"/>
  <c r="E71" i="3"/>
  <c r="F71" i="3" s="1"/>
  <c r="E79" i="3"/>
  <c r="E70" i="3"/>
  <c r="F70" i="3" s="1"/>
  <c r="E64" i="3"/>
  <c r="F64" i="3" s="1"/>
  <c r="E69" i="3"/>
  <c r="F69" i="3" s="1"/>
  <c r="E63" i="3"/>
  <c r="F63" i="3" s="1"/>
  <c r="E68" i="3"/>
  <c r="F68" i="3" s="1"/>
  <c r="E67" i="3"/>
  <c r="F67" i="3" s="1"/>
  <c r="E62" i="3"/>
  <c r="F62" i="3" s="1"/>
  <c r="E65" i="3"/>
  <c r="E60" i="3"/>
  <c r="F60" i="3" s="1"/>
  <c r="E61" i="3"/>
  <c r="F61" i="3" s="1"/>
  <c r="E66" i="3"/>
  <c r="F66" i="3" s="1"/>
  <c r="E59" i="3"/>
  <c r="F59" i="3" s="1"/>
  <c r="E58" i="3"/>
  <c r="F58" i="3" s="1"/>
  <c r="E57" i="3"/>
  <c r="F57" i="3" s="1"/>
  <c r="E56" i="3"/>
  <c r="F56" i="3" s="1"/>
  <c r="E55" i="3"/>
  <c r="F55" i="3" s="1"/>
  <c r="E78" i="3"/>
  <c r="F78" i="3" s="1"/>
  <c r="E54" i="3"/>
  <c r="E53" i="3"/>
  <c r="F53" i="3" s="1"/>
  <c r="E52" i="3"/>
  <c r="F52" i="3" s="1"/>
  <c r="E51" i="3"/>
  <c r="F51" i="3" s="1"/>
  <c r="E50" i="3"/>
  <c r="F50" i="3" s="1"/>
  <c r="E49" i="3"/>
  <c r="F49" i="3" s="1"/>
  <c r="E48" i="3"/>
  <c r="E47" i="3"/>
  <c r="F47" i="3" s="1"/>
  <c r="E46" i="3"/>
  <c r="E45" i="3"/>
  <c r="E44" i="3"/>
  <c r="F44" i="3" s="1"/>
  <c r="E43" i="3"/>
  <c r="F43" i="3" s="1"/>
  <c r="E42" i="3"/>
  <c r="F42" i="3" s="1"/>
  <c r="E41" i="3"/>
  <c r="F41" i="3" s="1"/>
  <c r="E40" i="3"/>
  <c r="E39" i="3"/>
  <c r="F39" i="3" s="1"/>
  <c r="E38" i="3"/>
  <c r="E37" i="3"/>
  <c r="E36" i="3"/>
  <c r="F36" i="3" s="1"/>
  <c r="E35" i="3"/>
  <c r="F35" i="3" s="1"/>
  <c r="E34" i="3"/>
  <c r="F34" i="3" s="1"/>
  <c r="E33" i="3"/>
  <c r="F33" i="3" s="1"/>
  <c r="E32" i="3"/>
  <c r="E31" i="3"/>
  <c r="F31" i="3" s="1"/>
  <c r="E30" i="3"/>
  <c r="E29" i="3"/>
  <c r="E28" i="3"/>
  <c r="F28" i="3" s="1"/>
  <c r="E27" i="3"/>
  <c r="F27" i="3" s="1"/>
  <c r="E26" i="3"/>
  <c r="F26" i="3" s="1"/>
  <c r="E25" i="3"/>
  <c r="F25" i="3" s="1"/>
  <c r="E24" i="3"/>
  <c r="E23" i="3"/>
  <c r="F23" i="3" s="1"/>
  <c r="E22" i="3"/>
  <c r="E21" i="3"/>
  <c r="E20" i="3"/>
  <c r="F20" i="3" s="1"/>
  <c r="E19" i="3"/>
  <c r="F19" i="3" s="1"/>
  <c r="E18" i="3"/>
  <c r="F18" i="3" s="1"/>
  <c r="E17" i="3"/>
  <c r="F17" i="3" s="1"/>
  <c r="E16" i="3"/>
  <c r="E15" i="3"/>
  <c r="F15" i="3" s="1"/>
  <c r="E14" i="3"/>
  <c r="E13" i="3"/>
  <c r="E12" i="3"/>
  <c r="F12" i="3" s="1"/>
  <c r="E11" i="3"/>
  <c r="F11" i="3" s="1"/>
  <c r="E10" i="3"/>
  <c r="F10" i="3" s="1"/>
  <c r="E9" i="3"/>
  <c r="F9" i="3" s="1"/>
  <c r="E8" i="3"/>
  <c r="E7" i="3"/>
  <c r="F7" i="3" s="1"/>
  <c r="E52" i="21"/>
  <c r="F52" i="21" s="1"/>
  <c r="E51" i="21"/>
  <c r="F51" i="21" s="1"/>
  <c r="E50" i="21"/>
  <c r="F50" i="21" s="1"/>
  <c r="D50" i="21"/>
  <c r="C50" i="21"/>
  <c r="E49" i="21"/>
  <c r="F49" i="21" s="1"/>
  <c r="E46" i="21"/>
  <c r="F46" i="21" s="1"/>
  <c r="E45" i="21"/>
  <c r="F45" i="21" s="1"/>
  <c r="E44" i="21"/>
  <c r="F44" i="21" s="1"/>
  <c r="E43" i="21"/>
  <c r="F43" i="21" s="1"/>
  <c r="D42" i="21"/>
  <c r="C42" i="21"/>
  <c r="E42" i="21" s="1"/>
  <c r="F42" i="21" s="1"/>
  <c r="E30" i="21"/>
  <c r="F30" i="21" s="1"/>
  <c r="E29" i="21"/>
  <c r="F29" i="21" s="1"/>
  <c r="E28" i="21"/>
  <c r="F28" i="21" s="1"/>
  <c r="E27" i="21"/>
  <c r="F27" i="21" s="1"/>
  <c r="E26" i="21"/>
  <c r="F26" i="21" s="1"/>
  <c r="E25" i="21"/>
  <c r="F25" i="21" s="1"/>
  <c r="E24" i="21"/>
  <c r="F24" i="21" s="1"/>
  <c r="E23" i="21"/>
  <c r="F23" i="21" s="1"/>
  <c r="E22" i="21"/>
  <c r="F22" i="21" s="1"/>
  <c r="E21" i="21"/>
  <c r="F21" i="21" s="1"/>
  <c r="E20" i="21"/>
  <c r="F20" i="21" s="1"/>
  <c r="E19" i="21"/>
  <c r="F19" i="21" s="1"/>
  <c r="E18" i="21"/>
  <c r="F18" i="21" s="1"/>
  <c r="E17" i="21"/>
  <c r="F17" i="21" s="1"/>
  <c r="E16" i="21"/>
  <c r="F16" i="21" s="1"/>
  <c r="E15" i="21"/>
  <c r="F15" i="21" s="1"/>
  <c r="E14" i="21"/>
  <c r="F14" i="21" s="1"/>
  <c r="E13" i="21"/>
  <c r="F13" i="21" s="1"/>
  <c r="E12" i="21"/>
  <c r="F12" i="21" s="1"/>
  <c r="E11" i="21"/>
  <c r="F11" i="21" s="1"/>
  <c r="E10" i="21"/>
  <c r="F10" i="21" s="1"/>
  <c r="E9" i="21"/>
  <c r="F9" i="21" s="1"/>
  <c r="E8" i="21"/>
  <c r="F8" i="21" s="1"/>
  <c r="E7" i="21"/>
  <c r="F7" i="21" s="1"/>
  <c r="D50" i="2"/>
  <c r="C50" i="2"/>
  <c r="D42" i="2"/>
  <c r="C42" i="2"/>
  <c r="F8" i="22" l="1"/>
  <c r="M8" i="22"/>
  <c r="F12" i="22"/>
  <c r="M12" i="22"/>
  <c r="F20" i="22"/>
  <c r="M20" i="22"/>
  <c r="N20" i="22" s="1"/>
  <c r="F28" i="22"/>
  <c r="M28" i="22"/>
  <c r="N28" i="22" s="1"/>
  <c r="N32" i="22"/>
  <c r="O40" i="22"/>
  <c r="T40" i="22" s="1"/>
  <c r="P40" i="22"/>
  <c r="S40" i="22"/>
  <c r="N48" i="22"/>
  <c r="F55" i="22"/>
  <c r="M55" i="22"/>
  <c r="N68" i="22"/>
  <c r="F80" i="22"/>
  <c r="M80" i="22"/>
  <c r="N80" i="22" s="1"/>
  <c r="F75" i="22"/>
  <c r="M75" i="22"/>
  <c r="N75" i="22" s="1"/>
  <c r="F13" i="22"/>
  <c r="M13" i="22"/>
  <c r="N13" i="22" s="1"/>
  <c r="O37" i="22"/>
  <c r="T37" i="22" s="1"/>
  <c r="P37" i="22"/>
  <c r="S37" i="22"/>
  <c r="N41" i="22"/>
  <c r="F45" i="22"/>
  <c r="M45" i="22"/>
  <c r="N45" i="22" s="1"/>
  <c r="O56" i="22"/>
  <c r="S56" i="22"/>
  <c r="P56" i="22"/>
  <c r="U56" i="22" s="1"/>
  <c r="F66" i="22"/>
  <c r="M66" i="22"/>
  <c r="F63" i="22"/>
  <c r="M63" i="22"/>
  <c r="F79" i="22"/>
  <c r="M79" i="22"/>
  <c r="N79" i="22" s="1"/>
  <c r="F73" i="22"/>
  <c r="M73" i="22"/>
  <c r="F81" i="22"/>
  <c r="M81" i="22"/>
  <c r="F84" i="22"/>
  <c r="M84" i="22"/>
  <c r="N84" i="22" s="1"/>
  <c r="F10" i="22"/>
  <c r="M10" i="22"/>
  <c r="F14" i="22"/>
  <c r="M14" i="22"/>
  <c r="F18" i="22"/>
  <c r="M18" i="22"/>
  <c r="F22" i="22"/>
  <c r="M22" i="22"/>
  <c r="F26" i="22"/>
  <c r="M26" i="22"/>
  <c r="N30" i="22"/>
  <c r="F34" i="22"/>
  <c r="M34" i="22"/>
  <c r="N38" i="22"/>
  <c r="F42" i="22"/>
  <c r="M42" i="22"/>
  <c r="N46" i="22"/>
  <c r="F50" i="22"/>
  <c r="M50" i="22"/>
  <c r="N50" i="22" s="1"/>
  <c r="S54" i="22"/>
  <c r="P54" i="22"/>
  <c r="U54" i="22" s="1"/>
  <c r="O54" i="22"/>
  <c r="F57" i="22"/>
  <c r="M57" i="22"/>
  <c r="N61" i="22"/>
  <c r="N62" i="22"/>
  <c r="N69" i="22"/>
  <c r="N71" i="22"/>
  <c r="N82" i="22"/>
  <c r="N76" i="22"/>
  <c r="F16" i="22"/>
  <c r="M16" i="22"/>
  <c r="F24" i="22"/>
  <c r="M24" i="22"/>
  <c r="N24" i="22" s="1"/>
  <c r="N36" i="22"/>
  <c r="N44" i="22"/>
  <c r="N52" i="22"/>
  <c r="N59" i="22"/>
  <c r="F70" i="22"/>
  <c r="M70" i="22"/>
  <c r="N70" i="22" s="1"/>
  <c r="F83" i="22"/>
  <c r="M83" i="22"/>
  <c r="N83" i="22" s="1"/>
  <c r="F9" i="22"/>
  <c r="M9" i="22"/>
  <c r="N9" i="22" s="1"/>
  <c r="F17" i="22"/>
  <c r="M17" i="22"/>
  <c r="F21" i="22"/>
  <c r="M21" i="22"/>
  <c r="N21" i="22" s="1"/>
  <c r="F25" i="22"/>
  <c r="M25" i="22"/>
  <c r="F29" i="22"/>
  <c r="M29" i="22"/>
  <c r="F33" i="22"/>
  <c r="M33" i="22"/>
  <c r="O49" i="22"/>
  <c r="P49" i="22"/>
  <c r="U49" i="22" s="1"/>
  <c r="S49" i="22"/>
  <c r="F53" i="22"/>
  <c r="M53" i="22"/>
  <c r="N53" i="22" s="1"/>
  <c r="N65" i="22"/>
  <c r="F7" i="22"/>
  <c r="M7" i="22"/>
  <c r="F11" i="22"/>
  <c r="M11" i="22"/>
  <c r="N11" i="22" s="1"/>
  <c r="F15" i="22"/>
  <c r="M15" i="22"/>
  <c r="N15" i="22" s="1"/>
  <c r="F19" i="22"/>
  <c r="M19" i="22"/>
  <c r="N19" i="22" s="1"/>
  <c r="F23" i="22"/>
  <c r="M23" i="22"/>
  <c r="N23" i="22" s="1"/>
  <c r="F27" i="22"/>
  <c r="M27" i="22"/>
  <c r="N27" i="22" s="1"/>
  <c r="F31" i="22"/>
  <c r="M31" i="22"/>
  <c r="N35" i="22"/>
  <c r="O39" i="22"/>
  <c r="T39" i="22" s="1"/>
  <c r="P39" i="22"/>
  <c r="S39" i="22"/>
  <c r="N43" i="22"/>
  <c r="N47" i="22"/>
  <c r="N51" i="22"/>
  <c r="N78" i="22"/>
  <c r="P58" i="22"/>
  <c r="U58" i="22" s="1"/>
  <c r="S58" i="22"/>
  <c r="O58" i="22"/>
  <c r="N60" i="22"/>
  <c r="F67" i="22"/>
  <c r="M67" i="22"/>
  <c r="F64" i="22"/>
  <c r="M64" i="22"/>
  <c r="F72" i="22"/>
  <c r="M72" i="22"/>
  <c r="N72" i="22" s="1"/>
  <c r="F74" i="22"/>
  <c r="M74" i="22"/>
  <c r="F77" i="22"/>
  <c r="M77" i="22"/>
  <c r="R86" i="23"/>
  <c r="F78" i="22"/>
  <c r="F47" i="22"/>
  <c r="F30" i="22"/>
  <c r="F43" i="22"/>
  <c r="F48" i="22"/>
  <c r="F65" i="22"/>
  <c r="F36" i="22"/>
  <c r="F38" i="22"/>
  <c r="F51" i="22"/>
  <c r="F59" i="22"/>
  <c r="F35" i="22"/>
  <c r="F37" i="22"/>
  <c r="F52" i="22"/>
  <c r="F58" i="22"/>
  <c r="F32" i="22"/>
  <c r="F39" i="22"/>
  <c r="F41" i="22"/>
  <c r="F44" i="22"/>
  <c r="F46" i="22"/>
  <c r="F49" i="22"/>
  <c r="F54" i="22"/>
  <c r="F56" i="22"/>
  <c r="F61" i="22"/>
  <c r="E86" i="22"/>
  <c r="F86" i="22" s="1"/>
  <c r="F40" i="22"/>
  <c r="E86" i="3"/>
  <c r="F86" i="3" s="1"/>
  <c r="F8" i="3"/>
  <c r="F16" i="3"/>
  <c r="F48" i="3"/>
  <c r="F65" i="3"/>
  <c r="F79" i="3"/>
  <c r="F73" i="3"/>
  <c r="F13" i="3"/>
  <c r="F21" i="3"/>
  <c r="F29" i="3"/>
  <c r="F37" i="3"/>
  <c r="F45" i="3"/>
  <c r="F76" i="3"/>
  <c r="F14" i="3"/>
  <c r="F22" i="3"/>
  <c r="F30" i="3"/>
  <c r="F38" i="3"/>
  <c r="F46" i="3"/>
  <c r="F54" i="3"/>
  <c r="F24" i="3"/>
  <c r="F32" i="3"/>
  <c r="F40" i="3"/>
  <c r="F71" i="22"/>
  <c r="F68" i="22"/>
  <c r="F82" i="22"/>
  <c r="F62" i="22"/>
  <c r="F76" i="22"/>
  <c r="F69" i="22"/>
  <c r="O60" i="22" l="1"/>
  <c r="T60" i="22" s="1"/>
  <c r="P60" i="22"/>
  <c r="U60" i="22" s="1"/>
  <c r="S60" i="22"/>
  <c r="P35" i="22"/>
  <c r="U35" i="22" s="1"/>
  <c r="S35" i="22"/>
  <c r="O35" i="22"/>
  <c r="T35" i="22" s="1"/>
  <c r="S21" i="22"/>
  <c r="O21" i="22"/>
  <c r="P21" i="22"/>
  <c r="U21" i="22" s="1"/>
  <c r="O70" i="22"/>
  <c r="T70" i="22" s="1"/>
  <c r="S70" i="22"/>
  <c r="P70" i="22"/>
  <c r="O45" i="22"/>
  <c r="T45" i="22" s="1"/>
  <c r="P45" i="22"/>
  <c r="S45" i="22"/>
  <c r="Q40" i="22"/>
  <c r="V40" i="22" s="1"/>
  <c r="U40" i="22"/>
  <c r="N12" i="22"/>
  <c r="N77" i="22"/>
  <c r="N67" i="22"/>
  <c r="O78" i="22"/>
  <c r="P78" i="22"/>
  <c r="U78" i="22" s="1"/>
  <c r="S78" i="22"/>
  <c r="Q39" i="22"/>
  <c r="V39" i="22" s="1"/>
  <c r="U39" i="22"/>
  <c r="P23" i="22"/>
  <c r="U23" i="22" s="1"/>
  <c r="O23" i="22"/>
  <c r="S23" i="22"/>
  <c r="O53" i="22"/>
  <c r="T53" i="22" s="1"/>
  <c r="S53" i="22"/>
  <c r="P53" i="22"/>
  <c r="O52" i="22"/>
  <c r="S52" i="22"/>
  <c r="P52" i="22"/>
  <c r="U52" i="22" s="1"/>
  <c r="P36" i="22"/>
  <c r="U36" i="22" s="1"/>
  <c r="S36" i="22"/>
  <c r="O36" i="22"/>
  <c r="P82" i="22"/>
  <c r="U82" i="22" s="1"/>
  <c r="O82" i="22"/>
  <c r="S82" i="22"/>
  <c r="P61" i="22"/>
  <c r="U61" i="22" s="1"/>
  <c r="S61" i="22"/>
  <c r="O61" i="22"/>
  <c r="N22" i="22"/>
  <c r="N14" i="22"/>
  <c r="S84" i="22"/>
  <c r="P84" i="22"/>
  <c r="U84" i="22" s="1"/>
  <c r="O84" i="22"/>
  <c r="N73" i="22"/>
  <c r="N63" i="22"/>
  <c r="Q37" i="22"/>
  <c r="V37" i="22" s="1"/>
  <c r="U37" i="22"/>
  <c r="R37" i="22" s="1"/>
  <c r="P75" i="22"/>
  <c r="U75" i="22" s="1"/>
  <c r="S75" i="22"/>
  <c r="O75" i="22"/>
  <c r="N33" i="22"/>
  <c r="N25" i="22"/>
  <c r="N17" i="22"/>
  <c r="O83" i="22"/>
  <c r="T83" i="22" s="1"/>
  <c r="P83" i="22"/>
  <c r="S83" i="22"/>
  <c r="O24" i="22"/>
  <c r="P24" i="22"/>
  <c r="U24" i="22" s="1"/>
  <c r="S24" i="22"/>
  <c r="N57" i="22"/>
  <c r="O46" i="22"/>
  <c r="S46" i="22"/>
  <c r="P46" i="22"/>
  <c r="U46" i="22" s="1"/>
  <c r="P38" i="22"/>
  <c r="U38" i="22" s="1"/>
  <c r="S38" i="22"/>
  <c r="O38" i="22"/>
  <c r="P30" i="22"/>
  <c r="U30" i="22" s="1"/>
  <c r="S30" i="22"/>
  <c r="O30" i="22"/>
  <c r="O68" i="22"/>
  <c r="S68" i="22"/>
  <c r="P68" i="22"/>
  <c r="U68" i="22" s="1"/>
  <c r="S48" i="22"/>
  <c r="P48" i="22"/>
  <c r="U48" i="22" s="1"/>
  <c r="O48" i="22"/>
  <c r="P20" i="22"/>
  <c r="U20" i="22" s="1"/>
  <c r="S20" i="22"/>
  <c r="O20" i="22"/>
  <c r="N8" i="22"/>
  <c r="O65" i="22"/>
  <c r="T65" i="22" s="1"/>
  <c r="P65" i="22"/>
  <c r="U65" i="22" s="1"/>
  <c r="S65" i="22"/>
  <c r="N29" i="22"/>
  <c r="O9" i="22"/>
  <c r="T9" i="22" s="1"/>
  <c r="P9" i="22"/>
  <c r="S9" i="22"/>
  <c r="N16" i="22"/>
  <c r="Q54" i="22"/>
  <c r="V54" i="22" s="1"/>
  <c r="T54" i="22"/>
  <c r="O28" i="22"/>
  <c r="S28" i="22"/>
  <c r="P28" i="22"/>
  <c r="U28" i="22" s="1"/>
  <c r="P72" i="22"/>
  <c r="U72" i="22" s="1"/>
  <c r="O72" i="22"/>
  <c r="S72" i="22"/>
  <c r="Q58" i="22"/>
  <c r="V58" i="22" s="1"/>
  <c r="T58" i="22"/>
  <c r="O47" i="22"/>
  <c r="P47" i="22"/>
  <c r="U47" i="22" s="1"/>
  <c r="S47" i="22"/>
  <c r="N31" i="22"/>
  <c r="P15" i="22"/>
  <c r="U15" i="22" s="1"/>
  <c r="S15" i="22"/>
  <c r="O15" i="22"/>
  <c r="N7" i="22"/>
  <c r="Q49" i="22"/>
  <c r="V49" i="22" s="1"/>
  <c r="T49" i="22"/>
  <c r="O69" i="22"/>
  <c r="P69" i="22"/>
  <c r="U69" i="22" s="1"/>
  <c r="S69" i="22"/>
  <c r="N74" i="22"/>
  <c r="N64" i="22"/>
  <c r="P51" i="22"/>
  <c r="U51" i="22" s="1"/>
  <c r="S51" i="22"/>
  <c r="O51" i="22"/>
  <c r="T51" i="22" s="1"/>
  <c r="P43" i="22"/>
  <c r="U43" i="22" s="1"/>
  <c r="O43" i="22"/>
  <c r="T43" i="22" s="1"/>
  <c r="S43" i="22"/>
  <c r="O27" i="22"/>
  <c r="P27" i="22"/>
  <c r="U27" i="22" s="1"/>
  <c r="S27" i="22"/>
  <c r="P19" i="22"/>
  <c r="O19" i="22"/>
  <c r="T19" i="22" s="1"/>
  <c r="S19" i="22"/>
  <c r="O11" i="22"/>
  <c r="T11" i="22" s="1"/>
  <c r="P11" i="22"/>
  <c r="S11" i="22"/>
  <c r="S59" i="22"/>
  <c r="O59" i="22"/>
  <c r="T59" i="22" s="1"/>
  <c r="P59" i="22"/>
  <c r="U59" i="22" s="1"/>
  <c r="O44" i="22"/>
  <c r="T44" i="22" s="1"/>
  <c r="P44" i="22"/>
  <c r="U44" i="22" s="1"/>
  <c r="S44" i="22"/>
  <c r="O76" i="22"/>
  <c r="T76" i="22" s="1"/>
  <c r="S76" i="22"/>
  <c r="P76" i="22"/>
  <c r="U76" i="22" s="1"/>
  <c r="O71" i="22"/>
  <c r="T71" i="22" s="1"/>
  <c r="P71" i="22"/>
  <c r="U71" i="22" s="1"/>
  <c r="S71" i="22"/>
  <c r="O62" i="22"/>
  <c r="T62" i="22" s="1"/>
  <c r="S62" i="22"/>
  <c r="P62" i="22"/>
  <c r="U62" i="22" s="1"/>
  <c r="O50" i="22"/>
  <c r="S50" i="22"/>
  <c r="P50" i="22"/>
  <c r="U50" i="22" s="1"/>
  <c r="N42" i="22"/>
  <c r="N34" i="22"/>
  <c r="N26" i="22"/>
  <c r="N18" i="22"/>
  <c r="N10" i="22"/>
  <c r="N81" i="22"/>
  <c r="O79" i="22"/>
  <c r="T79" i="22" s="1"/>
  <c r="S79" i="22"/>
  <c r="P79" i="22"/>
  <c r="N66" i="22"/>
  <c r="Q56" i="22"/>
  <c r="V56" i="22" s="1"/>
  <c r="T56" i="22"/>
  <c r="O41" i="22"/>
  <c r="T41" i="22" s="1"/>
  <c r="P41" i="22"/>
  <c r="U41" i="22" s="1"/>
  <c r="S41" i="22"/>
  <c r="O13" i="22"/>
  <c r="T13" i="22" s="1"/>
  <c r="P13" i="22"/>
  <c r="S13" i="22"/>
  <c r="S80" i="22"/>
  <c r="O80" i="22"/>
  <c r="P80" i="22"/>
  <c r="U80" i="22" s="1"/>
  <c r="N55" i="22"/>
  <c r="P32" i="22"/>
  <c r="U32" i="22" s="1"/>
  <c r="S32" i="22"/>
  <c r="O32" i="22"/>
  <c r="T32" i="22" s="1"/>
  <c r="R56" i="22" l="1"/>
  <c r="R40" i="22"/>
  <c r="Q65" i="22"/>
  <c r="V65" i="22" s="1"/>
  <c r="R65" i="22" s="1"/>
  <c r="Q60" i="22"/>
  <c r="V60" i="22" s="1"/>
  <c r="R58" i="22"/>
  <c r="R54" i="22"/>
  <c r="O55" i="22"/>
  <c r="S55" i="22"/>
  <c r="P55" i="22"/>
  <c r="U55" i="22" s="1"/>
  <c r="S10" i="22"/>
  <c r="P10" i="22"/>
  <c r="U10" i="22" s="1"/>
  <c r="O10" i="22"/>
  <c r="T10" i="22" s="1"/>
  <c r="O26" i="22"/>
  <c r="S26" i="22"/>
  <c r="P26" i="22"/>
  <c r="U26" i="22" s="1"/>
  <c r="O42" i="22"/>
  <c r="P42" i="22"/>
  <c r="U42" i="22" s="1"/>
  <c r="S42" i="22"/>
  <c r="Q27" i="22"/>
  <c r="V27" i="22" s="1"/>
  <c r="T27" i="22"/>
  <c r="S74" i="22"/>
  <c r="P74" i="22"/>
  <c r="U74" i="22" s="1"/>
  <c r="O74" i="22"/>
  <c r="T74" i="22" s="1"/>
  <c r="Q15" i="22"/>
  <c r="V15" i="22" s="1"/>
  <c r="T15" i="22"/>
  <c r="O31" i="22"/>
  <c r="T31" i="22" s="1"/>
  <c r="S31" i="22"/>
  <c r="P31" i="22"/>
  <c r="U31" i="22" s="1"/>
  <c r="S29" i="22"/>
  <c r="P29" i="22"/>
  <c r="U29" i="22" s="1"/>
  <c r="O29" i="22"/>
  <c r="T29" i="22" s="1"/>
  <c r="T30" i="22"/>
  <c r="Q30" i="22"/>
  <c r="V30" i="22" s="1"/>
  <c r="T46" i="22"/>
  <c r="Q46" i="22"/>
  <c r="V46" i="22" s="1"/>
  <c r="Q83" i="22"/>
  <c r="V83" i="22" s="1"/>
  <c r="U83" i="22"/>
  <c r="O22" i="22"/>
  <c r="T22" i="22" s="1"/>
  <c r="P22" i="22"/>
  <c r="U22" i="22" s="1"/>
  <c r="S22" i="22"/>
  <c r="T52" i="22"/>
  <c r="Q52" i="22"/>
  <c r="V52" i="22" s="1"/>
  <c r="R60" i="22"/>
  <c r="Q43" i="22"/>
  <c r="V43" i="22" s="1"/>
  <c r="Q32" i="22"/>
  <c r="V32" i="22" s="1"/>
  <c r="R32" i="22" s="1"/>
  <c r="Q13" i="22"/>
  <c r="V13" i="22" s="1"/>
  <c r="U13" i="22"/>
  <c r="P66" i="22"/>
  <c r="U66" i="22" s="1"/>
  <c r="S66" i="22"/>
  <c r="O66" i="22"/>
  <c r="Q11" i="22"/>
  <c r="V11" i="22" s="1"/>
  <c r="U11" i="22"/>
  <c r="Q19" i="22"/>
  <c r="V19" i="22" s="1"/>
  <c r="U19" i="22"/>
  <c r="Q35" i="22"/>
  <c r="V35" i="22" s="1"/>
  <c r="R35" i="22" s="1"/>
  <c r="R49" i="22"/>
  <c r="Q9" i="22"/>
  <c r="V9" i="22" s="1"/>
  <c r="U9" i="22"/>
  <c r="O8" i="22"/>
  <c r="S8" i="22"/>
  <c r="P8" i="22"/>
  <c r="U8" i="22" s="1"/>
  <c r="T48" i="22"/>
  <c r="Q48" i="22"/>
  <c r="V48" i="22" s="1"/>
  <c r="R48" i="22" s="1"/>
  <c r="O25" i="22"/>
  <c r="S25" i="22"/>
  <c r="P25" i="22"/>
  <c r="U25" i="22" s="1"/>
  <c r="Q75" i="22"/>
  <c r="V75" i="22" s="1"/>
  <c r="T75" i="22"/>
  <c r="O73" i="22"/>
  <c r="P73" i="22"/>
  <c r="U73" i="22" s="1"/>
  <c r="S73" i="22"/>
  <c r="T61" i="22"/>
  <c r="Q61" i="22"/>
  <c r="V61" i="22" s="1"/>
  <c r="T82" i="22"/>
  <c r="Q82" i="22"/>
  <c r="V82" i="22" s="1"/>
  <c r="Q53" i="22"/>
  <c r="V53" i="22" s="1"/>
  <c r="U53" i="22"/>
  <c r="Q23" i="22"/>
  <c r="V23" i="22" s="1"/>
  <c r="T23" i="22"/>
  <c r="S67" i="22"/>
  <c r="P67" i="22"/>
  <c r="U67" i="22" s="1"/>
  <c r="O67" i="22"/>
  <c r="O12" i="22"/>
  <c r="P12" i="22"/>
  <c r="U12" i="22" s="1"/>
  <c r="S12" i="22"/>
  <c r="Q45" i="22"/>
  <c r="V45" i="22" s="1"/>
  <c r="U45" i="22"/>
  <c r="Q71" i="22"/>
  <c r="V71" i="22" s="1"/>
  <c r="R71" i="22" s="1"/>
  <c r="Q62" i="22"/>
  <c r="V62" i="22" s="1"/>
  <c r="R62" i="22" s="1"/>
  <c r="Q80" i="22"/>
  <c r="V80" i="22" s="1"/>
  <c r="T80" i="22"/>
  <c r="Q79" i="22"/>
  <c r="V79" i="22" s="1"/>
  <c r="R79" i="22" s="1"/>
  <c r="U79" i="22"/>
  <c r="P81" i="22"/>
  <c r="U81" i="22" s="1"/>
  <c r="O81" i="22"/>
  <c r="S81" i="22"/>
  <c r="O18" i="22"/>
  <c r="S18" i="22"/>
  <c r="P18" i="22"/>
  <c r="U18" i="22" s="1"/>
  <c r="P34" i="22"/>
  <c r="U34" i="22" s="1"/>
  <c r="S34" i="22"/>
  <c r="O34" i="22"/>
  <c r="R11" i="22"/>
  <c r="R43" i="22"/>
  <c r="P64" i="22"/>
  <c r="U64" i="22" s="1"/>
  <c r="O64" i="22"/>
  <c r="S64" i="22"/>
  <c r="Q20" i="22"/>
  <c r="V20" i="22" s="1"/>
  <c r="T20" i="22"/>
  <c r="T68" i="22"/>
  <c r="Q68" i="22"/>
  <c r="V68" i="22" s="1"/>
  <c r="R68" i="22" s="1"/>
  <c r="Q24" i="22"/>
  <c r="V24" i="22" s="1"/>
  <c r="T24" i="22"/>
  <c r="Q84" i="22"/>
  <c r="V84" i="22" s="1"/>
  <c r="T84" i="22"/>
  <c r="R84" i="22" s="1"/>
  <c r="O14" i="22"/>
  <c r="P14" i="22"/>
  <c r="U14" i="22" s="1"/>
  <c r="S14" i="22"/>
  <c r="R53" i="22"/>
  <c r="Q44" i="22"/>
  <c r="V44" i="22" s="1"/>
  <c r="R44" i="22" s="1"/>
  <c r="Q76" i="22"/>
  <c r="V76" i="22" s="1"/>
  <c r="R76" i="22" s="1"/>
  <c r="Q10" i="22"/>
  <c r="V10" i="22" s="1"/>
  <c r="Q50" i="22"/>
  <c r="V50" i="22" s="1"/>
  <c r="T50" i="22"/>
  <c r="R19" i="22"/>
  <c r="T69" i="22"/>
  <c r="Q69" i="22"/>
  <c r="V69" i="22" s="1"/>
  <c r="O7" i="22"/>
  <c r="P7" i="22"/>
  <c r="S7" i="22"/>
  <c r="T47" i="22"/>
  <c r="Q47" i="22"/>
  <c r="V47" i="22" s="1"/>
  <c r="Q72" i="22"/>
  <c r="V72" i="22" s="1"/>
  <c r="T72" i="22"/>
  <c r="Q28" i="22"/>
  <c r="V28" i="22" s="1"/>
  <c r="T28" i="22"/>
  <c r="O16" i="22"/>
  <c r="T16" i="22" s="1"/>
  <c r="P16" i="22"/>
  <c r="U16" i="22" s="1"/>
  <c r="S16" i="22"/>
  <c r="T38" i="22"/>
  <c r="Q38" i="22"/>
  <c r="V38" i="22" s="1"/>
  <c r="O57" i="22"/>
  <c r="T57" i="22" s="1"/>
  <c r="P57" i="22"/>
  <c r="U57" i="22" s="1"/>
  <c r="S57" i="22"/>
  <c r="S17" i="22"/>
  <c r="O17" i="22"/>
  <c r="T17" i="22" s="1"/>
  <c r="P17" i="22"/>
  <c r="U17" i="22" s="1"/>
  <c r="P33" i="22"/>
  <c r="U33" i="22" s="1"/>
  <c r="S33" i="22"/>
  <c r="O33" i="22"/>
  <c r="T33" i="22" s="1"/>
  <c r="O63" i="22"/>
  <c r="T63" i="22" s="1"/>
  <c r="P63" i="22"/>
  <c r="U63" i="22" s="1"/>
  <c r="S63" i="22"/>
  <c r="T36" i="22"/>
  <c r="Q36" i="22"/>
  <c r="V36" i="22" s="1"/>
  <c r="R39" i="22"/>
  <c r="T78" i="22"/>
  <c r="Q78" i="22"/>
  <c r="V78" i="22" s="1"/>
  <c r="P77" i="22"/>
  <c r="U77" i="22" s="1"/>
  <c r="O77" i="22"/>
  <c r="T77" i="22" s="1"/>
  <c r="S77" i="22"/>
  <c r="Q70" i="22"/>
  <c r="V70" i="22" s="1"/>
  <c r="U70" i="22"/>
  <c r="Q21" i="22"/>
  <c r="V21" i="22" s="1"/>
  <c r="T21" i="22"/>
  <c r="Q41" i="22"/>
  <c r="V41" i="22" s="1"/>
  <c r="R41" i="22" s="1"/>
  <c r="Q51" i="22"/>
  <c r="V51" i="22" s="1"/>
  <c r="R51" i="22" s="1"/>
  <c r="Q59" i="22"/>
  <c r="V59" i="22" s="1"/>
  <c r="R59" i="22" s="1"/>
  <c r="R70" i="22" l="1"/>
  <c r="R28" i="22"/>
  <c r="R47" i="22"/>
  <c r="R30" i="22"/>
  <c r="R72" i="22"/>
  <c r="R69" i="22"/>
  <c r="R75" i="22"/>
  <c r="R23" i="22"/>
  <c r="R82" i="22"/>
  <c r="R83" i="22"/>
  <c r="Q31" i="22"/>
  <c r="V31" i="22" s="1"/>
  <c r="R31" i="22" s="1"/>
  <c r="R21" i="22"/>
  <c r="Q22" i="22"/>
  <c r="V22" i="22" s="1"/>
  <c r="R22" i="22" s="1"/>
  <c r="Q29" i="22"/>
  <c r="V29" i="22" s="1"/>
  <c r="R50" i="22"/>
  <c r="R24" i="22"/>
  <c r="R20" i="22"/>
  <c r="R61" i="22"/>
  <c r="R9" i="22"/>
  <c r="R13" i="22"/>
  <c r="R27" i="22"/>
  <c r="T64" i="22"/>
  <c r="Q64" i="22"/>
  <c r="V64" i="22" s="1"/>
  <c r="T66" i="22"/>
  <c r="Q66" i="22"/>
  <c r="V66" i="22" s="1"/>
  <c r="Q17" i="22"/>
  <c r="V17" i="22" s="1"/>
  <c r="R17" i="22" s="1"/>
  <c r="T81" i="22"/>
  <c r="Q81" i="22"/>
  <c r="V81" i="22" s="1"/>
  <c r="R81" i="22" s="1"/>
  <c r="T25" i="22"/>
  <c r="Q25" i="22"/>
  <c r="V25" i="22" s="1"/>
  <c r="R10" i="22"/>
  <c r="T55" i="22"/>
  <c r="Q55" i="22"/>
  <c r="V55" i="22" s="1"/>
  <c r="Q77" i="22"/>
  <c r="V77" i="22" s="1"/>
  <c r="R77" i="22" s="1"/>
  <c r="R36" i="22"/>
  <c r="R38" i="22"/>
  <c r="R29" i="22"/>
  <c r="T34" i="22"/>
  <c r="Q34" i="22"/>
  <c r="V34" i="22" s="1"/>
  <c r="R80" i="22"/>
  <c r="R45" i="22"/>
  <c r="T12" i="22"/>
  <c r="Q12" i="22"/>
  <c r="V12" i="22" s="1"/>
  <c r="R12" i="22" s="1"/>
  <c r="T8" i="22"/>
  <c r="Q8" i="22"/>
  <c r="V8" i="22" s="1"/>
  <c r="R52" i="22"/>
  <c r="R46" i="22"/>
  <c r="R15" i="22"/>
  <c r="T26" i="22"/>
  <c r="Q26" i="22"/>
  <c r="V26" i="22" s="1"/>
  <c r="Q57" i="22"/>
  <c r="V57" i="22" s="1"/>
  <c r="R57" i="22" s="1"/>
  <c r="Q33" i="22"/>
  <c r="V33" i="22" s="1"/>
  <c r="R33" i="22" s="1"/>
  <c r="T7" i="22"/>
  <c r="T73" i="22"/>
  <c r="Q73" i="22"/>
  <c r="V73" i="22" s="1"/>
  <c r="R78" i="22"/>
  <c r="Q7" i="22"/>
  <c r="U7" i="22"/>
  <c r="Q74" i="22"/>
  <c r="V74" i="22" s="1"/>
  <c r="R74" i="22" s="1"/>
  <c r="T14" i="22"/>
  <c r="Q14" i="22"/>
  <c r="V14" i="22" s="1"/>
  <c r="T18" i="22"/>
  <c r="Q18" i="22"/>
  <c r="V18" i="22" s="1"/>
  <c r="T67" i="22"/>
  <c r="Q67" i="22"/>
  <c r="V67" i="22" s="1"/>
  <c r="R67" i="22" s="1"/>
  <c r="T42" i="22"/>
  <c r="Q42" i="22"/>
  <c r="V42" i="22" s="1"/>
  <c r="Q63" i="22"/>
  <c r="V63" i="22" s="1"/>
  <c r="R63" i="22" s="1"/>
  <c r="Q16" i="22"/>
  <c r="V16" i="22" s="1"/>
  <c r="R16" i="22" s="1"/>
  <c r="H86" i="21"/>
  <c r="M84" i="21"/>
  <c r="I84" i="21"/>
  <c r="K83" i="21"/>
  <c r="I83" i="21"/>
  <c r="M82" i="21"/>
  <c r="N82" i="21" s="1"/>
  <c r="I82" i="21"/>
  <c r="K81" i="21"/>
  <c r="I81" i="21"/>
  <c r="M80" i="21"/>
  <c r="I80" i="21"/>
  <c r="K79" i="21"/>
  <c r="I79" i="21"/>
  <c r="M78" i="21"/>
  <c r="N78" i="21" s="1"/>
  <c r="I78" i="21"/>
  <c r="K77" i="21"/>
  <c r="I77" i="21"/>
  <c r="M76" i="21"/>
  <c r="I76" i="21"/>
  <c r="K75" i="21"/>
  <c r="I75" i="21"/>
  <c r="M74" i="21"/>
  <c r="N74" i="21" s="1"/>
  <c r="I74" i="21"/>
  <c r="K73" i="21"/>
  <c r="I73" i="21"/>
  <c r="M72" i="21"/>
  <c r="I72" i="21"/>
  <c r="K71" i="21"/>
  <c r="I71" i="21"/>
  <c r="M70" i="21"/>
  <c r="N70" i="21" s="1"/>
  <c r="I70" i="21"/>
  <c r="K69" i="21"/>
  <c r="I69" i="21"/>
  <c r="M68" i="21"/>
  <c r="I68" i="21"/>
  <c r="K67" i="21"/>
  <c r="I67" i="21"/>
  <c r="M66" i="21"/>
  <c r="N66" i="21" s="1"/>
  <c r="I66" i="21"/>
  <c r="K65" i="21"/>
  <c r="I65" i="21"/>
  <c r="M64" i="21"/>
  <c r="N64" i="21" s="1"/>
  <c r="I64" i="21"/>
  <c r="K64" i="21" s="1"/>
  <c r="M63" i="21"/>
  <c r="N63" i="21" s="1"/>
  <c r="I63" i="21"/>
  <c r="M62" i="21"/>
  <c r="J62" i="21"/>
  <c r="I62" i="21"/>
  <c r="M61" i="21"/>
  <c r="N61" i="21" s="1"/>
  <c r="I61" i="21"/>
  <c r="M60" i="21"/>
  <c r="I60" i="21"/>
  <c r="J60" i="21" s="1"/>
  <c r="M59" i="21"/>
  <c r="N59" i="21" s="1"/>
  <c r="I59" i="21"/>
  <c r="M58" i="21"/>
  <c r="I58" i="21"/>
  <c r="J58" i="21" s="1"/>
  <c r="M57" i="21"/>
  <c r="N57" i="21" s="1"/>
  <c r="I57" i="21"/>
  <c r="M56" i="21"/>
  <c r="I56" i="21"/>
  <c r="J56" i="21" s="1"/>
  <c r="M55" i="21"/>
  <c r="N55" i="21" s="1"/>
  <c r="I55" i="21"/>
  <c r="M54" i="21"/>
  <c r="J54" i="21"/>
  <c r="I54" i="21"/>
  <c r="M53" i="21"/>
  <c r="N53" i="21" s="1"/>
  <c r="I53" i="21"/>
  <c r="M52" i="21"/>
  <c r="I52" i="21"/>
  <c r="J52" i="21" s="1"/>
  <c r="M51" i="21"/>
  <c r="N51" i="21" s="1"/>
  <c r="I51" i="21"/>
  <c r="M50" i="21"/>
  <c r="I50" i="21"/>
  <c r="J50" i="21" s="1"/>
  <c r="M49" i="21"/>
  <c r="N49" i="21" s="1"/>
  <c r="I49" i="21"/>
  <c r="M48" i="21"/>
  <c r="I48" i="21"/>
  <c r="J48" i="21" s="1"/>
  <c r="N47" i="21"/>
  <c r="M47" i="21"/>
  <c r="I47" i="21"/>
  <c r="M46" i="21"/>
  <c r="J46" i="21"/>
  <c r="I46" i="21"/>
  <c r="M45" i="21"/>
  <c r="N45" i="21" s="1"/>
  <c r="I45" i="21"/>
  <c r="M44" i="21"/>
  <c r="I44" i="21"/>
  <c r="J44" i="21" s="1"/>
  <c r="M43" i="21"/>
  <c r="N43" i="21" s="1"/>
  <c r="I43" i="21"/>
  <c r="M42" i="21"/>
  <c r="N42" i="21" s="1"/>
  <c r="I42" i="21"/>
  <c r="J42" i="21" s="1"/>
  <c r="N41" i="21"/>
  <c r="O41" i="21" s="1"/>
  <c r="M41" i="21"/>
  <c r="I41" i="21"/>
  <c r="J41" i="21" s="1"/>
  <c r="M40" i="21"/>
  <c r="N40" i="21" s="1"/>
  <c r="O40" i="21" s="1"/>
  <c r="J40" i="21"/>
  <c r="I40" i="21"/>
  <c r="M39" i="21"/>
  <c r="N39" i="21" s="1"/>
  <c r="I39" i="21"/>
  <c r="M38" i="21"/>
  <c r="I38" i="21"/>
  <c r="J38" i="21" s="1"/>
  <c r="M37" i="21"/>
  <c r="I37" i="21"/>
  <c r="J37" i="21" s="1"/>
  <c r="M36" i="21"/>
  <c r="N36" i="21" s="1"/>
  <c r="O36" i="21" s="1"/>
  <c r="I36" i="21"/>
  <c r="J36" i="21" s="1"/>
  <c r="M35" i="21"/>
  <c r="N35" i="21" s="1"/>
  <c r="I35" i="21"/>
  <c r="M34" i="21"/>
  <c r="N34" i="21" s="1"/>
  <c r="O34" i="21" s="1"/>
  <c r="J34" i="21"/>
  <c r="I34" i="21"/>
  <c r="M33" i="21"/>
  <c r="N33" i="21" s="1"/>
  <c r="P33" i="21" s="1"/>
  <c r="I33" i="21"/>
  <c r="M32" i="21"/>
  <c r="I32" i="21"/>
  <c r="J32" i="21" s="1"/>
  <c r="M31" i="21"/>
  <c r="I31" i="21"/>
  <c r="M30" i="21"/>
  <c r="N30" i="21" s="1"/>
  <c r="O30" i="21" s="1"/>
  <c r="I30" i="21"/>
  <c r="M29" i="21"/>
  <c r="I29" i="21"/>
  <c r="M28" i="21"/>
  <c r="I28" i="21"/>
  <c r="M27" i="21"/>
  <c r="I27" i="21"/>
  <c r="M26" i="21"/>
  <c r="I26" i="21"/>
  <c r="M25" i="21"/>
  <c r="I25" i="21"/>
  <c r="M24" i="21"/>
  <c r="I24" i="21"/>
  <c r="M23" i="21"/>
  <c r="I23" i="21"/>
  <c r="M22" i="21"/>
  <c r="I22" i="21"/>
  <c r="M21" i="21"/>
  <c r="I21" i="21"/>
  <c r="M20" i="21"/>
  <c r="I20" i="21"/>
  <c r="M19" i="21"/>
  <c r="I19" i="21"/>
  <c r="M18" i="21"/>
  <c r="I18" i="21"/>
  <c r="M17" i="21"/>
  <c r="I17" i="21"/>
  <c r="M16" i="21"/>
  <c r="I16" i="21"/>
  <c r="M15" i="21"/>
  <c r="I15" i="21"/>
  <c r="M14" i="21"/>
  <c r="I14" i="21"/>
  <c r="M13" i="21"/>
  <c r="I13" i="21"/>
  <c r="I12" i="21"/>
  <c r="I11" i="21"/>
  <c r="M11" i="21"/>
  <c r="I10" i="21"/>
  <c r="M10" i="21"/>
  <c r="I9" i="21"/>
  <c r="M9" i="21"/>
  <c r="I8" i="21"/>
  <c r="I7" i="21"/>
  <c r="M7" i="21"/>
  <c r="M10" i="2"/>
  <c r="N10" i="2" s="1"/>
  <c r="P10" i="2" s="1"/>
  <c r="M13" i="2"/>
  <c r="N13" i="2" s="1"/>
  <c r="M18" i="2"/>
  <c r="N18" i="2" s="1"/>
  <c r="P18" i="2" s="1"/>
  <c r="M23" i="2"/>
  <c r="N23" i="2" s="1"/>
  <c r="M30" i="2"/>
  <c r="N30" i="2" s="1"/>
  <c r="P30" i="2" s="1"/>
  <c r="M31" i="2"/>
  <c r="N31" i="2" s="1"/>
  <c r="M32" i="2"/>
  <c r="N32" i="2" s="1"/>
  <c r="P32" i="2" s="1"/>
  <c r="M33" i="2"/>
  <c r="N33" i="2" s="1"/>
  <c r="M34" i="2"/>
  <c r="N34" i="2" s="1"/>
  <c r="P34" i="2" s="1"/>
  <c r="M35" i="2"/>
  <c r="N35" i="2" s="1"/>
  <c r="M36" i="2"/>
  <c r="N36" i="2" s="1"/>
  <c r="P36" i="2" s="1"/>
  <c r="M37" i="2"/>
  <c r="N37" i="2" s="1"/>
  <c r="M38" i="2"/>
  <c r="N38" i="2" s="1"/>
  <c r="P38" i="2" s="1"/>
  <c r="M39" i="2"/>
  <c r="N39" i="2" s="1"/>
  <c r="M40" i="2"/>
  <c r="N40" i="2" s="1"/>
  <c r="P40" i="2" s="1"/>
  <c r="M41" i="2"/>
  <c r="N41" i="2" s="1"/>
  <c r="O41" i="2" s="1"/>
  <c r="M43" i="2"/>
  <c r="N43" i="2"/>
  <c r="O43" i="2" s="1"/>
  <c r="M47" i="2"/>
  <c r="N47" i="2" s="1"/>
  <c r="M57" i="2"/>
  <c r="N57" i="2" s="1"/>
  <c r="M59" i="2"/>
  <c r="N59" i="2"/>
  <c r="P59" i="2" s="1"/>
  <c r="M61" i="2"/>
  <c r="N61" i="2" s="1"/>
  <c r="M65" i="2"/>
  <c r="N65" i="2" s="1"/>
  <c r="M69" i="2"/>
  <c r="N69" i="2" s="1"/>
  <c r="M71" i="2"/>
  <c r="N71" i="2" s="1"/>
  <c r="M73" i="2"/>
  <c r="N73" i="2" s="1"/>
  <c r="M75" i="2"/>
  <c r="N75" i="2" s="1"/>
  <c r="M77" i="2"/>
  <c r="N77" i="2" s="1"/>
  <c r="M79" i="2"/>
  <c r="N79" i="2" s="1"/>
  <c r="M81" i="2"/>
  <c r="N81" i="2" s="1"/>
  <c r="M83" i="2"/>
  <c r="N83" i="2" s="1"/>
  <c r="D86" i="2"/>
  <c r="C86" i="2"/>
  <c r="E52" i="2"/>
  <c r="F52" i="2" s="1"/>
  <c r="E51" i="2"/>
  <c r="F51" i="2" s="1"/>
  <c r="E50" i="2"/>
  <c r="F50" i="2" s="1"/>
  <c r="E49" i="2"/>
  <c r="F49" i="2" s="1"/>
  <c r="E46" i="2"/>
  <c r="F46" i="2" s="1"/>
  <c r="E45" i="2"/>
  <c r="F45" i="2" s="1"/>
  <c r="E44" i="2"/>
  <c r="F44" i="2" s="1"/>
  <c r="E43" i="2"/>
  <c r="F43" i="2" s="1"/>
  <c r="E42" i="2"/>
  <c r="F42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GE86" i="20"/>
  <c r="FP86" i="20"/>
  <c r="FA86" i="20"/>
  <c r="EL86" i="20"/>
  <c r="DW86" i="20"/>
  <c r="DH86" i="20"/>
  <c r="CS86" i="20"/>
  <c r="AZ86" i="20"/>
  <c r="AK86" i="20"/>
  <c r="V86" i="20"/>
  <c r="G86" i="20"/>
  <c r="GJ85" i="20"/>
  <c r="GK85" i="20" s="1"/>
  <c r="GF85" i="20"/>
  <c r="GH85" i="20" s="1"/>
  <c r="FV85" i="20"/>
  <c r="FW85" i="20" s="1"/>
  <c r="FU85" i="20"/>
  <c r="FR85" i="20"/>
  <c r="FQ85" i="20"/>
  <c r="FS85" i="20" s="1"/>
  <c r="FF85" i="20"/>
  <c r="FG85" i="20" s="1"/>
  <c r="FB85" i="20"/>
  <c r="EQ85" i="20"/>
  <c r="ER85" i="20" s="1"/>
  <c r="EN85" i="20"/>
  <c r="EM85" i="20"/>
  <c r="EO85" i="20" s="1"/>
  <c r="ED85" i="20"/>
  <c r="EB85" i="20"/>
  <c r="EC85" i="20" s="1"/>
  <c r="EE85" i="20" s="1"/>
  <c r="DZ85" i="20"/>
  <c r="DX85" i="20"/>
  <c r="DM85" i="20"/>
  <c r="DN85" i="20" s="1"/>
  <c r="DO85" i="20" s="1"/>
  <c r="DK85" i="20"/>
  <c r="DI85" i="20"/>
  <c r="DJ85" i="20" s="1"/>
  <c r="CX85" i="20"/>
  <c r="CT85" i="20"/>
  <c r="CI85" i="20"/>
  <c r="CJ85" i="20" s="1"/>
  <c r="CE85" i="20"/>
  <c r="BT85" i="20"/>
  <c r="BU85" i="20" s="1"/>
  <c r="BW85" i="20" s="1"/>
  <c r="BR85" i="20"/>
  <c r="BP85" i="20"/>
  <c r="BQ85" i="20" s="1"/>
  <c r="BE85" i="20"/>
  <c r="BF85" i="20" s="1"/>
  <c r="BH85" i="20" s="1"/>
  <c r="BA85" i="20"/>
  <c r="BB85" i="20" s="1"/>
  <c r="AP85" i="20"/>
  <c r="AL85" i="20"/>
  <c r="AA85" i="20"/>
  <c r="AF85" i="20" s="1"/>
  <c r="X85" i="20"/>
  <c r="W85" i="20"/>
  <c r="Y85" i="20" s="1"/>
  <c r="L85" i="20"/>
  <c r="GF84" i="20"/>
  <c r="GH84" i="20" s="1"/>
  <c r="FQ84" i="20"/>
  <c r="FB84" i="20"/>
  <c r="FD84" i="20" s="1"/>
  <c r="EO84" i="20"/>
  <c r="EP84" i="20" s="1"/>
  <c r="EM84" i="20"/>
  <c r="EN84" i="20" s="1"/>
  <c r="EA84" i="20"/>
  <c r="DZ84" i="20"/>
  <c r="DY84" i="20"/>
  <c r="DX84" i="20"/>
  <c r="DJ84" i="20"/>
  <c r="DL84" i="20" s="1"/>
  <c r="DI84" i="20"/>
  <c r="DK84" i="20" s="1"/>
  <c r="CT84" i="20"/>
  <c r="CV84" i="20" s="1"/>
  <c r="CF84" i="20"/>
  <c r="CE84" i="20"/>
  <c r="CG84" i="20" s="1"/>
  <c r="BR84" i="20"/>
  <c r="BQ84" i="20"/>
  <c r="BP84" i="20"/>
  <c r="BB84" i="20"/>
  <c r="BD84" i="20" s="1"/>
  <c r="BA84" i="20"/>
  <c r="BC84" i="20" s="1"/>
  <c r="AM84" i="20"/>
  <c r="AN84" i="20"/>
  <c r="AO84" i="20" s="1"/>
  <c r="X84" i="20"/>
  <c r="W84" i="20"/>
  <c r="Y84" i="20" s="1"/>
  <c r="H84" i="20"/>
  <c r="J84" i="20" s="1"/>
  <c r="F84" i="20"/>
  <c r="E84" i="20"/>
  <c r="FU84" i="20" s="1"/>
  <c r="GG83" i="20"/>
  <c r="GI83" i="20" s="1"/>
  <c r="GF83" i="20"/>
  <c r="GH83" i="20" s="1"/>
  <c r="FR83" i="20"/>
  <c r="FT83" i="20" s="1"/>
  <c r="FQ83" i="20"/>
  <c r="FS83" i="20" s="1"/>
  <c r="FD83" i="20"/>
  <c r="FC83" i="20"/>
  <c r="FE83" i="20" s="1"/>
  <c r="FB83" i="20"/>
  <c r="EN83" i="20"/>
  <c r="EM83" i="20"/>
  <c r="EO83" i="20" s="1"/>
  <c r="EA83" i="20"/>
  <c r="DY83" i="20"/>
  <c r="DX83" i="20"/>
  <c r="DZ83" i="20" s="1"/>
  <c r="DJ83" i="20"/>
  <c r="DL83" i="20" s="1"/>
  <c r="DI83" i="20"/>
  <c r="DK83" i="20" s="1"/>
  <c r="CT83" i="20"/>
  <c r="CV83" i="20" s="1"/>
  <c r="CF83" i="20"/>
  <c r="CE83" i="20"/>
  <c r="CG83" i="20" s="1"/>
  <c r="BP83" i="20"/>
  <c r="BR83" i="20" s="1"/>
  <c r="BB83" i="20"/>
  <c r="BD83" i="20" s="1"/>
  <c r="BA83" i="20"/>
  <c r="BC83" i="20" s="1"/>
  <c r="AN83" i="20"/>
  <c r="AM83" i="20"/>
  <c r="AO83" i="20" s="1"/>
  <c r="X83" i="20"/>
  <c r="W83" i="20"/>
  <c r="Y83" i="20" s="1"/>
  <c r="H83" i="20"/>
  <c r="J83" i="20" s="1"/>
  <c r="F83" i="20"/>
  <c r="E83" i="20"/>
  <c r="GJ83" i="20" s="1"/>
  <c r="GF82" i="20"/>
  <c r="FR82" i="20"/>
  <c r="FQ82" i="20"/>
  <c r="FS82" i="20" s="1"/>
  <c r="FC82" i="20"/>
  <c r="FE82" i="20" s="1"/>
  <c r="FB82" i="20"/>
  <c r="FD82" i="20" s="1"/>
  <c r="EM82" i="20"/>
  <c r="DX82" i="20"/>
  <c r="DI82" i="20"/>
  <c r="DK82" i="20" s="1"/>
  <c r="CT82" i="20"/>
  <c r="CU82" i="20" s="1"/>
  <c r="CE82" i="20"/>
  <c r="BP82" i="20"/>
  <c r="BA82" i="20"/>
  <c r="BC82" i="20" s="1"/>
  <c r="AN82" i="20"/>
  <c r="AM82" i="20"/>
  <c r="W82" i="20"/>
  <c r="H82" i="20"/>
  <c r="J82" i="20" s="1"/>
  <c r="E82" i="20"/>
  <c r="F82" i="20" s="1"/>
  <c r="GF81" i="20"/>
  <c r="FQ81" i="20"/>
  <c r="FD81" i="20"/>
  <c r="FB81" i="20"/>
  <c r="EM81" i="20"/>
  <c r="DX81" i="20"/>
  <c r="DI81" i="20"/>
  <c r="CT81" i="20"/>
  <c r="CV81" i="20" s="1"/>
  <c r="CE81" i="20"/>
  <c r="BP81" i="20"/>
  <c r="BA81" i="20"/>
  <c r="AN81" i="20"/>
  <c r="W81" i="20"/>
  <c r="H81" i="20"/>
  <c r="E81" i="20"/>
  <c r="GH80" i="20"/>
  <c r="GF80" i="20"/>
  <c r="FQ80" i="20"/>
  <c r="FC80" i="20"/>
  <c r="FB80" i="20"/>
  <c r="FD80" i="20" s="1"/>
  <c r="EN80" i="20"/>
  <c r="EP80" i="20" s="1"/>
  <c r="EM80" i="20"/>
  <c r="EO80" i="20" s="1"/>
  <c r="DX80" i="20"/>
  <c r="DY80" i="20" s="1"/>
  <c r="DI80" i="20"/>
  <c r="CT80" i="20"/>
  <c r="CV80" i="20" s="1"/>
  <c r="CI80" i="20"/>
  <c r="CN80" i="20" s="1"/>
  <c r="CE80" i="20"/>
  <c r="CG80" i="20" s="1"/>
  <c r="BP80" i="20"/>
  <c r="BR80" i="20" s="1"/>
  <c r="BA80" i="20"/>
  <c r="AN80" i="20"/>
  <c r="AM80" i="20"/>
  <c r="W80" i="20"/>
  <c r="Y80" i="20" s="1"/>
  <c r="J80" i="20"/>
  <c r="H80" i="20"/>
  <c r="I80" i="20" s="1"/>
  <c r="E80" i="20"/>
  <c r="GH79" i="20"/>
  <c r="GF79" i="20"/>
  <c r="FQ79" i="20"/>
  <c r="FB79" i="20"/>
  <c r="FC79" i="20" s="1"/>
  <c r="EM79" i="20"/>
  <c r="DZ79" i="20"/>
  <c r="DY79" i="20"/>
  <c r="DX79" i="20"/>
  <c r="DI79" i="20"/>
  <c r="CT79" i="20"/>
  <c r="CU79" i="20" s="1"/>
  <c r="CF79" i="20"/>
  <c r="CH79" i="20" s="1"/>
  <c r="CE79" i="20"/>
  <c r="CG79" i="20" s="1"/>
  <c r="BP79" i="20"/>
  <c r="BA79" i="20"/>
  <c r="W79" i="20"/>
  <c r="Y79" i="20" s="1"/>
  <c r="I79" i="20"/>
  <c r="H79" i="20"/>
  <c r="J79" i="20" s="1"/>
  <c r="E79" i="20"/>
  <c r="GH78" i="20"/>
  <c r="GF78" i="20"/>
  <c r="GG78" i="20" s="1"/>
  <c r="FR78" i="20"/>
  <c r="FT78" i="20" s="1"/>
  <c r="FQ78" i="20"/>
  <c r="FS78" i="20" s="1"/>
  <c r="FD78" i="20"/>
  <c r="FB78" i="20"/>
  <c r="EM78" i="20"/>
  <c r="DX78" i="20"/>
  <c r="DY78" i="20" s="1"/>
  <c r="DI78" i="20"/>
  <c r="CT78" i="20"/>
  <c r="CU78" i="20" s="1"/>
  <c r="CE78" i="20"/>
  <c r="BP78" i="20"/>
  <c r="BQ78" i="20" s="1"/>
  <c r="BB78" i="20"/>
  <c r="BD78" i="20" s="1"/>
  <c r="BA78" i="20"/>
  <c r="BC78" i="20" s="1"/>
  <c r="W78" i="20"/>
  <c r="H78" i="20"/>
  <c r="E78" i="20"/>
  <c r="GJ78" i="20" s="1"/>
  <c r="GG77" i="20"/>
  <c r="GF77" i="20"/>
  <c r="GH77" i="20" s="1"/>
  <c r="FQ77" i="20"/>
  <c r="FD77" i="20"/>
  <c r="FC77" i="20"/>
  <c r="FE77" i="20" s="1"/>
  <c r="FB77" i="20"/>
  <c r="EN77" i="20"/>
  <c r="EP77" i="20" s="1"/>
  <c r="EM77" i="20"/>
  <c r="EO77" i="20" s="1"/>
  <c r="DZ77" i="20"/>
  <c r="DX77" i="20"/>
  <c r="DY77" i="20" s="1"/>
  <c r="DR77" i="20"/>
  <c r="DM77" i="20"/>
  <c r="DI77" i="20"/>
  <c r="CU77" i="20"/>
  <c r="CT77" i="20"/>
  <c r="CV77" i="20" s="1"/>
  <c r="CE77" i="20"/>
  <c r="CF77" i="20" s="1"/>
  <c r="BR77" i="20"/>
  <c r="BP77" i="20"/>
  <c r="BQ77" i="20" s="1"/>
  <c r="BA77" i="20"/>
  <c r="AM77" i="20"/>
  <c r="W77" i="20"/>
  <c r="H77" i="20"/>
  <c r="J77" i="20" s="1"/>
  <c r="F77" i="20"/>
  <c r="E77" i="20"/>
  <c r="GH76" i="20"/>
  <c r="GG76" i="20"/>
  <c r="GI76" i="20" s="1"/>
  <c r="GF76" i="20"/>
  <c r="FQ76" i="20"/>
  <c r="FR76" i="20" s="1"/>
  <c r="FB76" i="20"/>
  <c r="EO76" i="20"/>
  <c r="EM76" i="20"/>
  <c r="EN76" i="20" s="1"/>
  <c r="EB76" i="20"/>
  <c r="DX76" i="20"/>
  <c r="DJ76" i="20"/>
  <c r="DI76" i="20"/>
  <c r="DK76" i="20" s="1"/>
  <c r="CX76" i="20"/>
  <c r="CT76" i="20"/>
  <c r="CE76" i="20"/>
  <c r="BP76" i="20"/>
  <c r="BC76" i="20"/>
  <c r="BB76" i="20"/>
  <c r="BA76" i="20"/>
  <c r="AP76" i="20"/>
  <c r="W76" i="20"/>
  <c r="L76" i="20"/>
  <c r="H76" i="20"/>
  <c r="E76" i="20"/>
  <c r="GJ75" i="20"/>
  <c r="GF75" i="20"/>
  <c r="FQ75" i="20"/>
  <c r="FB75" i="20"/>
  <c r="EO75" i="20"/>
  <c r="EN75" i="20"/>
  <c r="EM75" i="20"/>
  <c r="EB75" i="20"/>
  <c r="DX75" i="20"/>
  <c r="DI75" i="20"/>
  <c r="CX75" i="20"/>
  <c r="CT75" i="20"/>
  <c r="CE75" i="20"/>
  <c r="BT75" i="20"/>
  <c r="BP75" i="20"/>
  <c r="BB75" i="20"/>
  <c r="BA75" i="20"/>
  <c r="BC75" i="20" s="1"/>
  <c r="Y75" i="20"/>
  <c r="W75" i="20"/>
  <c r="X75" i="20" s="1"/>
  <c r="L75" i="20"/>
  <c r="H75" i="20"/>
  <c r="F75" i="20"/>
  <c r="E75" i="20"/>
  <c r="FU75" i="20" s="1"/>
  <c r="FV75" i="20" s="1"/>
  <c r="GJ74" i="20"/>
  <c r="GF74" i="20"/>
  <c r="FS74" i="20"/>
  <c r="FQ74" i="20"/>
  <c r="FR74" i="20" s="1"/>
  <c r="FB74" i="20"/>
  <c r="EM74" i="20"/>
  <c r="DX74" i="20"/>
  <c r="DK74" i="20"/>
  <c r="DI74" i="20"/>
  <c r="CX74" i="20"/>
  <c r="CT74" i="20"/>
  <c r="CI74" i="20"/>
  <c r="CE74" i="20"/>
  <c r="CG74" i="20" s="1"/>
  <c r="BP74" i="20"/>
  <c r="BC74" i="20"/>
  <c r="BB74" i="20"/>
  <c r="BA74" i="20"/>
  <c r="AP74" i="20"/>
  <c r="W74" i="20"/>
  <c r="L74" i="20"/>
  <c r="H74" i="20"/>
  <c r="E74" i="20"/>
  <c r="GJ73" i="20"/>
  <c r="GF73" i="20"/>
  <c r="FQ73" i="20"/>
  <c r="FB73" i="20"/>
  <c r="EO73" i="20"/>
  <c r="EN73" i="20"/>
  <c r="EM73" i="20"/>
  <c r="EB73" i="20"/>
  <c r="DX73" i="20"/>
  <c r="DI73" i="20"/>
  <c r="CX73" i="20"/>
  <c r="CT73" i="20"/>
  <c r="CE73" i="20"/>
  <c r="CG73" i="20" s="1"/>
  <c r="BT73" i="20"/>
  <c r="BP73" i="20"/>
  <c r="BC73" i="20"/>
  <c r="BA73" i="20"/>
  <c r="BB73" i="20" s="1"/>
  <c r="W73" i="20"/>
  <c r="Y73" i="20" s="1"/>
  <c r="L73" i="20"/>
  <c r="H73" i="20"/>
  <c r="F73" i="20"/>
  <c r="E73" i="20"/>
  <c r="GJ72" i="20"/>
  <c r="GF72" i="20"/>
  <c r="FR72" i="20"/>
  <c r="FT72" i="20" s="1"/>
  <c r="FQ72" i="20"/>
  <c r="FS72" i="20" s="1"/>
  <c r="FB72" i="20"/>
  <c r="EO72" i="20"/>
  <c r="EM72" i="20"/>
  <c r="EN72" i="20" s="1"/>
  <c r="EP72" i="20" s="1"/>
  <c r="DX72" i="20"/>
  <c r="DK72" i="20"/>
  <c r="DJ72" i="20"/>
  <c r="DI72" i="20"/>
  <c r="CX72" i="20"/>
  <c r="CT72" i="20"/>
  <c r="CE72" i="20"/>
  <c r="BP72" i="20"/>
  <c r="BB72" i="20"/>
  <c r="BD72" i="20" s="1"/>
  <c r="BA72" i="20"/>
  <c r="BC72" i="20" s="1"/>
  <c r="W72" i="20"/>
  <c r="X72" i="20" s="1"/>
  <c r="H72" i="20"/>
  <c r="E72" i="20"/>
  <c r="FU72" i="20" s="1"/>
  <c r="FV72" i="20" s="1"/>
  <c r="GF71" i="20"/>
  <c r="FQ71" i="20"/>
  <c r="FS71" i="20" s="1"/>
  <c r="FB71" i="20"/>
  <c r="EM71" i="20"/>
  <c r="EO71" i="20" s="1"/>
  <c r="DX71" i="20"/>
  <c r="DI71" i="20"/>
  <c r="CT71" i="20"/>
  <c r="CE71" i="20"/>
  <c r="BP71" i="20"/>
  <c r="BA71" i="20"/>
  <c r="W71" i="20"/>
  <c r="H71" i="20"/>
  <c r="J71" i="20" s="1"/>
  <c r="E71" i="20"/>
  <c r="CI71" i="20" s="1"/>
  <c r="GG70" i="20"/>
  <c r="GF70" i="20"/>
  <c r="GH70" i="20" s="1"/>
  <c r="FQ70" i="20"/>
  <c r="FD70" i="20"/>
  <c r="FB70" i="20"/>
  <c r="FC70" i="20" s="1"/>
  <c r="EM70" i="20"/>
  <c r="DZ70" i="20"/>
  <c r="DY70" i="20"/>
  <c r="DX70" i="20"/>
  <c r="DI70" i="20"/>
  <c r="CV70" i="20"/>
  <c r="CT70" i="20"/>
  <c r="CU70" i="20" s="1"/>
  <c r="CI70" i="20"/>
  <c r="CE70" i="20"/>
  <c r="BP70" i="20"/>
  <c r="BA70" i="20"/>
  <c r="W70" i="20"/>
  <c r="I70" i="20"/>
  <c r="H70" i="20"/>
  <c r="J70" i="20" s="1"/>
  <c r="E70" i="20"/>
  <c r="AA70" i="20" s="1"/>
  <c r="GG69" i="20"/>
  <c r="GF69" i="20"/>
  <c r="GH69" i="20" s="1"/>
  <c r="FQ69" i="20"/>
  <c r="FD69" i="20"/>
  <c r="FB69" i="20"/>
  <c r="FC69" i="20" s="1"/>
  <c r="EM69" i="20"/>
  <c r="DZ69" i="20"/>
  <c r="DX69" i="20"/>
  <c r="DI69" i="20"/>
  <c r="CT69" i="20"/>
  <c r="CV69" i="20" s="1"/>
  <c r="CE69" i="20"/>
  <c r="BP69" i="20"/>
  <c r="BR69" i="20" s="1"/>
  <c r="BA69" i="20"/>
  <c r="AN69" i="20"/>
  <c r="AM69" i="20"/>
  <c r="W69" i="20"/>
  <c r="J69" i="20"/>
  <c r="I69" i="20"/>
  <c r="K69" i="20" s="1"/>
  <c r="H69" i="20"/>
  <c r="E69" i="20"/>
  <c r="GH68" i="20"/>
  <c r="GG68" i="20"/>
  <c r="GI68" i="20" s="1"/>
  <c r="GF68" i="20"/>
  <c r="FQ68" i="20"/>
  <c r="FD68" i="20"/>
  <c r="FC68" i="20"/>
  <c r="FE68" i="20" s="1"/>
  <c r="FB68" i="20"/>
  <c r="EM68" i="20"/>
  <c r="DZ68" i="20"/>
  <c r="DY68" i="20"/>
  <c r="DX68" i="20"/>
  <c r="DI68" i="20"/>
  <c r="CT68" i="20"/>
  <c r="CU68" i="20" s="1"/>
  <c r="CE68" i="20"/>
  <c r="BP68" i="20"/>
  <c r="BQ68" i="20" s="1"/>
  <c r="BA68" i="20"/>
  <c r="AN68" i="20"/>
  <c r="AM68" i="20"/>
  <c r="W68" i="20"/>
  <c r="J68" i="20"/>
  <c r="I68" i="20"/>
  <c r="H68" i="20"/>
  <c r="E68" i="20"/>
  <c r="EQ68" i="20" s="1"/>
  <c r="GH67" i="20"/>
  <c r="GG67" i="20"/>
  <c r="GF67" i="20"/>
  <c r="FQ67" i="20"/>
  <c r="FD67" i="20"/>
  <c r="FC67" i="20"/>
  <c r="FB67" i="20"/>
  <c r="EQ67" i="20"/>
  <c r="EM67" i="20"/>
  <c r="DX67" i="20"/>
  <c r="DI67" i="20"/>
  <c r="CT67" i="20"/>
  <c r="CE67" i="20"/>
  <c r="BP67" i="20"/>
  <c r="BA67" i="20"/>
  <c r="W67" i="20"/>
  <c r="I67" i="20"/>
  <c r="H67" i="20"/>
  <c r="J67" i="20" s="1"/>
  <c r="E67" i="20"/>
  <c r="FU67" i="20" s="1"/>
  <c r="GG66" i="20"/>
  <c r="GF66" i="20"/>
  <c r="GH66" i="20" s="1"/>
  <c r="FQ66" i="20"/>
  <c r="FC66" i="20"/>
  <c r="FB66" i="20"/>
  <c r="FD66" i="20" s="1"/>
  <c r="EM66" i="20"/>
  <c r="DY66" i="20"/>
  <c r="DX66" i="20"/>
  <c r="DZ66" i="20" s="1"/>
  <c r="DI66" i="20"/>
  <c r="CT66" i="20"/>
  <c r="CV66" i="20" s="1"/>
  <c r="CE66" i="20"/>
  <c r="BP66" i="20"/>
  <c r="BR66" i="20" s="1"/>
  <c r="BB66" i="20"/>
  <c r="BD66" i="20" s="1"/>
  <c r="BA66" i="20"/>
  <c r="BC66" i="20" s="1"/>
  <c r="AN66" i="20"/>
  <c r="AO66" i="20" s="1"/>
  <c r="AM66" i="20"/>
  <c r="W66" i="20"/>
  <c r="H66" i="20"/>
  <c r="I66" i="20" s="1"/>
  <c r="E66" i="20"/>
  <c r="AA66" i="20" s="1"/>
  <c r="GH65" i="20"/>
  <c r="GG65" i="20"/>
  <c r="GF65" i="20"/>
  <c r="FQ65" i="20"/>
  <c r="FD65" i="20"/>
  <c r="FC65" i="20"/>
  <c r="FB65" i="20"/>
  <c r="EQ65" i="20"/>
  <c r="EM65" i="20"/>
  <c r="DX65" i="20"/>
  <c r="DM65" i="20"/>
  <c r="DI65" i="20"/>
  <c r="CT65" i="20"/>
  <c r="CV65" i="20" s="1"/>
  <c r="CE65" i="20"/>
  <c r="BP65" i="20"/>
  <c r="BR65" i="20" s="1"/>
  <c r="BA65" i="20"/>
  <c r="AM65" i="20"/>
  <c r="AN65" i="20"/>
  <c r="AA65" i="20"/>
  <c r="W65" i="20"/>
  <c r="J65" i="20"/>
  <c r="K65" i="20" s="1"/>
  <c r="H65" i="20"/>
  <c r="I65" i="20" s="1"/>
  <c r="E65" i="20"/>
  <c r="CI65" i="20" s="1"/>
  <c r="GH64" i="20"/>
  <c r="GI64" i="20" s="1"/>
  <c r="GF64" i="20"/>
  <c r="GG64" i="20" s="1"/>
  <c r="FQ64" i="20"/>
  <c r="FD64" i="20"/>
  <c r="FE64" i="20" s="1"/>
  <c r="FB64" i="20"/>
  <c r="FC64" i="20" s="1"/>
  <c r="EM64" i="20"/>
  <c r="DZ64" i="20"/>
  <c r="DX64" i="20"/>
  <c r="DY64" i="20" s="1"/>
  <c r="DI64" i="20"/>
  <c r="CT64" i="20"/>
  <c r="CV64" i="20" s="1"/>
  <c r="CE64" i="20"/>
  <c r="BP64" i="20"/>
  <c r="BR64" i="20" s="1"/>
  <c r="BB64" i="20"/>
  <c r="BA64" i="20"/>
  <c r="W64" i="20"/>
  <c r="X64" i="20" s="1"/>
  <c r="H64" i="20"/>
  <c r="J64" i="20" s="1"/>
  <c r="E64" i="20"/>
  <c r="CI64" i="20" s="1"/>
  <c r="GH63" i="20"/>
  <c r="GF63" i="20"/>
  <c r="GG63" i="20" s="1"/>
  <c r="EM63" i="20"/>
  <c r="DX63" i="20"/>
  <c r="DI63" i="20"/>
  <c r="CT63" i="20"/>
  <c r="CV63" i="20" s="1"/>
  <c r="CE63" i="20"/>
  <c r="BP63" i="20"/>
  <c r="BQ63" i="20" s="1"/>
  <c r="BA63" i="20"/>
  <c r="AN63" i="20"/>
  <c r="AO63" i="20" s="1"/>
  <c r="AM63" i="20"/>
  <c r="W63" i="20"/>
  <c r="H63" i="20"/>
  <c r="E63" i="20"/>
  <c r="F63" i="20" s="1"/>
  <c r="GG62" i="20"/>
  <c r="GF62" i="20"/>
  <c r="GH62" i="20" s="1"/>
  <c r="GI62" i="20" s="1"/>
  <c r="FR62" i="20"/>
  <c r="FQ62" i="20"/>
  <c r="FD62" i="20"/>
  <c r="FB62" i="20"/>
  <c r="FC62" i="20" s="1"/>
  <c r="EM62" i="20"/>
  <c r="EN62" i="20" s="1"/>
  <c r="DZ62" i="20"/>
  <c r="DY62" i="20"/>
  <c r="DX62" i="20"/>
  <c r="DJ62" i="20"/>
  <c r="DI62" i="20"/>
  <c r="CT62" i="20"/>
  <c r="CE62" i="20"/>
  <c r="CF62" i="20" s="1"/>
  <c r="BP62" i="20"/>
  <c r="BR62" i="20" s="1"/>
  <c r="BB62" i="20"/>
  <c r="BA62" i="20"/>
  <c r="AN62" i="20"/>
  <c r="AM62" i="20"/>
  <c r="W62" i="20"/>
  <c r="X62" i="20" s="1"/>
  <c r="H62" i="20"/>
  <c r="J62" i="20" s="1"/>
  <c r="E62" i="20"/>
  <c r="GF61" i="20"/>
  <c r="FQ61" i="20"/>
  <c r="FC61" i="20"/>
  <c r="FE61" i="20" s="1"/>
  <c r="FB61" i="20"/>
  <c r="FD61" i="20" s="1"/>
  <c r="EM61" i="20"/>
  <c r="DZ61" i="20"/>
  <c r="DX61" i="20"/>
  <c r="DY61" i="20" s="1"/>
  <c r="DI61" i="20"/>
  <c r="CT61" i="20"/>
  <c r="CV61" i="20" s="1"/>
  <c r="CE61" i="20"/>
  <c r="BP61" i="20"/>
  <c r="BA61" i="20"/>
  <c r="AM61" i="20"/>
  <c r="AN61" i="20"/>
  <c r="W61" i="20"/>
  <c r="J61" i="20"/>
  <c r="H61" i="20"/>
  <c r="I61" i="20" s="1"/>
  <c r="E61" i="20"/>
  <c r="F61" i="20" s="1"/>
  <c r="GH60" i="20"/>
  <c r="GG60" i="20"/>
  <c r="GF60" i="20"/>
  <c r="FR60" i="20"/>
  <c r="FQ60" i="20"/>
  <c r="FD60" i="20"/>
  <c r="FB60" i="20"/>
  <c r="FC60" i="20" s="1"/>
  <c r="EN60" i="20"/>
  <c r="EM60" i="20"/>
  <c r="DZ60" i="20"/>
  <c r="DX60" i="20"/>
  <c r="DY60" i="20" s="1"/>
  <c r="DI60" i="20"/>
  <c r="CT60" i="20"/>
  <c r="CV60" i="20" s="1"/>
  <c r="CI60" i="20"/>
  <c r="CE60" i="20"/>
  <c r="BP60" i="20"/>
  <c r="BA60" i="20"/>
  <c r="W60" i="20"/>
  <c r="H60" i="20"/>
  <c r="E60" i="20"/>
  <c r="AA60" i="20" s="1"/>
  <c r="GF59" i="20"/>
  <c r="FQ59" i="20"/>
  <c r="FB59" i="20"/>
  <c r="EM59" i="20"/>
  <c r="DX59" i="20"/>
  <c r="DI59" i="20"/>
  <c r="CT59" i="20"/>
  <c r="CE59" i="20"/>
  <c r="BP59" i="20"/>
  <c r="BA59" i="20"/>
  <c r="W59" i="20"/>
  <c r="H59" i="20"/>
  <c r="E59" i="20"/>
  <c r="EQ59" i="20" s="1"/>
  <c r="GF58" i="20"/>
  <c r="FQ58" i="20"/>
  <c r="FC58" i="20"/>
  <c r="FB58" i="20"/>
  <c r="FD58" i="20" s="1"/>
  <c r="EM58" i="20"/>
  <c r="DZ58" i="20"/>
  <c r="DY58" i="20"/>
  <c r="DX58" i="20"/>
  <c r="DI58" i="20"/>
  <c r="CT58" i="20"/>
  <c r="CV58" i="20" s="1"/>
  <c r="CE58" i="20"/>
  <c r="BP58" i="20"/>
  <c r="BR58" i="20" s="1"/>
  <c r="BA58" i="20"/>
  <c r="AN58" i="20"/>
  <c r="AM58" i="20"/>
  <c r="W58" i="20"/>
  <c r="H58" i="20"/>
  <c r="J58" i="20" s="1"/>
  <c r="E58" i="20"/>
  <c r="GH57" i="20"/>
  <c r="GG57" i="20"/>
  <c r="GF57" i="20"/>
  <c r="FU57" i="20"/>
  <c r="FQ57" i="20"/>
  <c r="FB57" i="20"/>
  <c r="EM57" i="20"/>
  <c r="DX57" i="20"/>
  <c r="DI57" i="20"/>
  <c r="CT57" i="20"/>
  <c r="CI57" i="20"/>
  <c r="CE57" i="20"/>
  <c r="BP57" i="20"/>
  <c r="BR57" i="20" s="1"/>
  <c r="BA57" i="20"/>
  <c r="AM57" i="20"/>
  <c r="AN57" i="20"/>
  <c r="AA57" i="20"/>
  <c r="W57" i="20"/>
  <c r="J57" i="20"/>
  <c r="H57" i="20"/>
  <c r="I57" i="20" s="1"/>
  <c r="E57" i="20"/>
  <c r="EQ57" i="20" s="1"/>
  <c r="GH56" i="20"/>
  <c r="GG56" i="20"/>
  <c r="GF56" i="20"/>
  <c r="FQ56" i="20"/>
  <c r="FD56" i="20"/>
  <c r="FC56" i="20"/>
  <c r="FB56" i="20"/>
  <c r="EM56" i="20"/>
  <c r="DZ56" i="20"/>
  <c r="DY56" i="20"/>
  <c r="DX56" i="20"/>
  <c r="DI56" i="20"/>
  <c r="CT56" i="20"/>
  <c r="CV56" i="20" s="1"/>
  <c r="CE56" i="20"/>
  <c r="BP56" i="20"/>
  <c r="BR56" i="20" s="1"/>
  <c r="BA56" i="20"/>
  <c r="AN56" i="20"/>
  <c r="AM56" i="20"/>
  <c r="W56" i="20"/>
  <c r="J56" i="20"/>
  <c r="H56" i="20"/>
  <c r="I56" i="20" s="1"/>
  <c r="E56" i="20"/>
  <c r="GH55" i="20"/>
  <c r="GG55" i="20"/>
  <c r="GF55" i="20"/>
  <c r="FQ55" i="20"/>
  <c r="FD55" i="20"/>
  <c r="FC55" i="20"/>
  <c r="FB55" i="20"/>
  <c r="EQ55" i="20"/>
  <c r="EM55" i="20"/>
  <c r="DX55" i="20"/>
  <c r="DM55" i="20"/>
  <c r="DI55" i="20"/>
  <c r="CT55" i="20"/>
  <c r="CV55" i="20" s="1"/>
  <c r="CE55" i="20"/>
  <c r="BP55" i="20"/>
  <c r="BQ55" i="20" s="1"/>
  <c r="BA55" i="20"/>
  <c r="W55" i="20"/>
  <c r="Y55" i="20" s="1"/>
  <c r="H55" i="20"/>
  <c r="I55" i="20" s="1"/>
  <c r="E55" i="20"/>
  <c r="GH54" i="20"/>
  <c r="GF54" i="20"/>
  <c r="GG54" i="20" s="1"/>
  <c r="FQ54" i="20"/>
  <c r="FD54" i="20"/>
  <c r="FC54" i="20"/>
  <c r="FE54" i="20" s="1"/>
  <c r="FB54" i="20"/>
  <c r="EM54" i="20"/>
  <c r="DZ54" i="20"/>
  <c r="DY54" i="20"/>
  <c r="EA54" i="20" s="1"/>
  <c r="DX54" i="20"/>
  <c r="DM54" i="20"/>
  <c r="DI54" i="20"/>
  <c r="CT54" i="20"/>
  <c r="CI54" i="20"/>
  <c r="CE54" i="20"/>
  <c r="BP54" i="20"/>
  <c r="BR54" i="20" s="1"/>
  <c r="BA54" i="20"/>
  <c r="AM54" i="20"/>
  <c r="AN54" i="20"/>
  <c r="AA54" i="20"/>
  <c r="W54" i="20"/>
  <c r="H54" i="20"/>
  <c r="I54" i="20" s="1"/>
  <c r="E54" i="20"/>
  <c r="EQ54" i="20" s="1"/>
  <c r="GH53" i="20"/>
  <c r="GF53" i="20"/>
  <c r="GG53" i="20" s="1"/>
  <c r="FQ53" i="20"/>
  <c r="FD53" i="20"/>
  <c r="FB53" i="20"/>
  <c r="FC53" i="20" s="1"/>
  <c r="FE53" i="20" s="1"/>
  <c r="EM53" i="20"/>
  <c r="DZ53" i="20"/>
  <c r="DX53" i="20"/>
  <c r="DY53" i="20" s="1"/>
  <c r="DI53" i="20"/>
  <c r="CT53" i="20"/>
  <c r="CU53" i="20" s="1"/>
  <c r="CE53" i="20"/>
  <c r="BP53" i="20"/>
  <c r="BQ53" i="20" s="1"/>
  <c r="BA53" i="20"/>
  <c r="AN53" i="20"/>
  <c r="AM53" i="20"/>
  <c r="W53" i="20"/>
  <c r="J53" i="20"/>
  <c r="H53" i="20"/>
  <c r="I53" i="20" s="1"/>
  <c r="E53" i="20"/>
  <c r="EQ53" i="20" s="1"/>
  <c r="GH52" i="20"/>
  <c r="GF52" i="20"/>
  <c r="GG52" i="20" s="1"/>
  <c r="FQ52" i="20"/>
  <c r="FD52" i="20"/>
  <c r="FB52" i="20"/>
  <c r="FC52" i="20" s="1"/>
  <c r="EM52" i="20"/>
  <c r="DZ52" i="20"/>
  <c r="DX52" i="20"/>
  <c r="DY52" i="20" s="1"/>
  <c r="EA52" i="20" s="1"/>
  <c r="DI52" i="20"/>
  <c r="CT52" i="20"/>
  <c r="CU52" i="20" s="1"/>
  <c r="CE52" i="20"/>
  <c r="BA52" i="20"/>
  <c r="AN52" i="20"/>
  <c r="AM52" i="20"/>
  <c r="AO52" i="20" s="1"/>
  <c r="AA52" i="20"/>
  <c r="W52" i="20"/>
  <c r="J52" i="20"/>
  <c r="H52" i="20"/>
  <c r="E52" i="20"/>
  <c r="EQ52" i="20" s="1"/>
  <c r="GH51" i="20"/>
  <c r="GF51" i="20"/>
  <c r="GG51" i="20" s="1"/>
  <c r="FQ51" i="20"/>
  <c r="FD51" i="20"/>
  <c r="FB51" i="20"/>
  <c r="FC51" i="20" s="1"/>
  <c r="EM51" i="20"/>
  <c r="DX51" i="20"/>
  <c r="DY51" i="20" s="1"/>
  <c r="DI51" i="20"/>
  <c r="CT51" i="20"/>
  <c r="CU51" i="20" s="1"/>
  <c r="CE51" i="20"/>
  <c r="BA51" i="20"/>
  <c r="AN51" i="20"/>
  <c r="AM51" i="20"/>
  <c r="W51" i="20"/>
  <c r="H51" i="20"/>
  <c r="I51" i="20" s="1"/>
  <c r="E51" i="20"/>
  <c r="EQ51" i="20" s="1"/>
  <c r="GH50" i="20"/>
  <c r="GF50" i="20"/>
  <c r="FQ50" i="20"/>
  <c r="FD50" i="20"/>
  <c r="FB50" i="20"/>
  <c r="FC50" i="20" s="1"/>
  <c r="EQ50" i="20"/>
  <c r="EM50" i="20"/>
  <c r="DY50" i="20"/>
  <c r="DX50" i="20"/>
  <c r="DZ50" i="20" s="1"/>
  <c r="DI50" i="20"/>
  <c r="CT50" i="20"/>
  <c r="CV50" i="20" s="1"/>
  <c r="CE50" i="20"/>
  <c r="BP50" i="20"/>
  <c r="BQ50" i="20" s="1"/>
  <c r="BA50" i="20"/>
  <c r="AM50" i="20"/>
  <c r="AN50" i="20"/>
  <c r="AA50" i="20"/>
  <c r="W50" i="20"/>
  <c r="H50" i="20"/>
  <c r="J50" i="20" s="1"/>
  <c r="E50" i="20"/>
  <c r="GF49" i="20"/>
  <c r="GH49" i="20" s="1"/>
  <c r="FQ49" i="20"/>
  <c r="FD49" i="20"/>
  <c r="FB49" i="20"/>
  <c r="FC49" i="20" s="1"/>
  <c r="EM49" i="20"/>
  <c r="DX49" i="20"/>
  <c r="DI49" i="20"/>
  <c r="CT49" i="20"/>
  <c r="CU49" i="20" s="1"/>
  <c r="CE49" i="20"/>
  <c r="BA49" i="20"/>
  <c r="AN49" i="20"/>
  <c r="AM49" i="20"/>
  <c r="W49" i="20"/>
  <c r="H49" i="20"/>
  <c r="E49" i="20"/>
  <c r="AA49" i="20" s="1"/>
  <c r="GH48" i="20"/>
  <c r="GF48" i="20"/>
  <c r="GG48" i="20" s="1"/>
  <c r="FQ48" i="20"/>
  <c r="FD48" i="20"/>
  <c r="FB48" i="20"/>
  <c r="FC48" i="20" s="1"/>
  <c r="EM48" i="20"/>
  <c r="DZ48" i="20"/>
  <c r="DX48" i="20"/>
  <c r="DY48" i="20" s="1"/>
  <c r="DI48" i="20"/>
  <c r="CT48" i="20"/>
  <c r="CE48" i="20"/>
  <c r="BP48" i="20"/>
  <c r="BQ48" i="20" s="1"/>
  <c r="BA48" i="20"/>
  <c r="AN48" i="20"/>
  <c r="AM48" i="20"/>
  <c r="W48" i="20"/>
  <c r="H48" i="20"/>
  <c r="I48" i="20" s="1"/>
  <c r="E48" i="20"/>
  <c r="GF47" i="20"/>
  <c r="FQ47" i="20"/>
  <c r="FB47" i="20"/>
  <c r="EM47" i="20"/>
  <c r="DX47" i="20"/>
  <c r="DM47" i="20"/>
  <c r="DI47" i="20"/>
  <c r="CT47" i="20"/>
  <c r="CI47" i="20"/>
  <c r="CE47" i="20"/>
  <c r="BP47" i="20"/>
  <c r="BA47" i="20"/>
  <c r="AN47" i="20"/>
  <c r="AM47" i="20"/>
  <c r="W47" i="20"/>
  <c r="H47" i="20"/>
  <c r="I47" i="20" s="1"/>
  <c r="E47" i="20"/>
  <c r="EQ47" i="20" s="1"/>
  <c r="GF46" i="20"/>
  <c r="GG46" i="20" s="1"/>
  <c r="FQ46" i="20"/>
  <c r="FD46" i="20"/>
  <c r="FB46" i="20"/>
  <c r="FC46" i="20" s="1"/>
  <c r="EM46" i="20"/>
  <c r="DZ46" i="20"/>
  <c r="DX46" i="20"/>
  <c r="DY46" i="20" s="1"/>
  <c r="DI46" i="20"/>
  <c r="CT46" i="20"/>
  <c r="CU46" i="20" s="1"/>
  <c r="CE46" i="20"/>
  <c r="BA46" i="20"/>
  <c r="AN46" i="20"/>
  <c r="AM46" i="20"/>
  <c r="W46" i="20"/>
  <c r="H46" i="20"/>
  <c r="I46" i="20" s="1"/>
  <c r="E46" i="20"/>
  <c r="GF45" i="20"/>
  <c r="FQ45" i="20"/>
  <c r="FD45" i="20"/>
  <c r="FB45" i="20"/>
  <c r="FC45" i="20" s="1"/>
  <c r="EM45" i="20"/>
  <c r="DZ45" i="20"/>
  <c r="DX45" i="20"/>
  <c r="DY45" i="20" s="1"/>
  <c r="DI45" i="20"/>
  <c r="CT45" i="20"/>
  <c r="CU45" i="20" s="1"/>
  <c r="CE45" i="20"/>
  <c r="BP45" i="20"/>
  <c r="BA45" i="20"/>
  <c r="AN45" i="20"/>
  <c r="W45" i="20"/>
  <c r="X45" i="20" s="1"/>
  <c r="L45" i="20"/>
  <c r="H45" i="20"/>
  <c r="I45" i="20" s="1"/>
  <c r="E45" i="20"/>
  <c r="GF44" i="20"/>
  <c r="GG44" i="20" s="1"/>
  <c r="FS44" i="20"/>
  <c r="FQ44" i="20"/>
  <c r="FR44" i="20" s="1"/>
  <c r="FB44" i="20"/>
  <c r="FC44" i="20" s="1"/>
  <c r="EO44" i="20"/>
  <c r="EM44" i="20"/>
  <c r="EN44" i="20" s="1"/>
  <c r="DZ44" i="20"/>
  <c r="DX44" i="20"/>
  <c r="DY44" i="20" s="1"/>
  <c r="DI44" i="20"/>
  <c r="DK44" i="20" s="1"/>
  <c r="CV44" i="20"/>
  <c r="CT44" i="20"/>
  <c r="CE44" i="20"/>
  <c r="CF44" i="20" s="1"/>
  <c r="BA44" i="20"/>
  <c r="BB44" i="20" s="1"/>
  <c r="AM44" i="20"/>
  <c r="AO44" i="20" s="1"/>
  <c r="AN44" i="20"/>
  <c r="W44" i="20"/>
  <c r="X44" i="20" s="1"/>
  <c r="I44" i="20"/>
  <c r="K44" i="20" s="1"/>
  <c r="H44" i="20"/>
  <c r="J44" i="20" s="1"/>
  <c r="E44" i="20"/>
  <c r="FU44" i="20" s="1"/>
  <c r="GG43" i="20"/>
  <c r="GI43" i="20" s="1"/>
  <c r="GF43" i="20"/>
  <c r="GH43" i="20" s="1"/>
  <c r="FQ43" i="20"/>
  <c r="FR43" i="20" s="1"/>
  <c r="FB43" i="20"/>
  <c r="FD43" i="20" s="1"/>
  <c r="EM43" i="20"/>
  <c r="EN43" i="20" s="1"/>
  <c r="DY43" i="20"/>
  <c r="EA43" i="20" s="1"/>
  <c r="DX43" i="20"/>
  <c r="DZ43" i="20" s="1"/>
  <c r="DI43" i="20"/>
  <c r="DJ43" i="20" s="1"/>
  <c r="CV43" i="20"/>
  <c r="CT43" i="20"/>
  <c r="CU43" i="20" s="1"/>
  <c r="CE43" i="20"/>
  <c r="CF43" i="20" s="1"/>
  <c r="BA43" i="20"/>
  <c r="BB43" i="20" s="1"/>
  <c r="AN43" i="20"/>
  <c r="AM43" i="20"/>
  <c r="W43" i="20"/>
  <c r="X43" i="20" s="1"/>
  <c r="J43" i="20"/>
  <c r="I43" i="20"/>
  <c r="H43" i="20"/>
  <c r="E43" i="20"/>
  <c r="F43" i="20" s="1"/>
  <c r="GH42" i="20"/>
  <c r="GG42" i="20"/>
  <c r="GF42" i="20"/>
  <c r="FQ42" i="20"/>
  <c r="FR42" i="20" s="1"/>
  <c r="FD42" i="20"/>
  <c r="FC42" i="20"/>
  <c r="FB42" i="20"/>
  <c r="EM42" i="20"/>
  <c r="EN42" i="20" s="1"/>
  <c r="DZ42" i="20"/>
  <c r="DY42" i="20"/>
  <c r="DX42" i="20"/>
  <c r="DI42" i="20"/>
  <c r="DJ42" i="20" s="1"/>
  <c r="CT42" i="20"/>
  <c r="CV42" i="20" s="1"/>
  <c r="CE42" i="20"/>
  <c r="CF42" i="20" s="1"/>
  <c r="BA42" i="20"/>
  <c r="BB42" i="20" s="1"/>
  <c r="AN42" i="20"/>
  <c r="AM42" i="20"/>
  <c r="W42" i="20"/>
  <c r="X42" i="20" s="1"/>
  <c r="H42" i="20"/>
  <c r="J42" i="20" s="1"/>
  <c r="E42" i="20"/>
  <c r="F42" i="20" s="1"/>
  <c r="GH41" i="20"/>
  <c r="GG41" i="20"/>
  <c r="GF41" i="20"/>
  <c r="FQ41" i="20"/>
  <c r="FD41" i="20"/>
  <c r="FC41" i="20"/>
  <c r="FB41" i="20"/>
  <c r="EM41" i="20"/>
  <c r="DZ41" i="20"/>
  <c r="DY41" i="20"/>
  <c r="DX41" i="20"/>
  <c r="DI41" i="20"/>
  <c r="CV41" i="20"/>
  <c r="CT41" i="20"/>
  <c r="CU41" i="20" s="1"/>
  <c r="CE41" i="20"/>
  <c r="BP41" i="20"/>
  <c r="BR41" i="20" s="1"/>
  <c r="BA41" i="20"/>
  <c r="AN41" i="20"/>
  <c r="AM41" i="20"/>
  <c r="W41" i="20"/>
  <c r="J41" i="20"/>
  <c r="I41" i="20"/>
  <c r="H41" i="20"/>
  <c r="E41" i="20"/>
  <c r="EQ41" i="20" s="1"/>
  <c r="GH40" i="20"/>
  <c r="GG40" i="20"/>
  <c r="GF40" i="20"/>
  <c r="FQ40" i="20"/>
  <c r="FD40" i="20"/>
  <c r="FC40" i="20"/>
  <c r="FB40" i="20"/>
  <c r="EM40" i="20"/>
  <c r="DZ40" i="20"/>
  <c r="DY40" i="20"/>
  <c r="DX40" i="20"/>
  <c r="DI40" i="20"/>
  <c r="CU40" i="20"/>
  <c r="CT40" i="20"/>
  <c r="CV40" i="20" s="1"/>
  <c r="CE40" i="20"/>
  <c r="BP40" i="20"/>
  <c r="BQ40" i="20" s="1"/>
  <c r="BA40" i="20"/>
  <c r="AN40" i="20"/>
  <c r="AM40" i="20"/>
  <c r="W40" i="20"/>
  <c r="J40" i="20"/>
  <c r="I40" i="20"/>
  <c r="H40" i="20"/>
  <c r="E40" i="20"/>
  <c r="EQ40" i="20" s="1"/>
  <c r="GH39" i="20"/>
  <c r="GG39" i="20"/>
  <c r="GF39" i="20"/>
  <c r="FQ39" i="20"/>
  <c r="FB39" i="20"/>
  <c r="FD39" i="20" s="1"/>
  <c r="EM39" i="20"/>
  <c r="DX39" i="20"/>
  <c r="DZ39" i="20" s="1"/>
  <c r="DI39" i="20"/>
  <c r="CT39" i="20"/>
  <c r="CV39" i="20" s="1"/>
  <c r="CE39" i="20"/>
  <c r="BA39" i="20"/>
  <c r="AN39" i="20"/>
  <c r="W39" i="20"/>
  <c r="J39" i="20"/>
  <c r="H39" i="20"/>
  <c r="E39" i="20"/>
  <c r="EQ39" i="20" s="1"/>
  <c r="GH38" i="20"/>
  <c r="GF38" i="20"/>
  <c r="FQ38" i="20"/>
  <c r="FD38" i="20"/>
  <c r="FB38" i="20"/>
  <c r="EM38" i="20"/>
  <c r="DX38" i="20"/>
  <c r="DZ38" i="20" s="1"/>
  <c r="DI38" i="20"/>
  <c r="CT38" i="20"/>
  <c r="CV38" i="20" s="1"/>
  <c r="CE38" i="20"/>
  <c r="BP38" i="20"/>
  <c r="BR38" i="20" s="1"/>
  <c r="BA38" i="20"/>
  <c r="AN38" i="20"/>
  <c r="W38" i="20"/>
  <c r="H38" i="20"/>
  <c r="J38" i="20" s="1"/>
  <c r="E38" i="20"/>
  <c r="FU38" i="20" s="1"/>
  <c r="GH37" i="20"/>
  <c r="GF37" i="20"/>
  <c r="FU37" i="20"/>
  <c r="FQ37" i="20"/>
  <c r="FD37" i="20"/>
  <c r="FB37" i="20"/>
  <c r="EM37" i="20"/>
  <c r="DZ37" i="20"/>
  <c r="DY37" i="20"/>
  <c r="DX37" i="20"/>
  <c r="DM37" i="20"/>
  <c r="DK37" i="20"/>
  <c r="DI37" i="20"/>
  <c r="DJ37" i="20" s="1"/>
  <c r="CT37" i="20"/>
  <c r="CU37" i="20" s="1"/>
  <c r="CE37" i="20"/>
  <c r="CG37" i="20" s="1"/>
  <c r="BP37" i="20"/>
  <c r="BQ37" i="20" s="1"/>
  <c r="BC37" i="20"/>
  <c r="BA37" i="20"/>
  <c r="AM37" i="20"/>
  <c r="Y37" i="20"/>
  <c r="W37" i="20"/>
  <c r="H37" i="20"/>
  <c r="I37" i="20" s="1"/>
  <c r="E37" i="20"/>
  <c r="GJ37" i="20" s="1"/>
  <c r="GF36" i="20"/>
  <c r="GG36" i="20" s="1"/>
  <c r="FS36" i="20"/>
  <c r="FQ36" i="20"/>
  <c r="FB36" i="20"/>
  <c r="FC36" i="20" s="1"/>
  <c r="EO36" i="20"/>
  <c r="EM36" i="20"/>
  <c r="DX36" i="20"/>
  <c r="DY36" i="20" s="1"/>
  <c r="DK36" i="20"/>
  <c r="DI36" i="20"/>
  <c r="CT36" i="20"/>
  <c r="CU36" i="20" s="1"/>
  <c r="CE36" i="20"/>
  <c r="CG36" i="20" s="1"/>
  <c r="BP36" i="20"/>
  <c r="BQ36" i="20" s="1"/>
  <c r="BC36" i="20"/>
  <c r="BA36" i="20"/>
  <c r="AM36" i="20"/>
  <c r="Y36" i="20"/>
  <c r="W36" i="20"/>
  <c r="H36" i="20"/>
  <c r="I36" i="20" s="1"/>
  <c r="E36" i="20"/>
  <c r="F36" i="20" s="1"/>
  <c r="GJ35" i="20"/>
  <c r="GO35" i="20" s="1"/>
  <c r="GF35" i="20"/>
  <c r="GG35" i="20" s="1"/>
  <c r="FQ35" i="20"/>
  <c r="FS35" i="20" s="1"/>
  <c r="FF35" i="20"/>
  <c r="FK35" i="20" s="1"/>
  <c r="FB35" i="20"/>
  <c r="FC35" i="20" s="1"/>
  <c r="EM35" i="20"/>
  <c r="EO35" i="20" s="1"/>
  <c r="EB35" i="20"/>
  <c r="EG35" i="20" s="1"/>
  <c r="DX35" i="20"/>
  <c r="DY35" i="20" s="1"/>
  <c r="DI35" i="20"/>
  <c r="DK35" i="20" s="1"/>
  <c r="CX35" i="20"/>
  <c r="DC35" i="20" s="1"/>
  <c r="CT35" i="20"/>
  <c r="CU35" i="20" s="1"/>
  <c r="CE35" i="20"/>
  <c r="CG35" i="20" s="1"/>
  <c r="BT35" i="20"/>
  <c r="BY35" i="20" s="1"/>
  <c r="BP35" i="20"/>
  <c r="BQ35" i="20" s="1"/>
  <c r="BA35" i="20"/>
  <c r="BC35" i="20" s="1"/>
  <c r="AP35" i="20"/>
  <c r="AU35" i="20" s="1"/>
  <c r="AM35" i="20"/>
  <c r="W35" i="20"/>
  <c r="Y35" i="20" s="1"/>
  <c r="L35" i="20"/>
  <c r="Q35" i="20" s="1"/>
  <c r="H35" i="20"/>
  <c r="I35" i="20" s="1"/>
  <c r="E35" i="20"/>
  <c r="F35" i="20" s="1"/>
  <c r="GJ34" i="20"/>
  <c r="GO34" i="20" s="1"/>
  <c r="GF34" i="20"/>
  <c r="GG34" i="20" s="1"/>
  <c r="FS34" i="20"/>
  <c r="FQ34" i="20"/>
  <c r="FF34" i="20"/>
  <c r="FK34" i="20" s="1"/>
  <c r="FB34" i="20"/>
  <c r="FC34" i="20" s="1"/>
  <c r="EO34" i="20"/>
  <c r="EM34" i="20"/>
  <c r="EB34" i="20"/>
  <c r="EG34" i="20" s="1"/>
  <c r="DX34" i="20"/>
  <c r="DY34" i="20" s="1"/>
  <c r="DK34" i="20"/>
  <c r="DI34" i="20"/>
  <c r="CX34" i="20"/>
  <c r="DC34" i="20" s="1"/>
  <c r="CT34" i="20"/>
  <c r="CU34" i="20" s="1"/>
  <c r="CE34" i="20"/>
  <c r="CG34" i="20" s="1"/>
  <c r="BT34" i="20"/>
  <c r="BY34" i="20" s="1"/>
  <c r="BP34" i="20"/>
  <c r="BQ34" i="20" s="1"/>
  <c r="BC34" i="20"/>
  <c r="BA34" i="20"/>
  <c r="AP34" i="20"/>
  <c r="AU34" i="20" s="1"/>
  <c r="AM34" i="20"/>
  <c r="W34" i="20"/>
  <c r="Y34" i="20" s="1"/>
  <c r="L34" i="20"/>
  <c r="Q34" i="20" s="1"/>
  <c r="H34" i="20"/>
  <c r="I34" i="20" s="1"/>
  <c r="E34" i="20"/>
  <c r="F34" i="20" s="1"/>
  <c r="GF33" i="20"/>
  <c r="GG33" i="20" s="1"/>
  <c r="FS33" i="20"/>
  <c r="FQ33" i="20"/>
  <c r="FB33" i="20"/>
  <c r="FC33" i="20" s="1"/>
  <c r="EO33" i="20"/>
  <c r="EM33" i="20"/>
  <c r="DX33" i="20"/>
  <c r="DY33" i="20" s="1"/>
  <c r="DK33" i="20"/>
  <c r="DI33" i="20"/>
  <c r="CT33" i="20"/>
  <c r="CU33" i="20" s="1"/>
  <c r="CE33" i="20"/>
  <c r="CG33" i="20" s="1"/>
  <c r="BP33" i="20"/>
  <c r="BQ33" i="20" s="1"/>
  <c r="BC33" i="20"/>
  <c r="BA33" i="20"/>
  <c r="AM33" i="20"/>
  <c r="Y33" i="20"/>
  <c r="W33" i="20"/>
  <c r="H33" i="20"/>
  <c r="I33" i="20" s="1"/>
  <c r="E33" i="20"/>
  <c r="F33" i="20" s="1"/>
  <c r="GF32" i="20"/>
  <c r="GG32" i="20" s="1"/>
  <c r="FS32" i="20"/>
  <c r="FQ32" i="20"/>
  <c r="FB32" i="20"/>
  <c r="FC32" i="20" s="1"/>
  <c r="EO32" i="20"/>
  <c r="EM32" i="20"/>
  <c r="DX32" i="20"/>
  <c r="DY32" i="20" s="1"/>
  <c r="DK32" i="20"/>
  <c r="DI32" i="20"/>
  <c r="CT32" i="20"/>
  <c r="CU32" i="20" s="1"/>
  <c r="CE32" i="20"/>
  <c r="CG32" i="20" s="1"/>
  <c r="BP32" i="20"/>
  <c r="BQ32" i="20" s="1"/>
  <c r="BC32" i="20"/>
  <c r="BA32" i="20"/>
  <c r="AM32" i="20"/>
  <c r="Y32" i="20"/>
  <c r="W32" i="20"/>
  <c r="H32" i="20"/>
  <c r="I32" i="20" s="1"/>
  <c r="E32" i="20"/>
  <c r="F32" i="20" s="1"/>
  <c r="GJ31" i="20"/>
  <c r="GO31" i="20" s="1"/>
  <c r="GF31" i="20"/>
  <c r="GG31" i="20" s="1"/>
  <c r="FQ31" i="20"/>
  <c r="FS31" i="20" s="1"/>
  <c r="FF31" i="20"/>
  <c r="FK31" i="20" s="1"/>
  <c r="FB31" i="20"/>
  <c r="FC31" i="20" s="1"/>
  <c r="EM31" i="20"/>
  <c r="EO31" i="20" s="1"/>
  <c r="EB31" i="20"/>
  <c r="EG31" i="20" s="1"/>
  <c r="DX31" i="20"/>
  <c r="DY31" i="20" s="1"/>
  <c r="DI31" i="20"/>
  <c r="DK31" i="20" s="1"/>
  <c r="CX31" i="20"/>
  <c r="DC31" i="20" s="1"/>
  <c r="CT31" i="20"/>
  <c r="CU31" i="20" s="1"/>
  <c r="CE31" i="20"/>
  <c r="CG31" i="20" s="1"/>
  <c r="BT31" i="20"/>
  <c r="BY31" i="20" s="1"/>
  <c r="BP31" i="20"/>
  <c r="BQ31" i="20" s="1"/>
  <c r="BA31" i="20"/>
  <c r="BC31" i="20" s="1"/>
  <c r="AP31" i="20"/>
  <c r="AU31" i="20" s="1"/>
  <c r="AM31" i="20"/>
  <c r="W31" i="20"/>
  <c r="Y31" i="20" s="1"/>
  <c r="L31" i="20"/>
  <c r="Q31" i="20" s="1"/>
  <c r="H31" i="20"/>
  <c r="I31" i="20" s="1"/>
  <c r="E31" i="20"/>
  <c r="F31" i="20" s="1"/>
  <c r="GJ30" i="20"/>
  <c r="GO30" i="20" s="1"/>
  <c r="GF30" i="20"/>
  <c r="GG30" i="20" s="1"/>
  <c r="FS30" i="20"/>
  <c r="FQ30" i="20"/>
  <c r="FF30" i="20"/>
  <c r="FK30" i="20" s="1"/>
  <c r="FB30" i="20"/>
  <c r="FC30" i="20" s="1"/>
  <c r="EO30" i="20"/>
  <c r="EM30" i="20"/>
  <c r="EB30" i="20"/>
  <c r="EG30" i="20" s="1"/>
  <c r="DX30" i="20"/>
  <c r="DY30" i="20" s="1"/>
  <c r="DK30" i="20"/>
  <c r="DI30" i="20"/>
  <c r="CX30" i="20"/>
  <c r="DC30" i="20" s="1"/>
  <c r="CT30" i="20"/>
  <c r="CU30" i="20" s="1"/>
  <c r="CE30" i="20"/>
  <c r="CG30" i="20" s="1"/>
  <c r="BT30" i="20"/>
  <c r="BC30" i="20"/>
  <c r="BA30" i="20"/>
  <c r="AP30" i="20"/>
  <c r="AU30" i="20" s="1"/>
  <c r="AM30" i="20"/>
  <c r="W30" i="20"/>
  <c r="Y30" i="20" s="1"/>
  <c r="L30" i="20"/>
  <c r="Q30" i="20" s="1"/>
  <c r="H30" i="20"/>
  <c r="I30" i="20" s="1"/>
  <c r="E30" i="20"/>
  <c r="F30" i="20" s="1"/>
  <c r="GF29" i="20"/>
  <c r="GG29" i="20" s="1"/>
  <c r="FS29" i="20"/>
  <c r="FQ29" i="20"/>
  <c r="FB29" i="20"/>
  <c r="FC29" i="20" s="1"/>
  <c r="EO29" i="20"/>
  <c r="EM29" i="20"/>
  <c r="DX29" i="20"/>
  <c r="DY29" i="20" s="1"/>
  <c r="DK29" i="20"/>
  <c r="DI29" i="20"/>
  <c r="CT29" i="20"/>
  <c r="CU29" i="20" s="1"/>
  <c r="CE29" i="20"/>
  <c r="CG29" i="20" s="1"/>
  <c r="BC29" i="20"/>
  <c r="BA29" i="20"/>
  <c r="AM29" i="20"/>
  <c r="Y29" i="20"/>
  <c r="W29" i="20"/>
  <c r="H29" i="20"/>
  <c r="I29" i="20" s="1"/>
  <c r="E29" i="20"/>
  <c r="F29" i="20" s="1"/>
  <c r="GF28" i="20"/>
  <c r="GG28" i="20" s="1"/>
  <c r="FS28" i="20"/>
  <c r="FQ28" i="20"/>
  <c r="FB28" i="20"/>
  <c r="FC28" i="20" s="1"/>
  <c r="EO28" i="20"/>
  <c r="EM28" i="20"/>
  <c r="DX28" i="20"/>
  <c r="DY28" i="20" s="1"/>
  <c r="DK28" i="20"/>
  <c r="DI28" i="20"/>
  <c r="CT28" i="20"/>
  <c r="CE28" i="20"/>
  <c r="CG28" i="20" s="1"/>
  <c r="BC28" i="20"/>
  <c r="BA28" i="20"/>
  <c r="Y28" i="20"/>
  <c r="W28" i="20"/>
  <c r="H28" i="20"/>
  <c r="E28" i="20"/>
  <c r="F28" i="20" s="1"/>
  <c r="GJ27" i="20"/>
  <c r="GF27" i="20"/>
  <c r="FQ27" i="20"/>
  <c r="FS27" i="20" s="1"/>
  <c r="FF27" i="20"/>
  <c r="FB27" i="20"/>
  <c r="EM27" i="20"/>
  <c r="EO27" i="20" s="1"/>
  <c r="EB27" i="20"/>
  <c r="DX27" i="20"/>
  <c r="DI27" i="20"/>
  <c r="DK27" i="20" s="1"/>
  <c r="CX27" i="20"/>
  <c r="CT27" i="20"/>
  <c r="CE27" i="20"/>
  <c r="CG27" i="20" s="1"/>
  <c r="BT27" i="20"/>
  <c r="BA27" i="20"/>
  <c r="BC27" i="20" s="1"/>
  <c r="AP27" i="20"/>
  <c r="W27" i="20"/>
  <c r="Y27" i="20" s="1"/>
  <c r="L27" i="20"/>
  <c r="H27" i="20"/>
  <c r="E27" i="20"/>
  <c r="F27" i="20" s="1"/>
  <c r="GJ26" i="20"/>
  <c r="GF26" i="20"/>
  <c r="FS26" i="20"/>
  <c r="FQ26" i="20"/>
  <c r="FF26" i="20"/>
  <c r="FB26" i="20"/>
  <c r="EO26" i="20"/>
  <c r="EM26" i="20"/>
  <c r="EB26" i="20"/>
  <c r="DX26" i="20"/>
  <c r="DK26" i="20"/>
  <c r="DI26" i="20"/>
  <c r="CX26" i="20"/>
  <c r="CT26" i="20"/>
  <c r="CE26" i="20"/>
  <c r="CG26" i="20" s="1"/>
  <c r="BT26" i="20"/>
  <c r="BC26" i="20"/>
  <c r="BA26" i="20"/>
  <c r="AP26" i="20"/>
  <c r="W26" i="20"/>
  <c r="Y26" i="20" s="1"/>
  <c r="L26" i="20"/>
  <c r="H26" i="20"/>
  <c r="E26" i="20"/>
  <c r="F26" i="20" s="1"/>
  <c r="GF25" i="20"/>
  <c r="FS25" i="20"/>
  <c r="FQ25" i="20"/>
  <c r="FB25" i="20"/>
  <c r="EO25" i="20"/>
  <c r="EM25" i="20"/>
  <c r="DX25" i="20"/>
  <c r="DK25" i="20"/>
  <c r="DI25" i="20"/>
  <c r="CT25" i="20"/>
  <c r="CE25" i="20"/>
  <c r="CG25" i="20" s="1"/>
  <c r="BC25" i="20"/>
  <c r="BA25" i="20"/>
  <c r="Y25" i="20"/>
  <c r="W25" i="20"/>
  <c r="H25" i="20"/>
  <c r="E25" i="20"/>
  <c r="F25" i="20" s="1"/>
  <c r="GF24" i="20"/>
  <c r="FQ24" i="20"/>
  <c r="FS24" i="20" s="1"/>
  <c r="FB24" i="20"/>
  <c r="EO24" i="20"/>
  <c r="EM24" i="20"/>
  <c r="DX24" i="20"/>
  <c r="DK24" i="20"/>
  <c r="DI24" i="20"/>
  <c r="CT24" i="20"/>
  <c r="CE24" i="20"/>
  <c r="CG24" i="20" s="1"/>
  <c r="BA24" i="20"/>
  <c r="BC24" i="20" s="1"/>
  <c r="AP24" i="20"/>
  <c r="W24" i="20"/>
  <c r="Y24" i="20" s="1"/>
  <c r="L24" i="20"/>
  <c r="H24" i="20"/>
  <c r="E24" i="20"/>
  <c r="GJ24" i="20" s="1"/>
  <c r="GF23" i="20"/>
  <c r="FS23" i="20"/>
  <c r="FQ23" i="20"/>
  <c r="FD23" i="20"/>
  <c r="FE23" i="20" s="1"/>
  <c r="FB23" i="20"/>
  <c r="FC23" i="20" s="1"/>
  <c r="EN23" i="20"/>
  <c r="EM23" i="20"/>
  <c r="EO23" i="20" s="1"/>
  <c r="EA23" i="20"/>
  <c r="DZ23" i="20"/>
  <c r="DY23" i="20"/>
  <c r="DX23" i="20"/>
  <c r="DJ23" i="20"/>
  <c r="DL23" i="20" s="1"/>
  <c r="DI23" i="20"/>
  <c r="DK23" i="20" s="1"/>
  <c r="CT23" i="20"/>
  <c r="CU23" i="20" s="1"/>
  <c r="CE23" i="20"/>
  <c r="CG23" i="20" s="1"/>
  <c r="BB23" i="20"/>
  <c r="BD23" i="20" s="1"/>
  <c r="BA23" i="20"/>
  <c r="BC23" i="20" s="1"/>
  <c r="AM23" i="20"/>
  <c r="X23" i="20"/>
  <c r="W23" i="20"/>
  <c r="Y23" i="20" s="1"/>
  <c r="H23" i="20"/>
  <c r="J23" i="20" s="1"/>
  <c r="F23" i="20"/>
  <c r="E23" i="20"/>
  <c r="EB23" i="20" s="1"/>
  <c r="GG22" i="20"/>
  <c r="GF22" i="20"/>
  <c r="FR22" i="20"/>
  <c r="FQ22" i="20"/>
  <c r="FS22" i="20" s="1"/>
  <c r="FE22" i="20"/>
  <c r="FD22" i="20"/>
  <c r="FC22" i="20"/>
  <c r="FB22" i="20"/>
  <c r="EN22" i="20"/>
  <c r="EP22" i="20" s="1"/>
  <c r="EM22" i="20"/>
  <c r="EO22" i="20" s="1"/>
  <c r="DY22" i="20"/>
  <c r="DX22" i="20"/>
  <c r="DJ22" i="20"/>
  <c r="DI22" i="20"/>
  <c r="DK22" i="20" s="1"/>
  <c r="CV22" i="20"/>
  <c r="CT22" i="20"/>
  <c r="CU22" i="20" s="1"/>
  <c r="CF22" i="20"/>
  <c r="CH22" i="20" s="1"/>
  <c r="CE22" i="20"/>
  <c r="CG22" i="20" s="1"/>
  <c r="BB22" i="20"/>
  <c r="BA22" i="20"/>
  <c r="BC22" i="20" s="1"/>
  <c r="AO22" i="20"/>
  <c r="AN22" i="20"/>
  <c r="AM22" i="20"/>
  <c r="W22" i="20"/>
  <c r="Y22" i="20" s="1"/>
  <c r="I22" i="20"/>
  <c r="H22" i="20"/>
  <c r="F22" i="20"/>
  <c r="E22" i="20"/>
  <c r="GJ22" i="20" s="1"/>
  <c r="GI21" i="20"/>
  <c r="GH21" i="20"/>
  <c r="GG21" i="20"/>
  <c r="GF21" i="20"/>
  <c r="FR21" i="20"/>
  <c r="FT21" i="20" s="1"/>
  <c r="FQ21" i="20"/>
  <c r="FS21" i="20" s="1"/>
  <c r="FC21" i="20"/>
  <c r="FB21" i="20"/>
  <c r="EN21" i="20"/>
  <c r="EM21" i="20"/>
  <c r="EO21" i="20" s="1"/>
  <c r="EA21" i="20"/>
  <c r="DZ21" i="20"/>
  <c r="DY21" i="20"/>
  <c r="DX21" i="20"/>
  <c r="DJ21" i="20"/>
  <c r="DL21" i="20" s="1"/>
  <c r="DI21" i="20"/>
  <c r="DK21" i="20" s="1"/>
  <c r="CT21" i="20"/>
  <c r="CU21" i="20" s="1"/>
  <c r="CE21" i="20"/>
  <c r="CG21" i="20" s="1"/>
  <c r="BB21" i="20"/>
  <c r="BD21" i="20" s="1"/>
  <c r="BA21" i="20"/>
  <c r="BC21" i="20" s="1"/>
  <c r="AM21" i="20"/>
  <c r="W21" i="20"/>
  <c r="Y21" i="20" s="1"/>
  <c r="J21" i="20"/>
  <c r="I21" i="20"/>
  <c r="H21" i="20"/>
  <c r="K21" i="20" s="1"/>
  <c r="F21" i="20"/>
  <c r="E21" i="20"/>
  <c r="GJ21" i="20" s="1"/>
  <c r="GG20" i="20"/>
  <c r="GF20" i="20"/>
  <c r="FR20" i="20"/>
  <c r="FQ20" i="20"/>
  <c r="FS20" i="20" s="1"/>
  <c r="FE20" i="20"/>
  <c r="FD20" i="20"/>
  <c r="FC20" i="20"/>
  <c r="FB20" i="20"/>
  <c r="EN20" i="20"/>
  <c r="EP20" i="20" s="1"/>
  <c r="EM20" i="20"/>
  <c r="EO20" i="20" s="1"/>
  <c r="DY20" i="20"/>
  <c r="DX20" i="20"/>
  <c r="DJ20" i="20"/>
  <c r="DI20" i="20"/>
  <c r="DK20" i="20" s="1"/>
  <c r="CV20" i="20"/>
  <c r="CT20" i="20"/>
  <c r="CU20" i="20" s="1"/>
  <c r="CE20" i="20"/>
  <c r="CG20" i="20" s="1"/>
  <c r="BB20" i="20"/>
  <c r="BA20" i="20"/>
  <c r="BC20" i="20" s="1"/>
  <c r="AN20" i="20"/>
  <c r="AM20" i="20"/>
  <c r="AO20" i="20" s="1"/>
  <c r="W20" i="20"/>
  <c r="Y20" i="20" s="1"/>
  <c r="H20" i="20"/>
  <c r="I20" i="20" s="1"/>
  <c r="F20" i="20"/>
  <c r="E20" i="20"/>
  <c r="GJ20" i="20" s="1"/>
  <c r="GI19" i="20"/>
  <c r="GH19" i="20"/>
  <c r="GG19" i="20"/>
  <c r="GF19" i="20"/>
  <c r="FR19" i="20"/>
  <c r="FT19" i="20" s="1"/>
  <c r="FQ19" i="20"/>
  <c r="FS19" i="20" s="1"/>
  <c r="FC19" i="20"/>
  <c r="FB19" i="20"/>
  <c r="EN19" i="20"/>
  <c r="EM19" i="20"/>
  <c r="EO19" i="20" s="1"/>
  <c r="EA19" i="20"/>
  <c r="DZ19" i="20"/>
  <c r="DY19" i="20"/>
  <c r="DX19" i="20"/>
  <c r="DJ19" i="20"/>
  <c r="DL19" i="20" s="1"/>
  <c r="DI19" i="20"/>
  <c r="DK19" i="20" s="1"/>
  <c r="CT19" i="20"/>
  <c r="CU19" i="20" s="1"/>
  <c r="CE19" i="20"/>
  <c r="CG19" i="20" s="1"/>
  <c r="BB19" i="20"/>
  <c r="BD19" i="20" s="1"/>
  <c r="BA19" i="20"/>
  <c r="BC19" i="20" s="1"/>
  <c r="AM19" i="20"/>
  <c r="W19" i="20"/>
  <c r="Y19" i="20" s="1"/>
  <c r="H19" i="20"/>
  <c r="J19" i="20" s="1"/>
  <c r="F19" i="20"/>
  <c r="E19" i="20"/>
  <c r="GJ19" i="20" s="1"/>
  <c r="GG18" i="20"/>
  <c r="GF18" i="20"/>
  <c r="FR18" i="20"/>
  <c r="FQ18" i="20"/>
  <c r="FS18" i="20" s="1"/>
  <c r="FE18" i="20"/>
  <c r="FD18" i="20"/>
  <c r="FC18" i="20"/>
  <c r="FB18" i="20"/>
  <c r="EN18" i="20"/>
  <c r="EP18" i="20" s="1"/>
  <c r="EM18" i="20"/>
  <c r="EO18" i="20" s="1"/>
  <c r="DY18" i="20"/>
  <c r="DX18" i="20"/>
  <c r="DJ18" i="20"/>
  <c r="DI18" i="20"/>
  <c r="DK18" i="20" s="1"/>
  <c r="CT18" i="20"/>
  <c r="CU18" i="20" s="1"/>
  <c r="CE18" i="20"/>
  <c r="CG18" i="20" s="1"/>
  <c r="BB18" i="20"/>
  <c r="BA18" i="20"/>
  <c r="BC18" i="20" s="1"/>
  <c r="AN18" i="20"/>
  <c r="AM18" i="20"/>
  <c r="AO18" i="20" s="1"/>
  <c r="X18" i="20"/>
  <c r="Z18" i="20" s="1"/>
  <c r="W18" i="20"/>
  <c r="Y18" i="20" s="1"/>
  <c r="I18" i="20"/>
  <c r="H18" i="20"/>
  <c r="F18" i="20"/>
  <c r="E18" i="20"/>
  <c r="GJ18" i="20" s="1"/>
  <c r="GI17" i="20"/>
  <c r="GH17" i="20"/>
  <c r="GG17" i="20"/>
  <c r="GF17" i="20"/>
  <c r="FR17" i="20"/>
  <c r="FT17" i="20" s="1"/>
  <c r="FQ17" i="20"/>
  <c r="FS17" i="20" s="1"/>
  <c r="FC17" i="20"/>
  <c r="FB17" i="20"/>
  <c r="EN17" i="20"/>
  <c r="EM17" i="20"/>
  <c r="EO17" i="20" s="1"/>
  <c r="EA17" i="20"/>
  <c r="DZ17" i="20"/>
  <c r="DY17" i="20"/>
  <c r="DX17" i="20"/>
  <c r="DJ17" i="20"/>
  <c r="DL17" i="20" s="1"/>
  <c r="DI17" i="20"/>
  <c r="DK17" i="20" s="1"/>
  <c r="CT17" i="20"/>
  <c r="CU17" i="20" s="1"/>
  <c r="CE17" i="20"/>
  <c r="CG17" i="20" s="1"/>
  <c r="BB17" i="20"/>
  <c r="BD17" i="20" s="1"/>
  <c r="BA17" i="20"/>
  <c r="BC17" i="20" s="1"/>
  <c r="AM17" i="20"/>
  <c r="W17" i="20"/>
  <c r="Y17" i="20" s="1"/>
  <c r="J17" i="20"/>
  <c r="I17" i="20"/>
  <c r="H17" i="20"/>
  <c r="K17" i="20" s="1"/>
  <c r="F17" i="20"/>
  <c r="E17" i="20"/>
  <c r="GJ17" i="20" s="1"/>
  <c r="GG16" i="20"/>
  <c r="GF16" i="20"/>
  <c r="GH16" i="20" s="1"/>
  <c r="FR16" i="20"/>
  <c r="FT16" i="20" s="1"/>
  <c r="FQ16" i="20"/>
  <c r="FS16" i="20" s="1"/>
  <c r="FC16" i="20"/>
  <c r="FB16" i="20"/>
  <c r="FD16" i="20" s="1"/>
  <c r="EN16" i="20"/>
  <c r="EP16" i="20" s="1"/>
  <c r="EM16" i="20"/>
  <c r="EO16" i="20" s="1"/>
  <c r="DY16" i="20"/>
  <c r="DX16" i="20"/>
  <c r="DZ16" i="20" s="1"/>
  <c r="DJ16" i="20"/>
  <c r="DL16" i="20" s="1"/>
  <c r="DI16" i="20"/>
  <c r="DK16" i="20" s="1"/>
  <c r="CT16" i="20"/>
  <c r="CV16" i="20" s="1"/>
  <c r="CE16" i="20"/>
  <c r="CG16" i="20" s="1"/>
  <c r="BC16" i="20"/>
  <c r="BB16" i="20"/>
  <c r="BA16" i="20"/>
  <c r="AN16" i="20"/>
  <c r="W16" i="20"/>
  <c r="Y16" i="20" s="1"/>
  <c r="H16" i="20"/>
  <c r="J16" i="20" s="1"/>
  <c r="F16" i="20"/>
  <c r="E16" i="20"/>
  <c r="GJ16" i="20" s="1"/>
  <c r="GF15" i="20"/>
  <c r="GH15" i="20" s="1"/>
  <c r="FR15" i="20"/>
  <c r="FQ15" i="20"/>
  <c r="FS15" i="20" s="1"/>
  <c r="FB15" i="20"/>
  <c r="FD15" i="20" s="1"/>
  <c r="EN15" i="20"/>
  <c r="EM15" i="20"/>
  <c r="EO15" i="20" s="1"/>
  <c r="DX15" i="20"/>
  <c r="DZ15" i="20" s="1"/>
  <c r="DJ15" i="20"/>
  <c r="DI15" i="20"/>
  <c r="DK15" i="20" s="1"/>
  <c r="CT15" i="20"/>
  <c r="CV15" i="20" s="1"/>
  <c r="CE15" i="20"/>
  <c r="CG15" i="20" s="1"/>
  <c r="BB15" i="20"/>
  <c r="BA15" i="20"/>
  <c r="BC15" i="20" s="1"/>
  <c r="X15" i="20"/>
  <c r="W15" i="20"/>
  <c r="Y15" i="20" s="1"/>
  <c r="H15" i="20"/>
  <c r="F15" i="20"/>
  <c r="E15" i="20"/>
  <c r="GJ15" i="20" s="1"/>
  <c r="GF14" i="20"/>
  <c r="FR14" i="20"/>
  <c r="FQ14" i="20"/>
  <c r="FS14" i="20" s="1"/>
  <c r="FB14" i="20"/>
  <c r="EN14" i="20"/>
  <c r="EM14" i="20"/>
  <c r="EO14" i="20" s="1"/>
  <c r="DX14" i="20"/>
  <c r="DJ14" i="20"/>
  <c r="DI14" i="20"/>
  <c r="DK14" i="20" s="1"/>
  <c r="CT14" i="20"/>
  <c r="CU14" i="20" s="1"/>
  <c r="CE14" i="20"/>
  <c r="BA14" i="20"/>
  <c r="AM14" i="20"/>
  <c r="AN14" i="20"/>
  <c r="W14" i="20"/>
  <c r="H14" i="20"/>
  <c r="J14" i="20" s="1"/>
  <c r="E14" i="20"/>
  <c r="GG13" i="20"/>
  <c r="GF13" i="20"/>
  <c r="GH13" i="20" s="1"/>
  <c r="FR13" i="20"/>
  <c r="FQ13" i="20"/>
  <c r="FS13" i="20" s="1"/>
  <c r="FC13" i="20"/>
  <c r="FB13" i="20"/>
  <c r="FD13" i="20" s="1"/>
  <c r="EO13" i="20"/>
  <c r="EN13" i="20"/>
  <c r="EM13" i="20"/>
  <c r="DX13" i="20"/>
  <c r="DK13" i="20"/>
  <c r="DJ13" i="20"/>
  <c r="DI13" i="20"/>
  <c r="CT13" i="20"/>
  <c r="CV13" i="20" s="1"/>
  <c r="CE13" i="20"/>
  <c r="BB13" i="20"/>
  <c r="BA13" i="20"/>
  <c r="BC13" i="20" s="1"/>
  <c r="AM13" i="20"/>
  <c r="AN13" i="20"/>
  <c r="X13" i="20"/>
  <c r="Z13" i="20" s="1"/>
  <c r="W13" i="20"/>
  <c r="Y13" i="20" s="1"/>
  <c r="H13" i="20"/>
  <c r="J13" i="20" s="1"/>
  <c r="F13" i="20"/>
  <c r="E13" i="20"/>
  <c r="GJ13" i="20" s="1"/>
  <c r="GG12" i="20"/>
  <c r="GF12" i="20"/>
  <c r="GH12" i="20" s="1"/>
  <c r="FR12" i="20"/>
  <c r="FT12" i="20" s="1"/>
  <c r="FQ12" i="20"/>
  <c r="FS12" i="20" s="1"/>
  <c r="FC12" i="20"/>
  <c r="FB12" i="20"/>
  <c r="FD12" i="20" s="1"/>
  <c r="EN12" i="20"/>
  <c r="EP12" i="20" s="1"/>
  <c r="EM12" i="20"/>
  <c r="EO12" i="20" s="1"/>
  <c r="DY12" i="20"/>
  <c r="DX12" i="20"/>
  <c r="DZ12" i="20" s="1"/>
  <c r="DJ12" i="20"/>
  <c r="DL12" i="20" s="1"/>
  <c r="DI12" i="20"/>
  <c r="DK12" i="20" s="1"/>
  <c r="CT12" i="20"/>
  <c r="CV12" i="20" s="1"/>
  <c r="CE12" i="20"/>
  <c r="CG12" i="20" s="1"/>
  <c r="BB12" i="20"/>
  <c r="BD12" i="20" s="1"/>
  <c r="BA12" i="20"/>
  <c r="BC12" i="20" s="1"/>
  <c r="AM12" i="20"/>
  <c r="AN12" i="20"/>
  <c r="W12" i="20"/>
  <c r="Y12" i="20" s="1"/>
  <c r="H12" i="20"/>
  <c r="J12" i="20" s="1"/>
  <c r="F12" i="20"/>
  <c r="E12" i="20"/>
  <c r="GJ12" i="20" s="1"/>
  <c r="GG11" i="20"/>
  <c r="GF11" i="20"/>
  <c r="GH11" i="20" s="1"/>
  <c r="FS11" i="20"/>
  <c r="FR11" i="20"/>
  <c r="FQ11" i="20"/>
  <c r="FB11" i="20"/>
  <c r="EN11" i="20"/>
  <c r="EM11" i="20"/>
  <c r="EO11" i="20" s="1"/>
  <c r="DX11" i="20"/>
  <c r="DJ11" i="20"/>
  <c r="DI11" i="20"/>
  <c r="DK11" i="20" s="1"/>
  <c r="CT11" i="20"/>
  <c r="CE11" i="20"/>
  <c r="CG11" i="20" s="1"/>
  <c r="BC11" i="20"/>
  <c r="BB11" i="20"/>
  <c r="BA11" i="20"/>
  <c r="AM11" i="20"/>
  <c r="AN11" i="20"/>
  <c r="X11" i="20"/>
  <c r="W11" i="20"/>
  <c r="Y11" i="20" s="1"/>
  <c r="H11" i="20"/>
  <c r="J11" i="20" s="1"/>
  <c r="E11" i="20"/>
  <c r="GG10" i="20"/>
  <c r="GF10" i="20"/>
  <c r="GH10" i="20" s="1"/>
  <c r="FQ10" i="20"/>
  <c r="FE10" i="20"/>
  <c r="FC10" i="20"/>
  <c r="FB10" i="20"/>
  <c r="FD10" i="20" s="1"/>
  <c r="EN10" i="20"/>
  <c r="EM10" i="20"/>
  <c r="EO10" i="20" s="1"/>
  <c r="DY10" i="20"/>
  <c r="DX10" i="20"/>
  <c r="DZ10" i="20" s="1"/>
  <c r="DJ10" i="20"/>
  <c r="DL10" i="20" s="1"/>
  <c r="DI10" i="20"/>
  <c r="DK10" i="20" s="1"/>
  <c r="CT10" i="20"/>
  <c r="CE10" i="20"/>
  <c r="CG10" i="20" s="1"/>
  <c r="BB10" i="20"/>
  <c r="BD10" i="20" s="1"/>
  <c r="BA10" i="20"/>
  <c r="BC10" i="20" s="1"/>
  <c r="AM10" i="20"/>
  <c r="AN10" i="20"/>
  <c r="X10" i="20"/>
  <c r="W10" i="20"/>
  <c r="Y10" i="20" s="1"/>
  <c r="H10" i="20"/>
  <c r="J10" i="20" s="1"/>
  <c r="F10" i="20"/>
  <c r="E10" i="20"/>
  <c r="GJ10" i="20" s="1"/>
  <c r="GG9" i="20"/>
  <c r="GF9" i="20"/>
  <c r="GH9" i="20" s="1"/>
  <c r="FQ9" i="20"/>
  <c r="FE9" i="20"/>
  <c r="FC9" i="20"/>
  <c r="FB9" i="20"/>
  <c r="FD9" i="20" s="1"/>
  <c r="EN9" i="20"/>
  <c r="EM9" i="20"/>
  <c r="EO9" i="20" s="1"/>
  <c r="DY9" i="20"/>
  <c r="DX9" i="20"/>
  <c r="DZ9" i="20" s="1"/>
  <c r="DJ9" i="20"/>
  <c r="DL9" i="20" s="1"/>
  <c r="DI9" i="20"/>
  <c r="DK9" i="20" s="1"/>
  <c r="CT9" i="20"/>
  <c r="CE9" i="20"/>
  <c r="CG9" i="20" s="1"/>
  <c r="BB9" i="20"/>
  <c r="BA9" i="20"/>
  <c r="BC9" i="20" s="1"/>
  <c r="AN9" i="20"/>
  <c r="W9" i="20"/>
  <c r="H9" i="20"/>
  <c r="J9" i="20" s="1"/>
  <c r="F9" i="20"/>
  <c r="E9" i="20"/>
  <c r="GJ9" i="20" s="1"/>
  <c r="GF8" i="20"/>
  <c r="GH8" i="20" s="1"/>
  <c r="FR8" i="20"/>
  <c r="FQ8" i="20"/>
  <c r="FS8" i="20" s="1"/>
  <c r="FB8" i="20"/>
  <c r="FD8" i="20" s="1"/>
  <c r="EN8" i="20"/>
  <c r="EM8" i="20"/>
  <c r="EO8" i="20" s="1"/>
  <c r="DX8" i="20"/>
  <c r="DJ8" i="20"/>
  <c r="DI8" i="20"/>
  <c r="DK8" i="20" s="1"/>
  <c r="CT8" i="20"/>
  <c r="CV8" i="20" s="1"/>
  <c r="CE8" i="20"/>
  <c r="CG8" i="20" s="1"/>
  <c r="BA8" i="20"/>
  <c r="BB8" i="20" s="1"/>
  <c r="AN8" i="20"/>
  <c r="AM8" i="20"/>
  <c r="W8" i="20"/>
  <c r="X8" i="20" s="1"/>
  <c r="H8" i="20"/>
  <c r="E8" i="20"/>
  <c r="AP8" i="20" s="1"/>
  <c r="GH7" i="20"/>
  <c r="GF7" i="20"/>
  <c r="FQ7" i="20"/>
  <c r="FQ86" i="20" s="1"/>
  <c r="FD7" i="20"/>
  <c r="FB7" i="20"/>
  <c r="EM7" i="20"/>
  <c r="DZ7" i="20"/>
  <c r="DX7" i="20"/>
  <c r="DI7" i="20"/>
  <c r="CT7" i="20"/>
  <c r="CE7" i="20"/>
  <c r="BA7" i="20"/>
  <c r="BA86" i="20" s="1"/>
  <c r="AN7" i="20"/>
  <c r="W7" i="20"/>
  <c r="H7" i="20"/>
  <c r="J7" i="20" s="1"/>
  <c r="E7" i="20"/>
  <c r="F7" i="20" s="1"/>
  <c r="GE86" i="10"/>
  <c r="GF84" i="10"/>
  <c r="GH84" i="10" s="1"/>
  <c r="GF83" i="10"/>
  <c r="GF82" i="10"/>
  <c r="GF81" i="10"/>
  <c r="GG81" i="10" s="1"/>
  <c r="GF80" i="10"/>
  <c r="GH80" i="10" s="1"/>
  <c r="GF79" i="10"/>
  <c r="GG79" i="10" s="1"/>
  <c r="GF78" i="10"/>
  <c r="GF77" i="10"/>
  <c r="GF76" i="10"/>
  <c r="GH76" i="10" s="1"/>
  <c r="GF75" i="10"/>
  <c r="GH75" i="10" s="1"/>
  <c r="GF74" i="10"/>
  <c r="GF73" i="10"/>
  <c r="GF72" i="10"/>
  <c r="GH72" i="10" s="1"/>
  <c r="GF71" i="10"/>
  <c r="GF70" i="10"/>
  <c r="GH70" i="10" s="1"/>
  <c r="GF69" i="10"/>
  <c r="GF68" i="10"/>
  <c r="GH68" i="10" s="1"/>
  <c r="GF67" i="10"/>
  <c r="GH67" i="10" s="1"/>
  <c r="GF66" i="10"/>
  <c r="GH66" i="10" s="1"/>
  <c r="GF65" i="10"/>
  <c r="GH65" i="10" s="1"/>
  <c r="GF64" i="10"/>
  <c r="GH64" i="10" s="1"/>
  <c r="GF63" i="10"/>
  <c r="GG63" i="10" s="1"/>
  <c r="GF62" i="10"/>
  <c r="GG62" i="10" s="1"/>
  <c r="GF61" i="10"/>
  <c r="GF60" i="10"/>
  <c r="GH60" i="10" s="1"/>
  <c r="GF59" i="10"/>
  <c r="GF58" i="10"/>
  <c r="GH58" i="10" s="1"/>
  <c r="GF57" i="10"/>
  <c r="GH57" i="10" s="1"/>
  <c r="GF56" i="10"/>
  <c r="GF55" i="10"/>
  <c r="GF54" i="10"/>
  <c r="GH54" i="10" s="1"/>
  <c r="GF53" i="10"/>
  <c r="GF52" i="10"/>
  <c r="GH52" i="10" s="1"/>
  <c r="GF51" i="10"/>
  <c r="GF50" i="10"/>
  <c r="GF49" i="10"/>
  <c r="GG49" i="10" s="1"/>
  <c r="GF48" i="10"/>
  <c r="GH48" i="10" s="1"/>
  <c r="GF47" i="10"/>
  <c r="GG47" i="10" s="1"/>
  <c r="GF46" i="10"/>
  <c r="GF45" i="10"/>
  <c r="GF44" i="10"/>
  <c r="GH44" i="10" s="1"/>
  <c r="GF43" i="10"/>
  <c r="GF42" i="10"/>
  <c r="GH42" i="10" s="1"/>
  <c r="GF41" i="10"/>
  <c r="GG41" i="10" s="1"/>
  <c r="GF40" i="10"/>
  <c r="GG40" i="10" s="1"/>
  <c r="GF39" i="10"/>
  <c r="GG39" i="10" s="1"/>
  <c r="GF38" i="10"/>
  <c r="GF37" i="10"/>
  <c r="GF36" i="10"/>
  <c r="GG36" i="10" s="1"/>
  <c r="GF35" i="10"/>
  <c r="GG35" i="10" s="1"/>
  <c r="GF34" i="10"/>
  <c r="GH34" i="10" s="1"/>
  <c r="GF33" i="10"/>
  <c r="GH33" i="10" s="1"/>
  <c r="GF32" i="10"/>
  <c r="GH32" i="10" s="1"/>
  <c r="GF31" i="10"/>
  <c r="GH31" i="10" s="1"/>
  <c r="GF30" i="10"/>
  <c r="GH30" i="10" s="1"/>
  <c r="GF29" i="10"/>
  <c r="GF28" i="10"/>
  <c r="GF27" i="10"/>
  <c r="GH27" i="10" s="1"/>
  <c r="GF26" i="10"/>
  <c r="GH26" i="10" s="1"/>
  <c r="GF25" i="10"/>
  <c r="GH25" i="10" s="1"/>
  <c r="GF24" i="10"/>
  <c r="GH24" i="10" s="1"/>
  <c r="GF23" i="10"/>
  <c r="GF22" i="10"/>
  <c r="GH22" i="10" s="1"/>
  <c r="GF21" i="10"/>
  <c r="GF20" i="10"/>
  <c r="GH20" i="10" s="1"/>
  <c r="GF19" i="10"/>
  <c r="GH19" i="10" s="1"/>
  <c r="GF18" i="10"/>
  <c r="GG18" i="10" s="1"/>
  <c r="GF17" i="10"/>
  <c r="GH17" i="10" s="1"/>
  <c r="GF16" i="10"/>
  <c r="GF15" i="10"/>
  <c r="GH15" i="10" s="1"/>
  <c r="GF14" i="10"/>
  <c r="GF13" i="10"/>
  <c r="GF12" i="10"/>
  <c r="GF11" i="10"/>
  <c r="GF10" i="10"/>
  <c r="GF9" i="10"/>
  <c r="GG9" i="10" s="1"/>
  <c r="GF8" i="10"/>
  <c r="GF7" i="10"/>
  <c r="FP86" i="10"/>
  <c r="FQ84" i="10"/>
  <c r="FR84" i="10" s="1"/>
  <c r="FQ83" i="10"/>
  <c r="FQ82" i="10"/>
  <c r="FQ81" i="10"/>
  <c r="FR81" i="10" s="1"/>
  <c r="FQ80" i="10"/>
  <c r="FS80" i="10" s="1"/>
  <c r="FQ79" i="10"/>
  <c r="FQ78" i="10"/>
  <c r="FS78" i="10" s="1"/>
  <c r="FQ77" i="10"/>
  <c r="FS77" i="10" s="1"/>
  <c r="FQ76" i="10"/>
  <c r="FS76" i="10" s="1"/>
  <c r="FQ75" i="10"/>
  <c r="FS75" i="10" s="1"/>
  <c r="FQ74" i="10"/>
  <c r="FS74" i="10" s="1"/>
  <c r="FQ73" i="10"/>
  <c r="FR73" i="10" s="1"/>
  <c r="FQ72" i="10"/>
  <c r="FS72" i="10" s="1"/>
  <c r="FQ71" i="10"/>
  <c r="FQ70" i="10"/>
  <c r="FS70" i="10" s="1"/>
  <c r="FQ69" i="10"/>
  <c r="FS69" i="10" s="1"/>
  <c r="FQ68" i="10"/>
  <c r="FS68" i="10" s="1"/>
  <c r="FQ67" i="10"/>
  <c r="FS67" i="10" s="1"/>
  <c r="FQ66" i="10"/>
  <c r="FQ65" i="10"/>
  <c r="FR65" i="10" s="1"/>
  <c r="FQ64" i="10"/>
  <c r="FQ62" i="10"/>
  <c r="FQ61" i="10"/>
  <c r="FQ60" i="10"/>
  <c r="FS60" i="10" s="1"/>
  <c r="FQ59" i="10"/>
  <c r="FS59" i="10" s="1"/>
  <c r="FQ58" i="10"/>
  <c r="FR58" i="10" s="1"/>
  <c r="FQ57" i="10"/>
  <c r="FR57" i="10" s="1"/>
  <c r="FQ56" i="10"/>
  <c r="FS56" i="10" s="1"/>
  <c r="FQ55" i="10"/>
  <c r="FQ54" i="10"/>
  <c r="FR54" i="10" s="1"/>
  <c r="FQ53" i="10"/>
  <c r="FQ52" i="10"/>
  <c r="FS52" i="10" s="1"/>
  <c r="FQ51" i="10"/>
  <c r="FQ50" i="10"/>
  <c r="FQ49" i="10"/>
  <c r="FR49" i="10" s="1"/>
  <c r="FQ48" i="10"/>
  <c r="FQ47" i="10"/>
  <c r="FR47" i="10" s="1"/>
  <c r="FQ46" i="10"/>
  <c r="FQ45" i="10"/>
  <c r="FQ44" i="10"/>
  <c r="FQ43" i="10"/>
  <c r="FS43" i="10" s="1"/>
  <c r="FQ42" i="10"/>
  <c r="FQ41" i="10"/>
  <c r="FQ40" i="10"/>
  <c r="FR40" i="10" s="1"/>
  <c r="FQ39" i="10"/>
  <c r="FQ38" i="10"/>
  <c r="FR38" i="10" s="1"/>
  <c r="FQ37" i="10"/>
  <c r="FQ36" i="10"/>
  <c r="FS36" i="10" s="1"/>
  <c r="FQ35" i="10"/>
  <c r="FQ34" i="10"/>
  <c r="FQ33" i="10"/>
  <c r="FQ32" i="10"/>
  <c r="FR32" i="10" s="1"/>
  <c r="FQ31" i="10"/>
  <c r="FR31" i="10" s="1"/>
  <c r="FQ30" i="10"/>
  <c r="FS30" i="10" s="1"/>
  <c r="FQ29" i="10"/>
  <c r="FQ28" i="10"/>
  <c r="FR28" i="10" s="1"/>
  <c r="FQ27" i="10"/>
  <c r="FQ26" i="10"/>
  <c r="FQ25" i="10"/>
  <c r="FR25" i="10" s="1"/>
  <c r="FQ24" i="10"/>
  <c r="FQ23" i="10"/>
  <c r="FR23" i="10" s="1"/>
  <c r="FQ22" i="10"/>
  <c r="FQ21" i="10"/>
  <c r="FQ20" i="10"/>
  <c r="FR20" i="10" s="1"/>
  <c r="FQ19" i="10"/>
  <c r="FR19" i="10" s="1"/>
  <c r="FQ18" i="10"/>
  <c r="FS18" i="10" s="1"/>
  <c r="FQ17" i="10"/>
  <c r="FS17" i="10" s="1"/>
  <c r="FQ16" i="10"/>
  <c r="FR16" i="10" s="1"/>
  <c r="FQ15" i="10"/>
  <c r="FS15" i="10" s="1"/>
  <c r="FQ14" i="10"/>
  <c r="FS14" i="10" s="1"/>
  <c r="FQ13" i="10"/>
  <c r="FQ12" i="10"/>
  <c r="FS12" i="10" s="1"/>
  <c r="FQ11" i="10"/>
  <c r="FS11" i="10" s="1"/>
  <c r="FQ10" i="10"/>
  <c r="FQ9" i="10"/>
  <c r="FS9" i="10" s="1"/>
  <c r="FQ8" i="10"/>
  <c r="FR8" i="10" s="1"/>
  <c r="FQ7" i="10"/>
  <c r="FR7" i="10" s="1"/>
  <c r="FA86" i="10"/>
  <c r="FB84" i="10"/>
  <c r="FC84" i="10" s="1"/>
  <c r="FB83" i="10"/>
  <c r="FB82" i="10"/>
  <c r="FC82" i="10" s="1"/>
  <c r="FB81" i="10"/>
  <c r="FB80" i="10"/>
  <c r="FC80" i="10" s="1"/>
  <c r="FB79" i="10"/>
  <c r="FB78" i="10"/>
  <c r="FB77" i="10"/>
  <c r="FB76" i="10"/>
  <c r="FC76" i="10" s="1"/>
  <c r="FB75" i="10"/>
  <c r="FB74" i="10"/>
  <c r="FC74" i="10" s="1"/>
  <c r="FB73" i="10"/>
  <c r="FB72" i="10"/>
  <c r="FC72" i="10" s="1"/>
  <c r="FB71" i="10"/>
  <c r="FB70" i="10"/>
  <c r="FC70" i="10" s="1"/>
  <c r="FB69" i="10"/>
  <c r="FB68" i="10"/>
  <c r="FB67" i="10"/>
  <c r="FD67" i="10" s="1"/>
  <c r="FB66" i="10"/>
  <c r="FB65" i="10"/>
  <c r="FD65" i="10" s="1"/>
  <c r="FB64" i="10"/>
  <c r="FB62" i="10"/>
  <c r="FC62" i="10" s="1"/>
  <c r="FB61" i="10"/>
  <c r="FD61" i="10" s="1"/>
  <c r="FB60" i="10"/>
  <c r="FD60" i="10" s="1"/>
  <c r="FB59" i="10"/>
  <c r="FB58" i="10"/>
  <c r="FD58" i="10" s="1"/>
  <c r="FB57" i="10"/>
  <c r="FD57" i="10" s="1"/>
  <c r="FB56" i="10"/>
  <c r="FD56" i="10" s="1"/>
  <c r="FB55" i="10"/>
  <c r="FC55" i="10" s="1"/>
  <c r="FB54" i="10"/>
  <c r="FB53" i="10"/>
  <c r="FD53" i="10" s="1"/>
  <c r="FB52" i="10"/>
  <c r="FD52" i="10" s="1"/>
  <c r="FB51" i="10"/>
  <c r="FD51" i="10" s="1"/>
  <c r="FB50" i="10"/>
  <c r="FD50" i="10" s="1"/>
  <c r="FB49" i="10"/>
  <c r="FD49" i="10" s="1"/>
  <c r="FB48" i="10"/>
  <c r="FD48" i="10" s="1"/>
  <c r="FB47" i="10"/>
  <c r="FC47" i="10" s="1"/>
  <c r="FB46" i="10"/>
  <c r="FD46" i="10" s="1"/>
  <c r="FB45" i="10"/>
  <c r="FC45" i="10" s="1"/>
  <c r="FB44" i="10"/>
  <c r="FD44" i="10" s="1"/>
  <c r="FB43" i="10"/>
  <c r="FC43" i="10" s="1"/>
  <c r="FB42" i="10"/>
  <c r="FD42" i="10" s="1"/>
  <c r="FB41" i="10"/>
  <c r="FC41" i="10" s="1"/>
  <c r="FB40" i="10"/>
  <c r="FD40" i="10" s="1"/>
  <c r="FB39" i="10"/>
  <c r="FC39" i="10" s="1"/>
  <c r="FB38" i="10"/>
  <c r="FD38" i="10" s="1"/>
  <c r="FB37" i="10"/>
  <c r="FD37" i="10" s="1"/>
  <c r="FB36" i="10"/>
  <c r="FD36" i="10" s="1"/>
  <c r="FB35" i="10"/>
  <c r="FB34" i="10"/>
  <c r="FD34" i="10" s="1"/>
  <c r="FB33" i="10"/>
  <c r="FC33" i="10" s="1"/>
  <c r="FB32" i="10"/>
  <c r="FD32" i="10" s="1"/>
  <c r="FB31" i="10"/>
  <c r="FC31" i="10" s="1"/>
  <c r="FB30" i="10"/>
  <c r="FB29" i="10"/>
  <c r="FC29" i="10" s="1"/>
  <c r="FB28" i="10"/>
  <c r="FD28" i="10" s="1"/>
  <c r="FB27" i="10"/>
  <c r="FC27" i="10" s="1"/>
  <c r="FB26" i="10"/>
  <c r="FD26" i="10" s="1"/>
  <c r="FB25" i="10"/>
  <c r="FC25" i="10" s="1"/>
  <c r="FB24" i="10"/>
  <c r="FD24" i="10" s="1"/>
  <c r="FB23" i="10"/>
  <c r="FC23" i="10" s="1"/>
  <c r="FB22" i="10"/>
  <c r="FD22" i="10" s="1"/>
  <c r="FB21" i="10"/>
  <c r="FC21" i="10" s="1"/>
  <c r="FB20" i="10"/>
  <c r="FD20" i="10" s="1"/>
  <c r="FB19" i="10"/>
  <c r="FB18" i="10"/>
  <c r="FD18" i="10" s="1"/>
  <c r="FB17" i="10"/>
  <c r="FB16" i="10"/>
  <c r="FD16" i="10" s="1"/>
  <c r="FB15" i="10"/>
  <c r="FB14" i="10"/>
  <c r="FD14" i="10" s="1"/>
  <c r="FB13" i="10"/>
  <c r="FB12" i="10"/>
  <c r="FB11" i="10"/>
  <c r="FD11" i="10" s="1"/>
  <c r="FB10" i="10"/>
  <c r="FB9" i="10"/>
  <c r="FD9" i="10" s="1"/>
  <c r="FB8" i="10"/>
  <c r="FB7" i="10"/>
  <c r="EL86" i="10"/>
  <c r="EM84" i="10"/>
  <c r="EN84" i="10" s="1"/>
  <c r="EM83" i="10"/>
  <c r="EM82" i="10"/>
  <c r="EM81" i="10"/>
  <c r="EN81" i="10" s="1"/>
  <c r="EM80" i="10"/>
  <c r="EM79" i="10"/>
  <c r="EM78" i="10"/>
  <c r="EN78" i="10" s="1"/>
  <c r="EM77" i="10"/>
  <c r="EM76" i="10"/>
  <c r="EN76" i="10" s="1"/>
  <c r="EM75" i="10"/>
  <c r="EM74" i="10"/>
  <c r="EM73" i="10"/>
  <c r="EN73" i="10" s="1"/>
  <c r="EM72" i="10"/>
  <c r="EN72" i="10" s="1"/>
  <c r="EM71" i="10"/>
  <c r="EM70" i="10"/>
  <c r="EM69" i="10"/>
  <c r="EM68" i="10"/>
  <c r="EN68" i="10" s="1"/>
  <c r="EM67" i="10"/>
  <c r="EO67" i="10" s="1"/>
  <c r="EM66" i="10"/>
  <c r="EO66" i="10" s="1"/>
  <c r="EM65" i="10"/>
  <c r="EM64" i="10"/>
  <c r="EN64" i="10" s="1"/>
  <c r="EM63" i="10"/>
  <c r="EN63" i="10" s="1"/>
  <c r="EM62" i="10"/>
  <c r="EM61" i="10"/>
  <c r="EM60" i="10"/>
  <c r="EM59" i="10"/>
  <c r="EN59" i="10" s="1"/>
  <c r="EM58" i="10"/>
  <c r="EM57" i="10"/>
  <c r="EM56" i="10"/>
  <c r="EN56" i="10" s="1"/>
  <c r="EM55" i="10"/>
  <c r="EO55" i="10" s="1"/>
  <c r="EM54" i="10"/>
  <c r="EM53" i="10"/>
  <c r="EN53" i="10" s="1"/>
  <c r="EM52" i="10"/>
  <c r="EM51" i="10"/>
  <c r="EN51" i="10" s="1"/>
  <c r="EM50" i="10"/>
  <c r="EM49" i="10"/>
  <c r="EO49" i="10" s="1"/>
  <c r="EM48" i="10"/>
  <c r="EO48" i="10" s="1"/>
  <c r="EM47" i="10"/>
  <c r="EM46" i="10"/>
  <c r="EM45" i="10"/>
  <c r="EM44" i="10"/>
  <c r="EM43" i="10"/>
  <c r="EM42" i="10"/>
  <c r="EO42" i="10" s="1"/>
  <c r="EM41" i="10"/>
  <c r="EM40" i="10"/>
  <c r="EN40" i="10" s="1"/>
  <c r="EM39" i="10"/>
  <c r="EM38" i="10"/>
  <c r="EO38" i="10" s="1"/>
  <c r="EM37" i="10"/>
  <c r="EM36" i="10"/>
  <c r="EO36" i="10" s="1"/>
  <c r="EM35" i="10"/>
  <c r="EM34" i="10"/>
  <c r="EM33" i="10"/>
  <c r="EM32" i="10"/>
  <c r="EM31" i="10"/>
  <c r="EM30" i="10"/>
  <c r="EO30" i="10" s="1"/>
  <c r="EM29" i="10"/>
  <c r="EM28" i="10"/>
  <c r="EM27" i="10"/>
  <c r="EM26" i="10"/>
  <c r="EO26" i="10" s="1"/>
  <c r="EM25" i="10"/>
  <c r="EM24" i="10"/>
  <c r="EO24" i="10" s="1"/>
  <c r="EM23" i="10"/>
  <c r="EM22" i="10"/>
  <c r="EM21" i="10"/>
  <c r="EM20" i="10"/>
  <c r="EN20" i="10" s="1"/>
  <c r="EM19" i="10"/>
  <c r="EM18" i="10"/>
  <c r="EO18" i="10" s="1"/>
  <c r="EM17" i="10"/>
  <c r="EM16" i="10"/>
  <c r="EO16" i="10" s="1"/>
  <c r="EM15" i="10"/>
  <c r="EM14" i="10"/>
  <c r="EM13" i="10"/>
  <c r="EN13" i="10" s="1"/>
  <c r="EM12" i="10"/>
  <c r="EM11" i="10"/>
  <c r="EM10" i="10"/>
  <c r="EM9" i="10"/>
  <c r="EN9" i="10" s="1"/>
  <c r="EM8" i="10"/>
  <c r="EO8" i="10" s="1"/>
  <c r="EM7" i="10"/>
  <c r="DW86" i="10"/>
  <c r="DX84" i="10"/>
  <c r="DY84" i="10" s="1"/>
  <c r="DX83" i="10"/>
  <c r="DX82" i="10"/>
  <c r="DX81" i="10"/>
  <c r="DY81" i="10" s="1"/>
  <c r="DX80" i="10"/>
  <c r="DZ80" i="10" s="1"/>
  <c r="DX79" i="10"/>
  <c r="DY79" i="10" s="1"/>
  <c r="DX78" i="10"/>
  <c r="DZ78" i="10" s="1"/>
  <c r="DX77" i="10"/>
  <c r="DX76" i="10"/>
  <c r="DZ76" i="10" s="1"/>
  <c r="DX75" i="10"/>
  <c r="DZ75" i="10" s="1"/>
  <c r="DX74" i="10"/>
  <c r="DX73" i="10"/>
  <c r="DZ73" i="10" s="1"/>
  <c r="DX72" i="10"/>
  <c r="DZ72" i="10" s="1"/>
  <c r="DX71" i="10"/>
  <c r="DX70" i="10"/>
  <c r="DZ70" i="10" s="1"/>
  <c r="DX69" i="10"/>
  <c r="DX68" i="10"/>
  <c r="DX67" i="10"/>
  <c r="DZ67" i="10" s="1"/>
  <c r="DX66" i="10"/>
  <c r="DZ66" i="10" s="1"/>
  <c r="DX65" i="10"/>
  <c r="DX64" i="10"/>
  <c r="DY64" i="10" s="1"/>
  <c r="DX63" i="10"/>
  <c r="DY63" i="10" s="1"/>
  <c r="DX62" i="10"/>
  <c r="DZ62" i="10" s="1"/>
  <c r="DX61" i="10"/>
  <c r="DX60" i="10"/>
  <c r="DZ60" i="10" s="1"/>
  <c r="DX59" i="10"/>
  <c r="DX58" i="10"/>
  <c r="DY58" i="10" s="1"/>
  <c r="DX57" i="10"/>
  <c r="DZ57" i="10" s="1"/>
  <c r="DX56" i="10"/>
  <c r="DY56" i="10" s="1"/>
  <c r="DX55" i="10"/>
  <c r="DX54" i="10"/>
  <c r="DX53" i="10"/>
  <c r="DX52" i="10"/>
  <c r="DY52" i="10" s="1"/>
  <c r="DX51" i="10"/>
  <c r="DX50" i="10"/>
  <c r="DZ50" i="10" s="1"/>
  <c r="DX49" i="10"/>
  <c r="DY49" i="10" s="1"/>
  <c r="DX48" i="10"/>
  <c r="DZ48" i="10" s="1"/>
  <c r="DX47" i="10"/>
  <c r="DY47" i="10" s="1"/>
  <c r="DX46" i="10"/>
  <c r="DZ46" i="10" s="1"/>
  <c r="DX45" i="10"/>
  <c r="DX44" i="10"/>
  <c r="DZ44" i="10" s="1"/>
  <c r="DX43" i="10"/>
  <c r="DY43" i="10" s="1"/>
  <c r="DX42" i="10"/>
  <c r="DZ42" i="10" s="1"/>
  <c r="DX41" i="10"/>
  <c r="DY41" i="10" s="1"/>
  <c r="DX40" i="10"/>
  <c r="DZ40" i="10" s="1"/>
  <c r="DX39" i="10"/>
  <c r="DY39" i="10" s="1"/>
  <c r="DX38" i="10"/>
  <c r="DX37" i="10"/>
  <c r="DX36" i="10"/>
  <c r="DX35" i="10"/>
  <c r="DX34" i="10"/>
  <c r="DZ34" i="10" s="1"/>
  <c r="DX33" i="10"/>
  <c r="DZ33" i="10" s="1"/>
  <c r="DX32" i="10"/>
  <c r="DX31" i="10"/>
  <c r="DX30" i="10"/>
  <c r="DZ30" i="10" s="1"/>
  <c r="DX29" i="10"/>
  <c r="DZ29" i="10" s="1"/>
  <c r="DX28" i="10"/>
  <c r="DZ28" i="10" s="1"/>
  <c r="DX27" i="10"/>
  <c r="DZ27" i="10" s="1"/>
  <c r="DX26" i="10"/>
  <c r="DX25" i="10"/>
  <c r="DZ25" i="10" s="1"/>
  <c r="DX24" i="10"/>
  <c r="DY24" i="10" s="1"/>
  <c r="DX23" i="10"/>
  <c r="DX22" i="10"/>
  <c r="DZ22" i="10" s="1"/>
  <c r="DX21" i="10"/>
  <c r="DX20" i="10"/>
  <c r="DZ20" i="10" s="1"/>
  <c r="DX19" i="10"/>
  <c r="DX18" i="10"/>
  <c r="DY18" i="10" s="1"/>
  <c r="DX17" i="10"/>
  <c r="DZ17" i="10" s="1"/>
  <c r="DX16" i="10"/>
  <c r="DY16" i="10" s="1"/>
  <c r="DX15" i="10"/>
  <c r="DY15" i="10" s="1"/>
  <c r="DX14" i="10"/>
  <c r="DY14" i="10" s="1"/>
  <c r="DX13" i="10"/>
  <c r="DX12" i="10"/>
  <c r="DX11" i="10"/>
  <c r="DX10" i="10"/>
  <c r="DX9" i="10"/>
  <c r="DZ9" i="10" s="1"/>
  <c r="DX8" i="10"/>
  <c r="DZ8" i="10" s="1"/>
  <c r="DX7" i="10"/>
  <c r="DH86" i="10"/>
  <c r="DI84" i="10"/>
  <c r="DJ84" i="10" s="1"/>
  <c r="DI83" i="10"/>
  <c r="DI82" i="10"/>
  <c r="DI81" i="10"/>
  <c r="DI80" i="10"/>
  <c r="DI79" i="10"/>
  <c r="DI78" i="10"/>
  <c r="DJ78" i="10" s="1"/>
  <c r="DI77" i="10"/>
  <c r="DI76" i="10"/>
  <c r="DI75" i="10"/>
  <c r="DI74" i="10"/>
  <c r="DJ74" i="10" s="1"/>
  <c r="DI73" i="10"/>
  <c r="DI72" i="10"/>
  <c r="DI71" i="10"/>
  <c r="DI70" i="10"/>
  <c r="DI69" i="10"/>
  <c r="DI68" i="10"/>
  <c r="DJ68" i="10" s="1"/>
  <c r="DI67" i="10"/>
  <c r="DI66" i="10"/>
  <c r="DI65" i="10"/>
  <c r="DI64" i="10"/>
  <c r="DK64" i="10" s="1"/>
  <c r="DI63" i="10"/>
  <c r="DK63" i="10" s="1"/>
  <c r="DI62" i="10"/>
  <c r="DJ62" i="10" s="1"/>
  <c r="DI61" i="10"/>
  <c r="DI60" i="10"/>
  <c r="DJ60" i="10" s="1"/>
  <c r="DI59" i="10"/>
  <c r="DK59" i="10" s="1"/>
  <c r="DI58" i="10"/>
  <c r="DK58" i="10" s="1"/>
  <c r="DI57" i="10"/>
  <c r="DI56" i="10"/>
  <c r="DI55" i="10"/>
  <c r="DI54" i="10"/>
  <c r="DI53" i="10"/>
  <c r="DK53" i="10" s="1"/>
  <c r="DI52" i="10"/>
  <c r="DI51" i="10"/>
  <c r="DK51" i="10" s="1"/>
  <c r="DI50" i="10"/>
  <c r="DI49" i="10"/>
  <c r="DK49" i="10" s="1"/>
  <c r="DI48" i="10"/>
  <c r="DI47" i="10"/>
  <c r="DI46" i="10"/>
  <c r="DJ46" i="10" s="1"/>
  <c r="DI45" i="10"/>
  <c r="DI44" i="10"/>
  <c r="DJ44" i="10" s="1"/>
  <c r="DI43" i="10"/>
  <c r="DK43" i="10" s="1"/>
  <c r="DI42" i="10"/>
  <c r="DK42" i="10" s="1"/>
  <c r="DI41" i="10"/>
  <c r="DK41" i="10" s="1"/>
  <c r="DI40" i="10"/>
  <c r="DI39" i="10"/>
  <c r="DI38" i="10"/>
  <c r="DJ38" i="10" s="1"/>
  <c r="DI37" i="10"/>
  <c r="DI36" i="10"/>
  <c r="DI35" i="10"/>
  <c r="DI34" i="10"/>
  <c r="DI33" i="10"/>
  <c r="DJ33" i="10" s="1"/>
  <c r="DI32" i="10"/>
  <c r="DI31" i="10"/>
  <c r="DJ31" i="10" s="1"/>
  <c r="DI30" i="10"/>
  <c r="DI29" i="10"/>
  <c r="DI28" i="10"/>
  <c r="DI27" i="10"/>
  <c r="DI26" i="10"/>
  <c r="DI25" i="10"/>
  <c r="DI24" i="10"/>
  <c r="DI23" i="10"/>
  <c r="DJ23" i="10" s="1"/>
  <c r="DI22" i="10"/>
  <c r="DI21" i="10"/>
  <c r="DI20" i="10"/>
  <c r="DK20" i="10" s="1"/>
  <c r="DI19" i="10"/>
  <c r="DK19" i="10" s="1"/>
  <c r="DI18" i="10"/>
  <c r="DI17" i="10"/>
  <c r="DI16" i="10"/>
  <c r="DK16" i="10" s="1"/>
  <c r="DI15" i="10"/>
  <c r="DK15" i="10" s="1"/>
  <c r="DI14" i="10"/>
  <c r="DI13" i="10"/>
  <c r="DI12" i="10"/>
  <c r="DK12" i="10" s="1"/>
  <c r="DI11" i="10"/>
  <c r="DK11" i="10" s="1"/>
  <c r="DI10" i="10"/>
  <c r="DI9" i="10"/>
  <c r="DI8" i="10"/>
  <c r="DK8" i="10" s="1"/>
  <c r="DI7" i="10"/>
  <c r="DK7" i="10" s="1"/>
  <c r="CS86" i="10"/>
  <c r="CT84" i="10"/>
  <c r="CV84" i="10" s="1"/>
  <c r="CT83" i="10"/>
  <c r="CT82" i="10"/>
  <c r="CV82" i="10" s="1"/>
  <c r="CT81" i="10"/>
  <c r="CU81" i="10" s="1"/>
  <c r="CT80" i="10"/>
  <c r="CT79" i="10"/>
  <c r="CU79" i="10" s="1"/>
  <c r="CT78" i="10"/>
  <c r="CU78" i="10" s="1"/>
  <c r="CT77" i="10"/>
  <c r="CU77" i="10" s="1"/>
  <c r="CT76" i="10"/>
  <c r="CU76" i="10" s="1"/>
  <c r="CT75" i="10"/>
  <c r="CT74" i="10"/>
  <c r="CV74" i="10" s="1"/>
  <c r="CT73" i="10"/>
  <c r="CV73" i="10" s="1"/>
  <c r="CT72" i="10"/>
  <c r="CU72" i="10" s="1"/>
  <c r="CT71" i="10"/>
  <c r="CT70" i="10"/>
  <c r="CT69" i="10"/>
  <c r="CT68" i="10"/>
  <c r="CV68" i="10" s="1"/>
  <c r="CT67" i="10"/>
  <c r="CT66" i="10"/>
  <c r="CT65" i="10"/>
  <c r="CV65" i="10" s="1"/>
  <c r="CT64" i="10"/>
  <c r="CT63" i="10"/>
  <c r="CT62" i="10"/>
  <c r="CT61" i="10"/>
  <c r="CU61" i="10" s="1"/>
  <c r="CT60" i="10"/>
  <c r="CT59" i="10"/>
  <c r="CT58" i="10"/>
  <c r="CT57" i="10"/>
  <c r="CV57" i="10" s="1"/>
  <c r="CT56" i="10"/>
  <c r="CU56" i="10" s="1"/>
  <c r="CT55" i="10"/>
  <c r="CV55" i="10" s="1"/>
  <c r="CT54" i="10"/>
  <c r="CT53" i="10"/>
  <c r="CT52" i="10"/>
  <c r="CU52" i="10" s="1"/>
  <c r="CT51" i="10"/>
  <c r="CT50" i="10"/>
  <c r="CU50" i="10" s="1"/>
  <c r="CT49" i="10"/>
  <c r="CV49" i="10" s="1"/>
  <c r="CT48" i="10"/>
  <c r="CT47" i="10"/>
  <c r="CV47" i="10" s="1"/>
  <c r="CT46" i="10"/>
  <c r="CV46" i="10" s="1"/>
  <c r="CT45" i="10"/>
  <c r="CT44" i="10"/>
  <c r="CU44" i="10" s="1"/>
  <c r="CT43" i="10"/>
  <c r="CT42" i="10"/>
  <c r="CT41" i="10"/>
  <c r="CV41" i="10" s="1"/>
  <c r="CT40" i="10"/>
  <c r="CT39" i="10"/>
  <c r="CU39" i="10" s="1"/>
  <c r="CT38" i="10"/>
  <c r="CV38" i="10" s="1"/>
  <c r="CT37" i="10"/>
  <c r="CT36" i="10"/>
  <c r="CU36" i="10" s="1"/>
  <c r="CT35" i="10"/>
  <c r="CU35" i="10" s="1"/>
  <c r="CT34" i="10"/>
  <c r="CU34" i="10" s="1"/>
  <c r="CT33" i="10"/>
  <c r="CV33" i="10" s="1"/>
  <c r="CT32" i="10"/>
  <c r="CT31" i="10"/>
  <c r="CV31" i="10" s="1"/>
  <c r="CT30" i="10"/>
  <c r="CT29" i="10"/>
  <c r="CT28" i="10"/>
  <c r="CU28" i="10" s="1"/>
  <c r="CT27" i="10"/>
  <c r="CU27" i="10" s="1"/>
  <c r="CT26" i="10"/>
  <c r="CU26" i="10" s="1"/>
  <c r="CT25" i="10"/>
  <c r="CV25" i="10" s="1"/>
  <c r="CT24" i="10"/>
  <c r="CT23" i="10"/>
  <c r="CU23" i="10" s="1"/>
  <c r="CT22" i="10"/>
  <c r="CT21" i="10"/>
  <c r="CV21" i="10" s="1"/>
  <c r="CT20" i="10"/>
  <c r="CU20" i="10" s="1"/>
  <c r="CT19" i="10"/>
  <c r="CV19" i="10" s="1"/>
  <c r="CT18" i="10"/>
  <c r="CU18" i="10" s="1"/>
  <c r="CT17" i="10"/>
  <c r="CV17" i="10" s="1"/>
  <c r="CT16" i="10"/>
  <c r="CU16" i="10" s="1"/>
  <c r="CT15" i="10"/>
  <c r="CV15" i="10" s="1"/>
  <c r="CT14" i="10"/>
  <c r="CU14" i="10" s="1"/>
  <c r="CT13" i="10"/>
  <c r="CU13" i="10" s="1"/>
  <c r="CT12" i="10"/>
  <c r="CU12" i="10" s="1"/>
  <c r="CT11" i="10"/>
  <c r="CV11" i="10" s="1"/>
  <c r="CT10" i="10"/>
  <c r="CU10" i="10" s="1"/>
  <c r="CT9" i="10"/>
  <c r="CT8" i="10"/>
  <c r="CU8" i="10" s="1"/>
  <c r="CT7" i="10"/>
  <c r="CV7" i="10" s="1"/>
  <c r="CD86" i="10"/>
  <c r="CE84" i="10"/>
  <c r="CF84" i="10" s="1"/>
  <c r="CE83" i="10"/>
  <c r="CE82" i="10"/>
  <c r="CG82" i="10" s="1"/>
  <c r="CE81" i="10"/>
  <c r="CE80" i="10"/>
  <c r="CF80" i="10" s="1"/>
  <c r="CE79" i="10"/>
  <c r="CG79" i="10" s="1"/>
  <c r="CE78" i="10"/>
  <c r="CF78" i="10" s="1"/>
  <c r="CE77" i="10"/>
  <c r="CF77" i="10" s="1"/>
  <c r="CE76" i="10"/>
  <c r="CE75" i="10"/>
  <c r="CE74" i="10"/>
  <c r="CE73" i="10"/>
  <c r="CE72" i="10"/>
  <c r="CE71" i="10"/>
  <c r="CE70" i="10"/>
  <c r="CF70" i="10" s="1"/>
  <c r="CE69" i="10"/>
  <c r="CF69" i="10" s="1"/>
  <c r="CE68" i="10"/>
  <c r="CF68" i="10" s="1"/>
  <c r="CE67" i="10"/>
  <c r="CE66" i="10"/>
  <c r="CG66" i="10" s="1"/>
  <c r="CE65" i="10"/>
  <c r="CG65" i="10" s="1"/>
  <c r="CE64" i="10"/>
  <c r="CF64" i="10" s="1"/>
  <c r="CE63" i="10"/>
  <c r="CG63" i="10" s="1"/>
  <c r="CE62" i="10"/>
  <c r="CG62" i="10" s="1"/>
  <c r="CE61" i="10"/>
  <c r="CE60" i="10"/>
  <c r="CF60" i="10" s="1"/>
  <c r="CE59" i="10"/>
  <c r="CE58" i="10"/>
  <c r="CF58" i="10" s="1"/>
  <c r="CE57" i="10"/>
  <c r="CG57" i="10" s="1"/>
  <c r="CE56" i="10"/>
  <c r="CF56" i="10" s="1"/>
  <c r="CE55" i="10"/>
  <c r="CE54" i="10"/>
  <c r="CG54" i="10" s="1"/>
  <c r="CE53" i="10"/>
  <c r="CF53" i="10" s="1"/>
  <c r="CE52" i="10"/>
  <c r="CE51" i="10"/>
  <c r="CG51" i="10" s="1"/>
  <c r="CE50" i="10"/>
  <c r="CG50" i="10" s="1"/>
  <c r="CE49" i="10"/>
  <c r="CE48" i="10"/>
  <c r="CG48" i="10" s="1"/>
  <c r="CE47" i="10"/>
  <c r="CF47" i="10" s="1"/>
  <c r="CE46" i="10"/>
  <c r="CF46" i="10" s="1"/>
  <c r="CE45" i="10"/>
  <c r="CG45" i="10" s="1"/>
  <c r="CE44" i="10"/>
  <c r="CE43" i="10"/>
  <c r="CF43" i="10" s="1"/>
  <c r="CE42" i="10"/>
  <c r="CE41" i="10"/>
  <c r="CE40" i="10"/>
  <c r="CE39" i="10"/>
  <c r="CF39" i="10" s="1"/>
  <c r="CE38" i="10"/>
  <c r="CE37" i="10"/>
  <c r="CF37" i="10" s="1"/>
  <c r="CE36" i="10"/>
  <c r="CE35" i="10"/>
  <c r="CG35" i="10" s="1"/>
  <c r="CE34" i="10"/>
  <c r="CG34" i="10" s="1"/>
  <c r="CE33" i="10"/>
  <c r="CE32" i="10"/>
  <c r="CE31" i="10"/>
  <c r="CE30" i="10"/>
  <c r="CF30" i="10" s="1"/>
  <c r="CE29" i="10"/>
  <c r="CF29" i="10" s="1"/>
  <c r="CE28" i="10"/>
  <c r="CE27" i="10"/>
  <c r="CF27" i="10" s="1"/>
  <c r="CE26" i="10"/>
  <c r="CG26" i="10" s="1"/>
  <c r="CE25" i="10"/>
  <c r="CE24" i="10"/>
  <c r="CF24" i="10" s="1"/>
  <c r="CE23" i="10"/>
  <c r="CE22" i="10"/>
  <c r="CE21" i="10"/>
  <c r="CG21" i="10" s="1"/>
  <c r="CE20" i="10"/>
  <c r="CF20" i="10" s="1"/>
  <c r="CE19" i="10"/>
  <c r="CF19" i="10" s="1"/>
  <c r="CE18" i="10"/>
  <c r="CF18" i="10" s="1"/>
  <c r="CE17" i="10"/>
  <c r="CE16" i="10"/>
  <c r="CF16" i="10" s="1"/>
  <c r="CE15" i="10"/>
  <c r="CG15" i="10" s="1"/>
  <c r="CE14" i="10"/>
  <c r="CF14" i="10" s="1"/>
  <c r="CE13" i="10"/>
  <c r="CF13" i="10" s="1"/>
  <c r="CE12" i="10"/>
  <c r="CF12" i="10" s="1"/>
  <c r="CE11" i="10"/>
  <c r="CF11" i="10" s="1"/>
  <c r="CE10" i="10"/>
  <c r="CF10" i="10" s="1"/>
  <c r="CE9" i="10"/>
  <c r="CE8" i="10"/>
  <c r="CF8" i="10" s="1"/>
  <c r="CE7" i="10"/>
  <c r="CG7" i="10" s="1"/>
  <c r="BP84" i="10"/>
  <c r="BQ84" i="10" s="1"/>
  <c r="BP83" i="10"/>
  <c r="BP82" i="10"/>
  <c r="BQ82" i="10" s="1"/>
  <c r="BP81" i="10"/>
  <c r="BQ81" i="10" s="1"/>
  <c r="BP80" i="10"/>
  <c r="BQ80" i="10" s="1"/>
  <c r="BP79" i="10"/>
  <c r="BP78" i="10"/>
  <c r="BQ78" i="10" s="1"/>
  <c r="BP77" i="10"/>
  <c r="BP76" i="10"/>
  <c r="BP75" i="10"/>
  <c r="BP74" i="10"/>
  <c r="BQ74" i="10" s="1"/>
  <c r="BP73" i="10"/>
  <c r="BQ73" i="10" s="1"/>
  <c r="BP72" i="10"/>
  <c r="BQ72" i="10" s="1"/>
  <c r="BP71" i="10"/>
  <c r="BP70" i="10"/>
  <c r="BQ70" i="10" s="1"/>
  <c r="BP69" i="10"/>
  <c r="BP68" i="10"/>
  <c r="BQ68" i="10" s="1"/>
  <c r="BP67" i="10"/>
  <c r="BP66" i="10"/>
  <c r="BP65" i="10"/>
  <c r="BQ65" i="10" s="1"/>
  <c r="BP64" i="10"/>
  <c r="BP63" i="10"/>
  <c r="BP62" i="10"/>
  <c r="BQ62" i="10" s="1"/>
  <c r="BP61" i="10"/>
  <c r="BQ61" i="10" s="1"/>
  <c r="BP60" i="10"/>
  <c r="BQ60" i="10" s="1"/>
  <c r="BP59" i="10"/>
  <c r="BP58" i="10"/>
  <c r="BQ58" i="10" s="1"/>
  <c r="BP57" i="10"/>
  <c r="BQ57" i="10" s="1"/>
  <c r="BP56" i="10"/>
  <c r="BQ56" i="10" s="1"/>
  <c r="BP55" i="10"/>
  <c r="BP54" i="10"/>
  <c r="BQ54" i="10" s="1"/>
  <c r="BP53" i="10"/>
  <c r="BQ53" i="10" s="1"/>
  <c r="BP50" i="10"/>
  <c r="BQ50" i="10" s="1"/>
  <c r="BP48" i="10"/>
  <c r="BQ48" i="10" s="1"/>
  <c r="BP47" i="10"/>
  <c r="BQ47" i="10" s="1"/>
  <c r="BP45" i="10"/>
  <c r="BP43" i="10"/>
  <c r="BQ43" i="10" s="1"/>
  <c r="BP42" i="10"/>
  <c r="BQ42" i="10" s="1"/>
  <c r="BP41" i="10"/>
  <c r="BQ41" i="10" s="1"/>
  <c r="BP40" i="10"/>
  <c r="BQ40" i="10" s="1"/>
  <c r="BP39" i="10"/>
  <c r="BP38" i="10"/>
  <c r="BP37" i="10"/>
  <c r="BQ37" i="10" s="1"/>
  <c r="BP36" i="10"/>
  <c r="BQ36" i="10" s="1"/>
  <c r="BP35" i="10"/>
  <c r="BP34" i="10"/>
  <c r="BQ34" i="10" s="1"/>
  <c r="BP33" i="10"/>
  <c r="BQ33" i="10" s="1"/>
  <c r="BP32" i="10"/>
  <c r="BP31" i="10"/>
  <c r="BQ31" i="10" s="1"/>
  <c r="AZ86" i="10"/>
  <c r="BA84" i="10"/>
  <c r="BB84" i="10" s="1"/>
  <c r="BA83" i="10"/>
  <c r="BA82" i="10"/>
  <c r="BA81" i="10"/>
  <c r="BB81" i="10" s="1"/>
  <c r="BA80" i="10"/>
  <c r="BA79" i="10"/>
  <c r="BB79" i="10" s="1"/>
  <c r="BA78" i="10"/>
  <c r="BB78" i="10" s="1"/>
  <c r="BA77" i="10"/>
  <c r="BA76" i="10"/>
  <c r="BB76" i="10" s="1"/>
  <c r="BA75" i="10"/>
  <c r="BC75" i="10" s="1"/>
  <c r="BA74" i="10"/>
  <c r="BC74" i="10" s="1"/>
  <c r="BA73" i="10"/>
  <c r="BA72" i="10"/>
  <c r="BC72" i="10" s="1"/>
  <c r="BA71" i="10"/>
  <c r="BB71" i="10" s="1"/>
  <c r="BA70" i="10"/>
  <c r="BC70" i="10" s="1"/>
  <c r="BA69" i="10"/>
  <c r="BA68" i="10"/>
  <c r="BC68" i="10" s="1"/>
  <c r="BA67" i="10"/>
  <c r="BC67" i="10" s="1"/>
  <c r="BA66" i="10"/>
  <c r="BB66" i="10" s="1"/>
  <c r="BA65" i="10"/>
  <c r="BC65" i="10" s="1"/>
  <c r="BA64" i="10"/>
  <c r="BA63" i="10"/>
  <c r="BA62" i="10"/>
  <c r="BC62" i="10" s="1"/>
  <c r="BA61" i="10"/>
  <c r="BA60" i="10"/>
  <c r="BC60" i="10" s="1"/>
  <c r="BA59" i="10"/>
  <c r="BC59" i="10" s="1"/>
  <c r="BA58" i="10"/>
  <c r="BC58" i="10" s="1"/>
  <c r="BA57" i="10"/>
  <c r="BA56" i="10"/>
  <c r="BB56" i="10" s="1"/>
  <c r="BA55" i="10"/>
  <c r="BB55" i="10" s="1"/>
  <c r="BA54" i="10"/>
  <c r="BC54" i="10" s="1"/>
  <c r="BA53" i="10"/>
  <c r="BA52" i="10"/>
  <c r="BB52" i="10" s="1"/>
  <c r="BA51" i="10"/>
  <c r="BB51" i="10" s="1"/>
  <c r="BA50" i="10"/>
  <c r="BB50" i="10" s="1"/>
  <c r="BA49" i="10"/>
  <c r="BB49" i="10" s="1"/>
  <c r="BA48" i="10"/>
  <c r="BC48" i="10" s="1"/>
  <c r="BA47" i="10"/>
  <c r="BA46" i="10"/>
  <c r="BC46" i="10" s="1"/>
  <c r="BA45" i="10"/>
  <c r="BA44" i="10"/>
  <c r="BC44" i="10" s="1"/>
  <c r="BA43" i="10"/>
  <c r="BB43" i="10" s="1"/>
  <c r="BA42" i="10"/>
  <c r="BC42" i="10" s="1"/>
  <c r="BA41" i="10"/>
  <c r="BA40" i="10"/>
  <c r="BA39" i="10"/>
  <c r="BC39" i="10" s="1"/>
  <c r="BA38" i="10"/>
  <c r="BB38" i="10" s="1"/>
  <c r="BA37" i="10"/>
  <c r="BC37" i="10" s="1"/>
  <c r="BA36" i="10"/>
  <c r="BC36" i="10" s="1"/>
  <c r="BA35" i="10"/>
  <c r="BC35" i="10" s="1"/>
  <c r="BA34" i="10"/>
  <c r="BB34" i="10" s="1"/>
  <c r="BA33" i="10"/>
  <c r="BA32" i="10"/>
  <c r="BB32" i="10" s="1"/>
  <c r="BA31" i="10"/>
  <c r="BC31" i="10" s="1"/>
  <c r="BA30" i="10"/>
  <c r="BB30" i="10" s="1"/>
  <c r="BA29" i="10"/>
  <c r="BB29" i="10" s="1"/>
  <c r="BA28" i="10"/>
  <c r="BB28" i="10" s="1"/>
  <c r="BA27" i="10"/>
  <c r="BA26" i="10"/>
  <c r="BB26" i="10" s="1"/>
  <c r="BA25" i="10"/>
  <c r="BA24" i="10"/>
  <c r="BC24" i="10" s="1"/>
  <c r="BA23" i="10"/>
  <c r="BA22" i="10"/>
  <c r="BA21" i="10"/>
  <c r="BC21" i="10" s="1"/>
  <c r="BA20" i="10"/>
  <c r="BA19" i="10"/>
  <c r="BC19" i="10" s="1"/>
  <c r="BA18" i="10"/>
  <c r="BC18" i="10" s="1"/>
  <c r="BA17" i="10"/>
  <c r="BB17" i="10" s="1"/>
  <c r="BA16" i="10"/>
  <c r="BA15" i="10"/>
  <c r="BA14" i="10"/>
  <c r="BA13" i="10"/>
  <c r="BA12" i="10"/>
  <c r="BA11" i="10"/>
  <c r="BC11" i="10" s="1"/>
  <c r="BA10" i="10"/>
  <c r="BC10" i="10" s="1"/>
  <c r="BA9" i="10"/>
  <c r="BA8" i="10"/>
  <c r="BC8" i="10" s="1"/>
  <c r="BA7" i="10"/>
  <c r="AK86" i="10"/>
  <c r="AL84" i="10"/>
  <c r="AM84" i="10" s="1"/>
  <c r="AL83" i="10"/>
  <c r="AL82" i="10"/>
  <c r="AM82" i="10" s="1"/>
  <c r="AL81" i="10"/>
  <c r="AN81" i="10" s="1"/>
  <c r="AL80" i="10"/>
  <c r="AL79" i="10"/>
  <c r="AN79" i="10" s="1"/>
  <c r="AL78" i="10"/>
  <c r="AN78" i="10" s="1"/>
  <c r="AL77" i="10"/>
  <c r="AL76" i="10"/>
  <c r="AM76" i="10" s="1"/>
  <c r="AL75" i="10"/>
  <c r="AL74" i="10"/>
  <c r="AM74" i="10" s="1"/>
  <c r="AL73" i="10"/>
  <c r="AN73" i="10" s="1"/>
  <c r="AL72" i="10"/>
  <c r="AL71" i="10"/>
  <c r="AN71" i="10" s="1"/>
  <c r="AL70" i="10"/>
  <c r="AN70" i="10" s="1"/>
  <c r="AL69" i="10"/>
  <c r="AL68" i="10"/>
  <c r="AL67" i="10"/>
  <c r="AM67" i="10" s="1"/>
  <c r="AL66" i="10"/>
  <c r="AM66" i="10" s="1"/>
  <c r="AL65" i="10"/>
  <c r="AM65" i="10" s="1"/>
  <c r="AL64" i="10"/>
  <c r="AL63" i="10"/>
  <c r="AM63" i="10" s="1"/>
  <c r="AL62" i="10"/>
  <c r="AM62" i="10" s="1"/>
  <c r="AL61" i="10"/>
  <c r="AL60" i="10"/>
  <c r="AL59" i="10"/>
  <c r="AM59" i="10" s="1"/>
  <c r="AL58" i="10"/>
  <c r="AL57" i="10"/>
  <c r="AM57" i="10" s="1"/>
  <c r="AL56" i="10"/>
  <c r="AM56" i="10" s="1"/>
  <c r="AL55" i="10"/>
  <c r="AL54" i="10"/>
  <c r="AM54" i="10" s="1"/>
  <c r="AL53" i="10"/>
  <c r="AL52" i="10"/>
  <c r="AN52" i="10" s="1"/>
  <c r="AL51" i="10"/>
  <c r="AM51" i="10" s="1"/>
  <c r="AL50" i="10"/>
  <c r="AN50" i="10" s="1"/>
  <c r="AL49" i="10"/>
  <c r="AM49" i="10" s="1"/>
  <c r="AL48" i="10"/>
  <c r="AL47" i="10"/>
  <c r="AL46" i="10"/>
  <c r="AN46" i="10" s="1"/>
  <c r="AL45" i="10"/>
  <c r="AL44" i="10"/>
  <c r="AN44" i="10" s="1"/>
  <c r="AL43" i="10"/>
  <c r="AN43" i="10" s="1"/>
  <c r="AL42" i="10"/>
  <c r="AM42" i="10" s="1"/>
  <c r="AL41" i="10"/>
  <c r="AL40" i="10"/>
  <c r="AN40" i="10" s="1"/>
  <c r="AL39" i="10"/>
  <c r="AN39" i="10" s="1"/>
  <c r="AL38" i="10"/>
  <c r="AN38" i="10" s="1"/>
  <c r="AL37" i="10"/>
  <c r="AN37" i="10" s="1"/>
  <c r="AL36" i="10"/>
  <c r="AN36" i="10" s="1"/>
  <c r="AL35" i="10"/>
  <c r="AN35" i="10" s="1"/>
  <c r="AL34" i="10"/>
  <c r="AM34" i="10" s="1"/>
  <c r="AL33" i="10"/>
  <c r="AL32" i="10"/>
  <c r="AN32" i="10" s="1"/>
  <c r="AL31" i="10"/>
  <c r="AN31" i="10" s="1"/>
  <c r="AL30" i="10"/>
  <c r="AM30" i="10" s="1"/>
  <c r="AL29" i="10"/>
  <c r="AN29" i="10" s="1"/>
  <c r="AL28" i="10"/>
  <c r="AN28" i="10" s="1"/>
  <c r="AL27" i="10"/>
  <c r="AN27" i="10" s="1"/>
  <c r="AL26" i="10"/>
  <c r="AL25" i="10"/>
  <c r="AM25" i="10" s="1"/>
  <c r="AL24" i="10"/>
  <c r="AM24" i="10" s="1"/>
  <c r="AL23" i="10"/>
  <c r="AL22" i="10"/>
  <c r="AL21" i="10"/>
  <c r="AN21" i="10" s="1"/>
  <c r="AL20" i="10"/>
  <c r="AM20" i="10" s="1"/>
  <c r="AL19" i="10"/>
  <c r="AN19" i="10" s="1"/>
  <c r="AL18" i="10"/>
  <c r="AM18" i="10" s="1"/>
  <c r="AL17" i="10"/>
  <c r="AM17" i="10" s="1"/>
  <c r="AL16" i="10"/>
  <c r="AN16" i="10" s="1"/>
  <c r="AL15" i="10"/>
  <c r="AM15" i="10" s="1"/>
  <c r="AL14" i="10"/>
  <c r="AM14" i="10" s="1"/>
  <c r="AL13" i="10"/>
  <c r="AM13" i="10" s="1"/>
  <c r="AL12" i="10"/>
  <c r="AL11" i="10"/>
  <c r="AL10" i="10"/>
  <c r="AM10" i="10" s="1"/>
  <c r="AL9" i="10"/>
  <c r="AN9" i="10" s="1"/>
  <c r="AL8" i="10"/>
  <c r="AM8" i="10" s="1"/>
  <c r="AL7" i="10"/>
  <c r="V86" i="10"/>
  <c r="W84" i="10"/>
  <c r="X84" i="10" s="1"/>
  <c r="W83" i="10"/>
  <c r="X83" i="10" s="1"/>
  <c r="W82" i="10"/>
  <c r="Y82" i="10" s="1"/>
  <c r="W81" i="10"/>
  <c r="W80" i="10"/>
  <c r="Y80" i="10" s="1"/>
  <c r="W79" i="10"/>
  <c r="W78" i="10"/>
  <c r="W77" i="10"/>
  <c r="X77" i="10" s="1"/>
  <c r="W76" i="10"/>
  <c r="X76" i="10" s="1"/>
  <c r="W75" i="10"/>
  <c r="X75" i="10" s="1"/>
  <c r="W74" i="10"/>
  <c r="X74" i="10" s="1"/>
  <c r="W73" i="10"/>
  <c r="W72" i="10"/>
  <c r="Y72" i="10" s="1"/>
  <c r="W71" i="10"/>
  <c r="W70" i="10"/>
  <c r="W69" i="10"/>
  <c r="X69" i="10" s="1"/>
  <c r="W68" i="10"/>
  <c r="W67" i="10"/>
  <c r="X67" i="10" s="1"/>
  <c r="W66" i="10"/>
  <c r="X66" i="10" s="1"/>
  <c r="W65" i="10"/>
  <c r="W64" i="10"/>
  <c r="X64" i="10" s="1"/>
  <c r="W63" i="10"/>
  <c r="Y63" i="10" s="1"/>
  <c r="W62" i="10"/>
  <c r="W61" i="10"/>
  <c r="X61" i="10" s="1"/>
  <c r="W60" i="10"/>
  <c r="X60" i="10" s="1"/>
  <c r="W59" i="10"/>
  <c r="X59" i="10" s="1"/>
  <c r="W58" i="10"/>
  <c r="X58" i="10" s="1"/>
  <c r="W57" i="10"/>
  <c r="X57" i="10" s="1"/>
  <c r="W56" i="10"/>
  <c r="W55" i="10"/>
  <c r="Y55" i="10" s="1"/>
  <c r="W54" i="10"/>
  <c r="W53" i="10"/>
  <c r="X53" i="10" s="1"/>
  <c r="W52" i="10"/>
  <c r="X52" i="10" s="1"/>
  <c r="W51" i="10"/>
  <c r="X51" i="10" s="1"/>
  <c r="W50" i="10"/>
  <c r="X50" i="10" s="1"/>
  <c r="W49" i="10"/>
  <c r="X49" i="10" s="1"/>
  <c r="W48" i="10"/>
  <c r="Y48" i="10" s="1"/>
  <c r="W47" i="10"/>
  <c r="Y47" i="10" s="1"/>
  <c r="W46" i="10"/>
  <c r="Y46" i="10" s="1"/>
  <c r="W45" i="10"/>
  <c r="Y45" i="10" s="1"/>
  <c r="W44" i="10"/>
  <c r="Y44" i="10" s="1"/>
  <c r="W43" i="10"/>
  <c r="X43" i="10" s="1"/>
  <c r="W42" i="10"/>
  <c r="W41" i="10"/>
  <c r="X41" i="10" s="1"/>
  <c r="W40" i="10"/>
  <c r="Y40" i="10" s="1"/>
  <c r="W39" i="10"/>
  <c r="Y39" i="10" s="1"/>
  <c r="W38" i="10"/>
  <c r="Y38" i="10" s="1"/>
  <c r="W37" i="10"/>
  <c r="Y37" i="10" s="1"/>
  <c r="W36" i="10"/>
  <c r="Y36" i="10" s="1"/>
  <c r="W35" i="10"/>
  <c r="X35" i="10" s="1"/>
  <c r="W34" i="10"/>
  <c r="W33" i="10"/>
  <c r="X33" i="10" s="1"/>
  <c r="W32" i="10"/>
  <c r="Y32" i="10" s="1"/>
  <c r="W31" i="10"/>
  <c r="Y31" i="10" s="1"/>
  <c r="W30" i="10"/>
  <c r="Y30" i="10" s="1"/>
  <c r="W29" i="10"/>
  <c r="Y29" i="10" s="1"/>
  <c r="W28" i="10"/>
  <c r="Y28" i="10" s="1"/>
  <c r="W27" i="10"/>
  <c r="X27" i="10" s="1"/>
  <c r="W26" i="10"/>
  <c r="W25" i="10"/>
  <c r="X25" i="10" s="1"/>
  <c r="W24" i="10"/>
  <c r="Y24" i="10" s="1"/>
  <c r="W23" i="10"/>
  <c r="X23" i="10" s="1"/>
  <c r="W22" i="10"/>
  <c r="Y22" i="10" s="1"/>
  <c r="W21" i="10"/>
  <c r="Y21" i="10" s="1"/>
  <c r="W20" i="10"/>
  <c r="Y20" i="10" s="1"/>
  <c r="W19" i="10"/>
  <c r="X19" i="10" s="1"/>
  <c r="W18" i="10"/>
  <c r="W17" i="10"/>
  <c r="X17" i="10" s="1"/>
  <c r="W16" i="10"/>
  <c r="X16" i="10" s="1"/>
  <c r="W15" i="10"/>
  <c r="X15" i="10" s="1"/>
  <c r="W14" i="10"/>
  <c r="X14" i="10" s="1"/>
  <c r="W13" i="10"/>
  <c r="X13" i="10" s="1"/>
  <c r="W12" i="10"/>
  <c r="Y12" i="10" s="1"/>
  <c r="W11" i="10"/>
  <c r="X11" i="10" s="1"/>
  <c r="W10" i="10"/>
  <c r="X10" i="10" s="1"/>
  <c r="W9" i="10"/>
  <c r="X9" i="10" s="1"/>
  <c r="W8" i="10"/>
  <c r="X8" i="10" s="1"/>
  <c r="W7" i="10"/>
  <c r="Y7" i="10" s="1"/>
  <c r="CU16" i="20" l="1"/>
  <c r="CU50" i="20"/>
  <c r="CV68" i="20"/>
  <c r="CW18" i="20"/>
  <c r="CV18" i="20"/>
  <c r="CU56" i="20"/>
  <c r="CU58" i="20"/>
  <c r="CU60" i="20"/>
  <c r="CW60" i="20" s="1"/>
  <c r="CU61" i="20"/>
  <c r="CW61" i="20" s="1"/>
  <c r="CU80" i="20"/>
  <c r="CV82" i="20"/>
  <c r="CW20" i="20"/>
  <c r="CW22" i="20"/>
  <c r="CU65" i="20"/>
  <c r="CV78" i="20"/>
  <c r="CF16" i="20"/>
  <c r="CH16" i="20" s="1"/>
  <c r="CF10" i="20"/>
  <c r="CF12" i="20"/>
  <c r="CH12" i="20" s="1"/>
  <c r="BQ62" i="20"/>
  <c r="BR40" i="20"/>
  <c r="BS40" i="20" s="1"/>
  <c r="BS84" i="20"/>
  <c r="DP85" i="20"/>
  <c r="FR76" i="10"/>
  <c r="GH40" i="10"/>
  <c r="GI40" i="10" s="1"/>
  <c r="EO78" i="10"/>
  <c r="EP78" i="10" s="1"/>
  <c r="FR59" i="10"/>
  <c r="FT59" i="10" s="1"/>
  <c r="GH62" i="10"/>
  <c r="GI62" i="10" s="1"/>
  <c r="FR12" i="10"/>
  <c r="FT12" i="10" s="1"/>
  <c r="FR15" i="10"/>
  <c r="FT15" i="10" s="1"/>
  <c r="FS54" i="10"/>
  <c r="FT54" i="10" s="1"/>
  <c r="FR68" i="10"/>
  <c r="GG75" i="10"/>
  <c r="GI75" i="10" s="1"/>
  <c r="R18" i="22"/>
  <c r="R34" i="22"/>
  <c r="R55" i="22"/>
  <c r="R66" i="22"/>
  <c r="R42" i="22"/>
  <c r="R14" i="22"/>
  <c r="R26" i="22"/>
  <c r="R64" i="22"/>
  <c r="V7" i="22"/>
  <c r="R7" i="22" s="1"/>
  <c r="R73" i="22"/>
  <c r="R8" i="22"/>
  <c r="R25" i="22"/>
  <c r="S64" i="21"/>
  <c r="S66" i="21"/>
  <c r="T41" i="21"/>
  <c r="P36" i="21"/>
  <c r="Q36" i="21" s="1"/>
  <c r="J64" i="21"/>
  <c r="M27" i="2"/>
  <c r="N27" i="2" s="1"/>
  <c r="M25" i="2"/>
  <c r="N25" i="2" s="1"/>
  <c r="O25" i="2" s="1"/>
  <c r="M22" i="2"/>
  <c r="N22" i="2" s="1"/>
  <c r="P22" i="2" s="1"/>
  <c r="M15" i="2"/>
  <c r="N15" i="2" s="1"/>
  <c r="M12" i="2"/>
  <c r="N12" i="2" s="1"/>
  <c r="P12" i="2" s="1"/>
  <c r="M20" i="2"/>
  <c r="N20" i="2" s="1"/>
  <c r="P20" i="2" s="1"/>
  <c r="M7" i="2"/>
  <c r="N7" i="2" s="1"/>
  <c r="M29" i="2"/>
  <c r="N29" i="2" s="1"/>
  <c r="P29" i="2" s="1"/>
  <c r="M24" i="2"/>
  <c r="N24" i="2" s="1"/>
  <c r="P24" i="2" s="1"/>
  <c r="M19" i="2"/>
  <c r="N19" i="2" s="1"/>
  <c r="M17" i="2"/>
  <c r="N17" i="2" s="1"/>
  <c r="M14" i="2"/>
  <c r="N14" i="2" s="1"/>
  <c r="P14" i="2" s="1"/>
  <c r="M9" i="2"/>
  <c r="N9" i="2" s="1"/>
  <c r="M28" i="2"/>
  <c r="N28" i="2" s="1"/>
  <c r="P28" i="2" s="1"/>
  <c r="M26" i="2"/>
  <c r="N26" i="2" s="1"/>
  <c r="P26" i="2" s="1"/>
  <c r="M21" i="2"/>
  <c r="N21" i="2" s="1"/>
  <c r="M16" i="2"/>
  <c r="N16" i="2" s="1"/>
  <c r="P16" i="2" s="1"/>
  <c r="M11" i="2"/>
  <c r="N11" i="2" s="1"/>
  <c r="M8" i="2"/>
  <c r="N8" i="2" s="1"/>
  <c r="P8" i="2" s="1"/>
  <c r="I42" i="20"/>
  <c r="CU12" i="20"/>
  <c r="CU42" i="20"/>
  <c r="CV51" i="20"/>
  <c r="CV53" i="20"/>
  <c r="CW53" i="20" s="1"/>
  <c r="CU55" i="20"/>
  <c r="CU13" i="20"/>
  <c r="CV14" i="20"/>
  <c r="CV49" i="20"/>
  <c r="CU64" i="20"/>
  <c r="CU83" i="20"/>
  <c r="CW83" i="20" s="1"/>
  <c r="CU84" i="20"/>
  <c r="CW84" i="20" s="1"/>
  <c r="CV46" i="20"/>
  <c r="CV52" i="20"/>
  <c r="CV45" i="20"/>
  <c r="CU63" i="20"/>
  <c r="CW63" i="20" s="1"/>
  <c r="CU66" i="20"/>
  <c r="CW66" i="20" s="1"/>
  <c r="CV79" i="20"/>
  <c r="CW79" i="20" s="1"/>
  <c r="CF11" i="20"/>
  <c r="CF21" i="20"/>
  <c r="CH21" i="20" s="1"/>
  <c r="CF23" i="20"/>
  <c r="CF80" i="20"/>
  <c r="CH80" i="20" s="1"/>
  <c r="CF15" i="20"/>
  <c r="CF18" i="20"/>
  <c r="CH18" i="20" s="1"/>
  <c r="CF19" i="20"/>
  <c r="CF8" i="20"/>
  <c r="CH8" i="20" s="1"/>
  <c r="CF9" i="20"/>
  <c r="CF17" i="20"/>
  <c r="CH17" i="20" s="1"/>
  <c r="CF20" i="20"/>
  <c r="CH20" i="20" s="1"/>
  <c r="CF73" i="20"/>
  <c r="CH73" i="20" s="1"/>
  <c r="BR68" i="20"/>
  <c r="BS68" i="20" s="1"/>
  <c r="BQ54" i="20"/>
  <c r="BQ57" i="20"/>
  <c r="BQ58" i="20"/>
  <c r="BS58" i="20" s="1"/>
  <c r="BR78" i="20"/>
  <c r="BS78" i="20" s="1"/>
  <c r="BQ82" i="20"/>
  <c r="BS82" i="20" s="1"/>
  <c r="BQ41" i="20"/>
  <c r="BS41" i="20" s="1"/>
  <c r="BR48" i="20"/>
  <c r="BS48" i="20" s="1"/>
  <c r="BR55" i="20"/>
  <c r="BS55" i="20" s="1"/>
  <c r="BQ56" i="20"/>
  <c r="BS56" i="20" s="1"/>
  <c r="BR63" i="20"/>
  <c r="BS63" i="20" s="1"/>
  <c r="BQ64" i="20"/>
  <c r="BS64" i="20" s="1"/>
  <c r="BQ65" i="20"/>
  <c r="BQ66" i="20"/>
  <c r="BS66" i="20" s="1"/>
  <c r="BQ69" i="20"/>
  <c r="BS69" i="20" s="1"/>
  <c r="BQ80" i="20"/>
  <c r="BS80" i="20" s="1"/>
  <c r="BR82" i="20"/>
  <c r="BS65" i="20"/>
  <c r="BQ83" i="20"/>
  <c r="BS83" i="20" s="1"/>
  <c r="BR53" i="20"/>
  <c r="BS53" i="20" s="1"/>
  <c r="BG85" i="20"/>
  <c r="BC85" i="20"/>
  <c r="AO62" i="20"/>
  <c r="AO82" i="20"/>
  <c r="AO54" i="20"/>
  <c r="X12" i="20"/>
  <c r="Z12" i="20" s="1"/>
  <c r="X16" i="20"/>
  <c r="X19" i="20"/>
  <c r="X21" i="20"/>
  <c r="Z21" i="20" s="1"/>
  <c r="X17" i="20"/>
  <c r="X20" i="20"/>
  <c r="Z20" i="20" s="1"/>
  <c r="X55" i="20"/>
  <c r="Z55" i="20" s="1"/>
  <c r="Y72" i="20"/>
  <c r="Z72" i="20" s="1"/>
  <c r="X73" i="20"/>
  <c r="Z73" i="20" s="1"/>
  <c r="X80" i="20"/>
  <c r="Z80" i="20" s="1"/>
  <c r="X22" i="20"/>
  <c r="Z22" i="20" s="1"/>
  <c r="J47" i="20"/>
  <c r="J54" i="20"/>
  <c r="I62" i="20"/>
  <c r="I84" i="20"/>
  <c r="K84" i="20" s="1"/>
  <c r="I10" i="20"/>
  <c r="I12" i="20"/>
  <c r="I13" i="20"/>
  <c r="K13" i="20" s="1"/>
  <c r="I19" i="20"/>
  <c r="K19" i="20" s="1"/>
  <c r="I23" i="20"/>
  <c r="K23" i="20" s="1"/>
  <c r="J46" i="20"/>
  <c r="J55" i="20"/>
  <c r="I58" i="20"/>
  <c r="J66" i="20"/>
  <c r="I71" i="20"/>
  <c r="I14" i="20"/>
  <c r="I64" i="20"/>
  <c r="I11" i="20"/>
  <c r="K11" i="20" s="1"/>
  <c r="I83" i="20"/>
  <c r="K83" i="20" s="1"/>
  <c r="P34" i="21"/>
  <c r="N37" i="21"/>
  <c r="P40" i="21"/>
  <c r="Q40" i="21" s="1"/>
  <c r="T34" i="21"/>
  <c r="T40" i="21"/>
  <c r="P41" i="21"/>
  <c r="Q41" i="21" s="1"/>
  <c r="M46" i="2"/>
  <c r="N46" i="2" s="1"/>
  <c r="M45" i="2"/>
  <c r="N45" i="2" s="1"/>
  <c r="M44" i="2"/>
  <c r="N44" i="2" s="1"/>
  <c r="P44" i="2" s="1"/>
  <c r="M48" i="2"/>
  <c r="N48" i="2" s="1"/>
  <c r="P48" i="2" s="1"/>
  <c r="P61" i="2"/>
  <c r="O61" i="2"/>
  <c r="P57" i="2"/>
  <c r="O57" i="2"/>
  <c r="M84" i="2"/>
  <c r="N84" i="2" s="1"/>
  <c r="O84" i="2" s="1"/>
  <c r="M80" i="2"/>
  <c r="N80" i="2" s="1"/>
  <c r="M76" i="2"/>
  <c r="N76" i="2" s="1"/>
  <c r="O76" i="2" s="1"/>
  <c r="M72" i="2"/>
  <c r="N72" i="2" s="1"/>
  <c r="M67" i="2"/>
  <c r="N67" i="2" s="1"/>
  <c r="O67" i="2" s="1"/>
  <c r="M64" i="2"/>
  <c r="N64" i="2" s="1"/>
  <c r="P64" i="2" s="1"/>
  <c r="M63" i="2"/>
  <c r="N63" i="2" s="1"/>
  <c r="O59" i="2"/>
  <c r="M56" i="2"/>
  <c r="N56" i="2" s="1"/>
  <c r="P56" i="2" s="1"/>
  <c r="M55" i="2"/>
  <c r="N55" i="2" s="1"/>
  <c r="M58" i="2"/>
  <c r="N58" i="2" s="1"/>
  <c r="M68" i="2"/>
  <c r="N68" i="2" s="1"/>
  <c r="M62" i="2"/>
  <c r="N62" i="2" s="1"/>
  <c r="O62" i="2" s="1"/>
  <c r="M54" i="2"/>
  <c r="N54" i="2" s="1"/>
  <c r="P54" i="2" s="1"/>
  <c r="M82" i="2"/>
  <c r="N82" i="2" s="1"/>
  <c r="M78" i="2"/>
  <c r="N78" i="2" s="1"/>
  <c r="M74" i="2"/>
  <c r="N74" i="2" s="1"/>
  <c r="O74" i="2" s="1"/>
  <c r="M70" i="2"/>
  <c r="N70" i="2" s="1"/>
  <c r="O70" i="2" s="1"/>
  <c r="M66" i="2"/>
  <c r="N66" i="2" s="1"/>
  <c r="P66" i="2" s="1"/>
  <c r="M60" i="2"/>
  <c r="N60" i="2" s="1"/>
  <c r="O60" i="2" s="1"/>
  <c r="P47" i="2"/>
  <c r="O47" i="2"/>
  <c r="M53" i="2"/>
  <c r="N53" i="2" s="1"/>
  <c r="M52" i="2"/>
  <c r="N52" i="2" s="1"/>
  <c r="M51" i="2"/>
  <c r="N51" i="2" s="1"/>
  <c r="M49" i="2"/>
  <c r="N49" i="2" s="1"/>
  <c r="E86" i="2"/>
  <c r="F86" i="2" s="1"/>
  <c r="M50" i="2"/>
  <c r="N50" i="2" s="1"/>
  <c r="P50" i="2" s="1"/>
  <c r="M42" i="2"/>
  <c r="N11" i="21"/>
  <c r="N7" i="21"/>
  <c r="N10" i="21"/>
  <c r="S10" i="21" s="1"/>
  <c r="N9" i="21"/>
  <c r="J12" i="21"/>
  <c r="K12" i="21"/>
  <c r="L12" i="21" s="1"/>
  <c r="J14" i="21"/>
  <c r="L14" i="21" s="1"/>
  <c r="K14" i="21"/>
  <c r="N19" i="21"/>
  <c r="J22" i="21"/>
  <c r="K22" i="21"/>
  <c r="J26" i="21"/>
  <c r="L26" i="21" s="1"/>
  <c r="K26" i="21"/>
  <c r="S30" i="21"/>
  <c r="K30" i="21"/>
  <c r="J30" i="21"/>
  <c r="T30" i="21" s="1"/>
  <c r="N32" i="21"/>
  <c r="J9" i="21"/>
  <c r="K9" i="21"/>
  <c r="J13" i="21"/>
  <c r="K13" i="21"/>
  <c r="N14" i="21"/>
  <c r="J17" i="21"/>
  <c r="L17" i="21" s="1"/>
  <c r="K17" i="21"/>
  <c r="N18" i="21"/>
  <c r="S18" i="21" s="1"/>
  <c r="J21" i="21"/>
  <c r="K21" i="21"/>
  <c r="N22" i="21"/>
  <c r="S22" i="21" s="1"/>
  <c r="J25" i="21"/>
  <c r="K25" i="21"/>
  <c r="N26" i="21"/>
  <c r="J29" i="21"/>
  <c r="K29" i="21"/>
  <c r="N31" i="21"/>
  <c r="O33" i="21"/>
  <c r="Q33" i="21" s="1"/>
  <c r="O35" i="21"/>
  <c r="P35" i="21"/>
  <c r="O57" i="21"/>
  <c r="P57" i="21"/>
  <c r="N68" i="21"/>
  <c r="N15" i="21"/>
  <c r="N23" i="21"/>
  <c r="S47" i="21"/>
  <c r="K47" i="21"/>
  <c r="J47" i="21"/>
  <c r="M8" i="21"/>
  <c r="J10" i="21"/>
  <c r="K10" i="21"/>
  <c r="M12" i="21"/>
  <c r="N13" i="21"/>
  <c r="J16" i="21"/>
  <c r="K16" i="21"/>
  <c r="N17" i="21"/>
  <c r="J20" i="21"/>
  <c r="K20" i="21"/>
  <c r="N21" i="21"/>
  <c r="J24" i="21"/>
  <c r="L24" i="21" s="1"/>
  <c r="K24" i="21"/>
  <c r="N25" i="21"/>
  <c r="J28" i="21"/>
  <c r="K28" i="21"/>
  <c r="N29" i="21"/>
  <c r="S29" i="21" s="1"/>
  <c r="S33" i="21"/>
  <c r="K33" i="21"/>
  <c r="U33" i="21" s="1"/>
  <c r="T36" i="21"/>
  <c r="O42" i="21"/>
  <c r="T42" i="21" s="1"/>
  <c r="P42" i="21"/>
  <c r="O49" i="21"/>
  <c r="P49" i="21"/>
  <c r="N58" i="21"/>
  <c r="S58" i="21" s="1"/>
  <c r="S63" i="21"/>
  <c r="K63" i="21"/>
  <c r="J63" i="21"/>
  <c r="J74" i="21"/>
  <c r="S74" i="21"/>
  <c r="K74" i="21"/>
  <c r="N84" i="21"/>
  <c r="J8" i="21"/>
  <c r="K8" i="21"/>
  <c r="J18" i="21"/>
  <c r="L18" i="21" s="1"/>
  <c r="K18" i="21"/>
  <c r="N27" i="21"/>
  <c r="M79" i="21"/>
  <c r="I86" i="21"/>
  <c r="J7" i="21"/>
  <c r="K7" i="21"/>
  <c r="J11" i="21"/>
  <c r="K11" i="21"/>
  <c r="J15" i="21"/>
  <c r="K15" i="21"/>
  <c r="N16" i="21"/>
  <c r="J19" i="21"/>
  <c r="K19" i="21"/>
  <c r="N20" i="21"/>
  <c r="S20" i="21" s="1"/>
  <c r="J23" i="21"/>
  <c r="K23" i="21"/>
  <c r="N24" i="21"/>
  <c r="S24" i="21" s="1"/>
  <c r="J27" i="21"/>
  <c r="K27" i="21"/>
  <c r="N28" i="21"/>
  <c r="S28" i="21" s="1"/>
  <c r="P30" i="21"/>
  <c r="Q30" i="21" s="1"/>
  <c r="J33" i="21"/>
  <c r="S34" i="21"/>
  <c r="K34" i="21"/>
  <c r="N38" i="21"/>
  <c r="S39" i="21"/>
  <c r="K39" i="21"/>
  <c r="J39" i="21"/>
  <c r="N44" i="21"/>
  <c r="S44" i="21" s="1"/>
  <c r="N50" i="21"/>
  <c r="S55" i="21"/>
  <c r="K55" i="21"/>
  <c r="J55" i="21"/>
  <c r="P70" i="21"/>
  <c r="O70" i="21"/>
  <c r="Q70" i="21" s="1"/>
  <c r="Q34" i="21"/>
  <c r="S35" i="21"/>
  <c r="K35" i="21"/>
  <c r="J35" i="21"/>
  <c r="S41" i="21"/>
  <c r="K41" i="21"/>
  <c r="S42" i="21"/>
  <c r="K42" i="21"/>
  <c r="L42" i="21" s="1"/>
  <c r="S49" i="21"/>
  <c r="K49" i="21"/>
  <c r="J49" i="21"/>
  <c r="O51" i="21"/>
  <c r="P51" i="21"/>
  <c r="N52" i="21"/>
  <c r="S57" i="21"/>
  <c r="K57" i="21"/>
  <c r="J57" i="21"/>
  <c r="O59" i="21"/>
  <c r="P59" i="21"/>
  <c r="N60" i="21"/>
  <c r="J66" i="21"/>
  <c r="L66" i="21" s="1"/>
  <c r="K66" i="21"/>
  <c r="M67" i="21"/>
  <c r="N72" i="21"/>
  <c r="P74" i="21"/>
  <c r="O74" i="21"/>
  <c r="J78" i="21"/>
  <c r="T78" i="21" s="1"/>
  <c r="S78" i="21"/>
  <c r="K78" i="21"/>
  <c r="M83" i="21"/>
  <c r="S31" i="21"/>
  <c r="K31" i="21"/>
  <c r="J31" i="21"/>
  <c r="K37" i="21"/>
  <c r="S38" i="21"/>
  <c r="K38" i="21"/>
  <c r="L38" i="21" s="1"/>
  <c r="O43" i="21"/>
  <c r="P43" i="21"/>
  <c r="O45" i="21"/>
  <c r="Q45" i="21" s="1"/>
  <c r="P45" i="21"/>
  <c r="N46" i="21"/>
  <c r="S46" i="21" s="1"/>
  <c r="S51" i="21"/>
  <c r="K51" i="21"/>
  <c r="J51" i="21"/>
  <c r="O53" i="21"/>
  <c r="P53" i="21"/>
  <c r="N54" i="21"/>
  <c r="S59" i="21"/>
  <c r="K59" i="21"/>
  <c r="J59" i="21"/>
  <c r="O61" i="21"/>
  <c r="P61" i="21"/>
  <c r="N62" i="21"/>
  <c r="L64" i="21"/>
  <c r="M65" i="21"/>
  <c r="P66" i="21"/>
  <c r="O66" i="21"/>
  <c r="M71" i="21"/>
  <c r="N76" i="21"/>
  <c r="P78" i="21"/>
  <c r="O78" i="21"/>
  <c r="J82" i="21"/>
  <c r="L82" i="21" s="1"/>
  <c r="S82" i="21"/>
  <c r="K82" i="21"/>
  <c r="O39" i="21"/>
  <c r="P39" i="21"/>
  <c r="S43" i="21"/>
  <c r="K43" i="21"/>
  <c r="J43" i="21"/>
  <c r="S45" i="21"/>
  <c r="K45" i="21"/>
  <c r="U45" i="21" s="1"/>
  <c r="J45" i="21"/>
  <c r="O47" i="21"/>
  <c r="P47" i="21"/>
  <c r="N48" i="21"/>
  <c r="S53" i="21"/>
  <c r="K53" i="21"/>
  <c r="J53" i="21"/>
  <c r="O55" i="21"/>
  <c r="Q55" i="21" s="1"/>
  <c r="P55" i="21"/>
  <c r="N56" i="21"/>
  <c r="S61" i="21"/>
  <c r="K61" i="21"/>
  <c r="U61" i="21" s="1"/>
  <c r="J61" i="21"/>
  <c r="O63" i="21"/>
  <c r="P63" i="21"/>
  <c r="P64" i="21"/>
  <c r="U64" i="21" s="1"/>
  <c r="O64" i="21"/>
  <c r="J70" i="21"/>
  <c r="S70" i="21"/>
  <c r="K70" i="21"/>
  <c r="U70" i="21" s="1"/>
  <c r="M75" i="21"/>
  <c r="N80" i="21"/>
  <c r="P82" i="21"/>
  <c r="O82" i="21"/>
  <c r="K32" i="21"/>
  <c r="S36" i="21"/>
  <c r="K36" i="21"/>
  <c r="S40" i="21"/>
  <c r="K40" i="21"/>
  <c r="K44" i="21"/>
  <c r="K48" i="21"/>
  <c r="L48" i="21" s="1"/>
  <c r="S52" i="21"/>
  <c r="K52" i="21"/>
  <c r="L52" i="21" s="1"/>
  <c r="K56" i="21"/>
  <c r="L56" i="21" s="1"/>
  <c r="S60" i="21"/>
  <c r="K60" i="21"/>
  <c r="L60" i="21" s="1"/>
  <c r="J67" i="21"/>
  <c r="M69" i="21"/>
  <c r="J71" i="21"/>
  <c r="L71" i="21" s="1"/>
  <c r="M73" i="21"/>
  <c r="J75" i="21"/>
  <c r="L75" i="21" s="1"/>
  <c r="M77" i="21"/>
  <c r="J79" i="21"/>
  <c r="L79" i="21" s="1"/>
  <c r="M81" i="21"/>
  <c r="J83" i="21"/>
  <c r="J68" i="21"/>
  <c r="J72" i="21"/>
  <c r="L72" i="21" s="1"/>
  <c r="L76" i="21"/>
  <c r="J76" i="21"/>
  <c r="J80" i="21"/>
  <c r="J84" i="21"/>
  <c r="K46" i="21"/>
  <c r="L46" i="21" s="1"/>
  <c r="K50" i="21"/>
  <c r="L50" i="21" s="1"/>
  <c r="S54" i="21"/>
  <c r="K54" i="21"/>
  <c r="L54" i="21" s="1"/>
  <c r="K58" i="21"/>
  <c r="L58" i="21" s="1"/>
  <c r="S62" i="21"/>
  <c r="K62" i="21"/>
  <c r="L62" i="21" s="1"/>
  <c r="J65" i="21"/>
  <c r="L65" i="21" s="1"/>
  <c r="K68" i="21"/>
  <c r="J69" i="21"/>
  <c r="L69" i="21" s="1"/>
  <c r="K72" i="21"/>
  <c r="J73" i="21"/>
  <c r="L73" i="21" s="1"/>
  <c r="K76" i="21"/>
  <c r="J77" i="21"/>
  <c r="K80" i="21"/>
  <c r="J81" i="21"/>
  <c r="L81" i="21" s="1"/>
  <c r="K84" i="21"/>
  <c r="P81" i="2"/>
  <c r="O81" i="2"/>
  <c r="P77" i="2"/>
  <c r="O77" i="2"/>
  <c r="P73" i="2"/>
  <c r="O73" i="2"/>
  <c r="P69" i="2"/>
  <c r="O69" i="2"/>
  <c r="P84" i="2"/>
  <c r="O80" i="2"/>
  <c r="O72" i="2"/>
  <c r="P83" i="2"/>
  <c r="O83" i="2"/>
  <c r="P79" i="2"/>
  <c r="O79" i="2"/>
  <c r="P75" i="2"/>
  <c r="O75" i="2"/>
  <c r="P71" i="2"/>
  <c r="O71" i="2"/>
  <c r="O82" i="2"/>
  <c r="P78" i="2"/>
  <c r="P74" i="2"/>
  <c r="P70" i="2"/>
  <c r="P65" i="2"/>
  <c r="O58" i="2"/>
  <c r="P62" i="2"/>
  <c r="P46" i="2"/>
  <c r="O46" i="2"/>
  <c r="O65" i="2"/>
  <c r="P60" i="2"/>
  <c r="O44" i="2"/>
  <c r="O35" i="2"/>
  <c r="P35" i="2"/>
  <c r="O34" i="2"/>
  <c r="O27" i="2"/>
  <c r="P27" i="2"/>
  <c r="Q27" i="2"/>
  <c r="O26" i="2"/>
  <c r="O19" i="2"/>
  <c r="P19" i="2"/>
  <c r="O18" i="2"/>
  <c r="O11" i="2"/>
  <c r="P11" i="2"/>
  <c r="O10" i="2"/>
  <c r="P43" i="2"/>
  <c r="O37" i="2"/>
  <c r="P37" i="2"/>
  <c r="O36" i="2"/>
  <c r="O28" i="2"/>
  <c r="O21" i="2"/>
  <c r="P21" i="2"/>
  <c r="O20" i="2"/>
  <c r="O13" i="2"/>
  <c r="P13" i="2"/>
  <c r="O12" i="2"/>
  <c r="O39" i="2"/>
  <c r="P39" i="2"/>
  <c r="O38" i="2"/>
  <c r="O31" i="2"/>
  <c r="P31" i="2"/>
  <c r="O30" i="2"/>
  <c r="O23" i="2"/>
  <c r="P23" i="2"/>
  <c r="O22" i="2"/>
  <c r="O15" i="2"/>
  <c r="P15" i="2"/>
  <c r="P41" i="2"/>
  <c r="O40" i="2"/>
  <c r="O33" i="2"/>
  <c r="P33" i="2"/>
  <c r="O32" i="2"/>
  <c r="P25" i="2"/>
  <c r="O24" i="2"/>
  <c r="O17" i="2"/>
  <c r="P17" i="2"/>
  <c r="O9" i="2"/>
  <c r="P9" i="2"/>
  <c r="Q9" i="2"/>
  <c r="O8" i="2"/>
  <c r="CT86" i="20"/>
  <c r="CV7" i="20"/>
  <c r="Y9" i="20"/>
  <c r="X9" i="20"/>
  <c r="Z9" i="20" s="1"/>
  <c r="CV11" i="20"/>
  <c r="CU11" i="20"/>
  <c r="CG13" i="20"/>
  <c r="CF13" i="20"/>
  <c r="CH13" i="20" s="1"/>
  <c r="GJ14" i="20"/>
  <c r="F14" i="20"/>
  <c r="J15" i="20"/>
  <c r="I15" i="20"/>
  <c r="FS9" i="20"/>
  <c r="FR9" i="20"/>
  <c r="CV10" i="20"/>
  <c r="CU10" i="20"/>
  <c r="BD13" i="20"/>
  <c r="FT13" i="20"/>
  <c r="CG14" i="20"/>
  <c r="CF14" i="20"/>
  <c r="CH14" i="20" s="1"/>
  <c r="GH14" i="20"/>
  <c r="GG14" i="20"/>
  <c r="DZ8" i="20"/>
  <c r="EA8" i="20"/>
  <c r="DY8" i="20"/>
  <c r="GJ11" i="20"/>
  <c r="GO11" i="20" s="1"/>
  <c r="F11" i="20"/>
  <c r="FD11" i="20"/>
  <c r="FE11" i="20" s="1"/>
  <c r="FC11" i="20"/>
  <c r="DZ13" i="20"/>
  <c r="EA13" i="20" s="1"/>
  <c r="DY13" i="20"/>
  <c r="BC14" i="20"/>
  <c r="BD14" i="20" s="1"/>
  <c r="BB14" i="20"/>
  <c r="CW14" i="20"/>
  <c r="FD14" i="20"/>
  <c r="FC14" i="20"/>
  <c r="FE17" i="20"/>
  <c r="GI18" i="20"/>
  <c r="I8" i="20"/>
  <c r="J8" i="20"/>
  <c r="CV9" i="20"/>
  <c r="CU9" i="20"/>
  <c r="FS10" i="20"/>
  <c r="FR10" i="20"/>
  <c r="DZ11" i="20"/>
  <c r="EA11" i="20" s="1"/>
  <c r="DY11" i="20"/>
  <c r="Y14" i="20"/>
  <c r="X14" i="20"/>
  <c r="DZ14" i="20"/>
  <c r="EA14" i="20" s="1"/>
  <c r="DY14" i="20"/>
  <c r="AN15" i="20"/>
  <c r="AO15" i="20" s="1"/>
  <c r="AM15" i="20"/>
  <c r="BQ45" i="20"/>
  <c r="BR45" i="20"/>
  <c r="FU46" i="20"/>
  <c r="EQ46" i="20"/>
  <c r="DM46" i="20"/>
  <c r="DN46" i="20" s="1"/>
  <c r="CI46" i="20"/>
  <c r="I49" i="20"/>
  <c r="J49" i="20"/>
  <c r="K49" i="20" s="1"/>
  <c r="CG55" i="20"/>
  <c r="CF55" i="20"/>
  <c r="CH55" i="20" s="1"/>
  <c r="FD57" i="20"/>
  <c r="FC57" i="20"/>
  <c r="DZ59" i="20"/>
  <c r="DY59" i="20"/>
  <c r="EA63" i="20"/>
  <c r="DZ63" i="20"/>
  <c r="DY63" i="20"/>
  <c r="AN67" i="20"/>
  <c r="AM67" i="20"/>
  <c r="CV67" i="20"/>
  <c r="CU67" i="20"/>
  <c r="AN70" i="20"/>
  <c r="AO70" i="20" s="1"/>
  <c r="AM70" i="20"/>
  <c r="BR71" i="20"/>
  <c r="BQ71" i="20"/>
  <c r="W86" i="20"/>
  <c r="BP86" i="20"/>
  <c r="EM86" i="20"/>
  <c r="GF86" i="20"/>
  <c r="EA9" i="20"/>
  <c r="AO10" i="20"/>
  <c r="EA10" i="20"/>
  <c r="GI11" i="20"/>
  <c r="K12" i="20"/>
  <c r="AO12" i="20"/>
  <c r="CW12" i="20"/>
  <c r="EA12" i="20"/>
  <c r="FE12" i="20"/>
  <c r="GI12" i="20"/>
  <c r="AO13" i="20"/>
  <c r="FE13" i="20"/>
  <c r="CU15" i="20"/>
  <c r="CW15" i="20" s="1"/>
  <c r="DY15" i="20"/>
  <c r="FC15" i="20"/>
  <c r="FE15" i="20" s="1"/>
  <c r="GG15" i="20"/>
  <c r="GI15" i="20" s="1"/>
  <c r="I16" i="20"/>
  <c r="K16" i="20" s="1"/>
  <c r="AM16" i="20"/>
  <c r="AO16" i="20" s="1"/>
  <c r="CW16" i="20"/>
  <c r="EA16" i="20"/>
  <c r="FE16" i="20"/>
  <c r="GI16" i="20"/>
  <c r="AN17" i="20"/>
  <c r="AO17" i="20" s="1"/>
  <c r="CV17" i="20"/>
  <c r="CW17" i="20" s="1"/>
  <c r="FD17" i="20"/>
  <c r="J18" i="20"/>
  <c r="K18" i="20" s="1"/>
  <c r="DZ18" i="20"/>
  <c r="EA18" i="20" s="1"/>
  <c r="GH18" i="20"/>
  <c r="AN19" i="20"/>
  <c r="AO19" i="20" s="1"/>
  <c r="CV19" i="20"/>
  <c r="CW19" i="20" s="1"/>
  <c r="FD19" i="20"/>
  <c r="FE19" i="20" s="1"/>
  <c r="J20" i="20"/>
  <c r="K20" i="20" s="1"/>
  <c r="DZ20" i="20"/>
  <c r="EA20" i="20" s="1"/>
  <c r="GH20" i="20"/>
  <c r="GI20" i="20" s="1"/>
  <c r="AN21" i="20"/>
  <c r="AO21" i="20" s="1"/>
  <c r="CV21" i="20"/>
  <c r="CW21" i="20" s="1"/>
  <c r="FD21" i="20"/>
  <c r="FE21" i="20" s="1"/>
  <c r="J22" i="20"/>
  <c r="K22" i="20" s="1"/>
  <c r="DZ22" i="20"/>
  <c r="EA22" i="20" s="1"/>
  <c r="GH22" i="20"/>
  <c r="GI22" i="20" s="1"/>
  <c r="AN23" i="20"/>
  <c r="AO23" i="20" s="1"/>
  <c r="CV23" i="20"/>
  <c r="CW23" i="20" s="1"/>
  <c r="FF23" i="20"/>
  <c r="L25" i="20"/>
  <c r="AP25" i="20"/>
  <c r="BT25" i="20"/>
  <c r="CX25" i="20"/>
  <c r="EB25" i="20"/>
  <c r="FF25" i="20"/>
  <c r="GJ25" i="20"/>
  <c r="L29" i="20"/>
  <c r="Q29" i="20" s="1"/>
  <c r="R29" i="20" s="1"/>
  <c r="AP29" i="20"/>
  <c r="AU29" i="20" s="1"/>
  <c r="AV29" i="20" s="1"/>
  <c r="BT29" i="20"/>
  <c r="CX29" i="20"/>
  <c r="DC29" i="20" s="1"/>
  <c r="EB29" i="20"/>
  <c r="EG29" i="20" s="1"/>
  <c r="EH29" i="20" s="1"/>
  <c r="FF29" i="20"/>
  <c r="FK29" i="20" s="1"/>
  <c r="GJ29" i="20"/>
  <c r="GO29" i="20" s="1"/>
  <c r="L33" i="20"/>
  <c r="Q33" i="20" s="1"/>
  <c r="AP33" i="20"/>
  <c r="BT33" i="20"/>
  <c r="BY33" i="20" s="1"/>
  <c r="BZ33" i="20" s="1"/>
  <c r="CX33" i="20"/>
  <c r="DC33" i="20" s="1"/>
  <c r="DD33" i="20" s="1"/>
  <c r="EB33" i="20"/>
  <c r="EG33" i="20" s="1"/>
  <c r="FF33" i="20"/>
  <c r="GJ33" i="20"/>
  <c r="GO33" i="20" s="1"/>
  <c r="L37" i="20"/>
  <c r="Q37" i="20" s="1"/>
  <c r="AP37" i="20"/>
  <c r="AU37" i="20" s="1"/>
  <c r="AV37" i="20" s="1"/>
  <c r="BT37" i="20"/>
  <c r="CX37" i="20"/>
  <c r="DC37" i="20" s="1"/>
  <c r="DD37" i="20" s="1"/>
  <c r="FC39" i="20"/>
  <c r="K40" i="20"/>
  <c r="CW40" i="20"/>
  <c r="EA40" i="20"/>
  <c r="K41" i="20"/>
  <c r="CW41" i="20"/>
  <c r="EA41" i="20"/>
  <c r="K42" i="20"/>
  <c r="AO42" i="20"/>
  <c r="CW42" i="20"/>
  <c r="EA42" i="20"/>
  <c r="FE42" i="20"/>
  <c r="GI42" i="20"/>
  <c r="K43" i="20"/>
  <c r="AO43" i="20"/>
  <c r="FC43" i="20"/>
  <c r="FE43" i="20" s="1"/>
  <c r="GH46" i="20"/>
  <c r="CU47" i="20"/>
  <c r="CV47" i="20"/>
  <c r="FU47" i="20"/>
  <c r="J48" i="20"/>
  <c r="K48" i="20" s="1"/>
  <c r="CU48" i="20"/>
  <c r="CV48" i="20"/>
  <c r="GG49" i="20"/>
  <c r="I50" i="20"/>
  <c r="K50" i="20" s="1"/>
  <c r="GG50" i="20"/>
  <c r="GI50" i="20" s="1"/>
  <c r="J51" i="20"/>
  <c r="DZ51" i="20"/>
  <c r="EA51" i="20" s="1"/>
  <c r="I52" i="20"/>
  <c r="K52" i="20" s="1"/>
  <c r="CW52" i="20"/>
  <c r="K53" i="20"/>
  <c r="EA53" i="20"/>
  <c r="CV54" i="20"/>
  <c r="CU54" i="20"/>
  <c r="DZ55" i="20"/>
  <c r="DY55" i="20"/>
  <c r="AO61" i="20"/>
  <c r="CV62" i="20"/>
  <c r="CU62" i="20"/>
  <c r="FE62" i="20"/>
  <c r="AN64" i="20"/>
  <c r="AM64" i="20"/>
  <c r="EA64" i="20"/>
  <c r="AO65" i="20"/>
  <c r="EA66" i="20"/>
  <c r="CG72" i="20"/>
  <c r="CF72" i="20"/>
  <c r="AM79" i="20"/>
  <c r="AO79" i="20" s="1"/>
  <c r="AN79" i="20"/>
  <c r="FS80" i="20"/>
  <c r="FR80" i="20"/>
  <c r="I81" i="20"/>
  <c r="K81" i="20" s="1"/>
  <c r="J81" i="20"/>
  <c r="DY82" i="20"/>
  <c r="EA82" i="20"/>
  <c r="DZ82" i="20"/>
  <c r="AA46" i="20"/>
  <c r="AB46" i="20" s="1"/>
  <c r="CV57" i="20"/>
  <c r="CU57" i="20"/>
  <c r="J59" i="20"/>
  <c r="I59" i="20"/>
  <c r="GH59" i="20"/>
  <c r="GG59" i="20"/>
  <c r="GI59" i="20" s="1"/>
  <c r="GH61" i="20"/>
  <c r="GG61" i="20"/>
  <c r="GI61" i="20" s="1"/>
  <c r="EQ69" i="20"/>
  <c r="FU69" i="20"/>
  <c r="CI69" i="20"/>
  <c r="CN69" i="20" s="1"/>
  <c r="DZ71" i="20"/>
  <c r="EA71" i="20" s="1"/>
  <c r="DY71" i="20"/>
  <c r="AL86" i="20"/>
  <c r="DI86" i="20"/>
  <c r="FB86" i="20"/>
  <c r="GI10" i="20"/>
  <c r="BD11" i="20"/>
  <c r="DL13" i="20"/>
  <c r="GI13" i="20"/>
  <c r="K14" i="20"/>
  <c r="AO14" i="20"/>
  <c r="L28" i="20"/>
  <c r="Q28" i="20" s="1"/>
  <c r="AP28" i="20"/>
  <c r="BT28" i="20"/>
  <c r="CX28" i="20"/>
  <c r="EB28" i="20"/>
  <c r="EG28" i="20" s="1"/>
  <c r="FF28" i="20"/>
  <c r="GJ28" i="20"/>
  <c r="GO28" i="20" s="1"/>
  <c r="L32" i="20"/>
  <c r="Q32" i="20" s="1"/>
  <c r="AP32" i="20"/>
  <c r="AU32" i="20" s="1"/>
  <c r="AV32" i="20" s="1"/>
  <c r="BT32" i="20"/>
  <c r="CX32" i="20"/>
  <c r="DC32" i="20" s="1"/>
  <c r="EB32" i="20"/>
  <c r="EG32" i="20" s="1"/>
  <c r="FF32" i="20"/>
  <c r="FK32" i="20" s="1"/>
  <c r="GJ32" i="20"/>
  <c r="L36" i="20"/>
  <c r="Q36" i="20" s="1"/>
  <c r="AP36" i="20"/>
  <c r="AU36" i="20" s="1"/>
  <c r="BT36" i="20"/>
  <c r="BY36" i="20" s="1"/>
  <c r="CX36" i="20"/>
  <c r="DC36" i="20" s="1"/>
  <c r="EB36" i="20"/>
  <c r="EG36" i="20" s="1"/>
  <c r="FF36" i="20"/>
  <c r="FK36" i="20" s="1"/>
  <c r="GJ36" i="20"/>
  <c r="GO36" i="20" s="1"/>
  <c r="CW43" i="20"/>
  <c r="FU45" i="20"/>
  <c r="F45" i="20"/>
  <c r="AA47" i="20"/>
  <c r="BQ47" i="20"/>
  <c r="BR47" i="20"/>
  <c r="GG47" i="20"/>
  <c r="GH47" i="20"/>
  <c r="K54" i="20"/>
  <c r="DZ57" i="20"/>
  <c r="DY57" i="20"/>
  <c r="EA57" i="20" s="1"/>
  <c r="FU58" i="20"/>
  <c r="EQ58" i="20"/>
  <c r="AA58" i="20"/>
  <c r="GH58" i="20"/>
  <c r="GG58" i="20"/>
  <c r="AN59" i="20"/>
  <c r="AM59" i="20"/>
  <c r="CV59" i="20"/>
  <c r="CU59" i="20"/>
  <c r="CW59" i="20" s="1"/>
  <c r="FD59" i="20"/>
  <c r="FC59" i="20"/>
  <c r="J60" i="20"/>
  <c r="I60" i="20"/>
  <c r="BR60" i="20"/>
  <c r="BQ60" i="20"/>
  <c r="BS62" i="20"/>
  <c r="K64" i="20"/>
  <c r="BR67" i="20"/>
  <c r="BQ67" i="20"/>
  <c r="DZ67" i="20"/>
  <c r="DY67" i="20"/>
  <c r="BR70" i="20"/>
  <c r="BQ70" i="20"/>
  <c r="AN71" i="20"/>
  <c r="AM71" i="20"/>
  <c r="AO71" i="20" s="1"/>
  <c r="CV71" i="20"/>
  <c r="CU71" i="20"/>
  <c r="CW71" i="20" s="1"/>
  <c r="FD71" i="20"/>
  <c r="FC71" i="20"/>
  <c r="FS73" i="20"/>
  <c r="FR73" i="20"/>
  <c r="EN74" i="20"/>
  <c r="EO74" i="20"/>
  <c r="EP74" i="20" s="1"/>
  <c r="FS75" i="20"/>
  <c r="FR75" i="20"/>
  <c r="AN78" i="20"/>
  <c r="AM78" i="20"/>
  <c r="AO78" i="20" s="1"/>
  <c r="EA15" i="20"/>
  <c r="FU39" i="20"/>
  <c r="FZ39" i="20" s="1"/>
  <c r="DY47" i="20"/>
  <c r="DZ47" i="20"/>
  <c r="BR50" i="20"/>
  <c r="BS50" i="20" s="1"/>
  <c r="BR59" i="20"/>
  <c r="BQ59" i="20"/>
  <c r="AN60" i="20"/>
  <c r="AM60" i="20"/>
  <c r="GH71" i="20"/>
  <c r="GG71" i="20"/>
  <c r="X74" i="20"/>
  <c r="Y74" i="20"/>
  <c r="CG75" i="20"/>
  <c r="CF75" i="20"/>
  <c r="X76" i="20"/>
  <c r="Y76" i="20"/>
  <c r="Y77" i="20"/>
  <c r="X77" i="20"/>
  <c r="I78" i="20"/>
  <c r="J78" i="20"/>
  <c r="K78" i="20" s="1"/>
  <c r="DK79" i="20"/>
  <c r="DJ79" i="20"/>
  <c r="EO79" i="20"/>
  <c r="EN79" i="20"/>
  <c r="H86" i="20"/>
  <c r="CE86" i="20"/>
  <c r="DX86" i="20"/>
  <c r="AO8" i="20"/>
  <c r="GI9" i="20"/>
  <c r="K10" i="20"/>
  <c r="AO11" i="20"/>
  <c r="FT11" i="20"/>
  <c r="CW13" i="20"/>
  <c r="EP13" i="20"/>
  <c r="BD16" i="20"/>
  <c r="CU44" i="20"/>
  <c r="CW44" i="20"/>
  <c r="GG45" i="20"/>
  <c r="GH45" i="20"/>
  <c r="FC47" i="20"/>
  <c r="FD47" i="20"/>
  <c r="FE47" i="20" s="1"/>
  <c r="AO48" i="20"/>
  <c r="DY49" i="20"/>
  <c r="DZ49" i="20"/>
  <c r="FS54" i="20"/>
  <c r="FR54" i="20"/>
  <c r="K55" i="20"/>
  <c r="AN55" i="20"/>
  <c r="AM55" i="20"/>
  <c r="AO55" i="20" s="1"/>
  <c r="EQ56" i="20"/>
  <c r="CI56" i="20"/>
  <c r="CN56" i="20" s="1"/>
  <c r="BR61" i="20"/>
  <c r="BQ61" i="20"/>
  <c r="K63" i="20"/>
  <c r="J63" i="20"/>
  <c r="I63" i="20"/>
  <c r="CW65" i="20"/>
  <c r="DZ65" i="20"/>
  <c r="EA65" i="20" s="1"/>
  <c r="DY65" i="20"/>
  <c r="DJ73" i="20"/>
  <c r="DK73" i="20"/>
  <c r="DJ75" i="20"/>
  <c r="DK75" i="20"/>
  <c r="CG76" i="20"/>
  <c r="CF76" i="20"/>
  <c r="CG78" i="20"/>
  <c r="CH78" i="20" s="1"/>
  <c r="CF78" i="20"/>
  <c r="DK78" i="20"/>
  <c r="DJ78" i="20"/>
  <c r="BR79" i="20"/>
  <c r="BQ79" i="20"/>
  <c r="CG81" i="20"/>
  <c r="CF81" i="20"/>
  <c r="DY81" i="20"/>
  <c r="EA81" i="20"/>
  <c r="DZ81" i="20"/>
  <c r="GG82" i="20"/>
  <c r="GI82" i="20" s="1"/>
  <c r="GH82" i="20"/>
  <c r="CW49" i="20"/>
  <c r="CI52" i="20"/>
  <c r="EA60" i="20"/>
  <c r="K61" i="20"/>
  <c r="EA61" i="20"/>
  <c r="GI63" i="20"/>
  <c r="DM64" i="20"/>
  <c r="DR64" i="20" s="1"/>
  <c r="GI67" i="20"/>
  <c r="AO68" i="20"/>
  <c r="CW70" i="20"/>
  <c r="EQ70" i="20"/>
  <c r="ER70" i="20" s="1"/>
  <c r="L72" i="20"/>
  <c r="Q72" i="20" s="1"/>
  <c r="EB72" i="20"/>
  <c r="FU73" i="20"/>
  <c r="FV73" i="20" s="1"/>
  <c r="FX73" i="20" s="1"/>
  <c r="FF73" i="20"/>
  <c r="FG73" i="20" s="1"/>
  <c r="AP73" i="20"/>
  <c r="EP73" i="20"/>
  <c r="FF74" i="20"/>
  <c r="BT74" i="20"/>
  <c r="BY74" i="20" s="1"/>
  <c r="F74" i="20"/>
  <c r="BD74" i="20"/>
  <c r="DJ74" i="20"/>
  <c r="DL74" i="20" s="1"/>
  <c r="BT76" i="20"/>
  <c r="BY76" i="20" s="1"/>
  <c r="F76" i="20"/>
  <c r="BS77" i="20"/>
  <c r="CW78" i="20"/>
  <c r="EO78" i="20"/>
  <c r="EN78" i="20"/>
  <c r="EP78" i="20" s="1"/>
  <c r="GI78" i="20"/>
  <c r="EA79" i="20"/>
  <c r="FS79" i="20"/>
  <c r="FR79" i="20"/>
  <c r="FT79" i="20" s="1"/>
  <c r="AO80" i="20"/>
  <c r="DK80" i="20"/>
  <c r="DJ80" i="20"/>
  <c r="GI80" i="20"/>
  <c r="GG80" i="20"/>
  <c r="BC81" i="20"/>
  <c r="BB81" i="20"/>
  <c r="CU81" i="20"/>
  <c r="CW81" i="20" s="1"/>
  <c r="FS81" i="20"/>
  <c r="FT81" i="20" s="1"/>
  <c r="FR81" i="20"/>
  <c r="I82" i="20"/>
  <c r="K82" i="20" s="1"/>
  <c r="CW82" i="20"/>
  <c r="FE55" i="20"/>
  <c r="GI55" i="20"/>
  <c r="K56" i="20"/>
  <c r="AO56" i="20"/>
  <c r="EA69" i="20"/>
  <c r="FU70" i="20"/>
  <c r="AP72" i="20"/>
  <c r="AU72" i="20" s="1"/>
  <c r="FF72" i="20"/>
  <c r="FZ72" i="20"/>
  <c r="GA72" i="20" s="1"/>
  <c r="CJ74" i="20"/>
  <c r="CN74" i="20"/>
  <c r="CO74" i="20" s="1"/>
  <c r="FS77" i="20"/>
  <c r="FR77" i="20"/>
  <c r="GJ79" i="20"/>
  <c r="F79" i="20"/>
  <c r="GI79" i="20"/>
  <c r="BC80" i="20"/>
  <c r="BB80" i="20"/>
  <c r="Y81" i="20"/>
  <c r="X81" i="20"/>
  <c r="BQ81" i="20"/>
  <c r="EO81" i="20"/>
  <c r="EN81" i="20"/>
  <c r="GG81" i="20"/>
  <c r="EA56" i="20"/>
  <c r="FE56" i="20"/>
  <c r="K57" i="20"/>
  <c r="CW58" i="20"/>
  <c r="GI60" i="20"/>
  <c r="K62" i="20"/>
  <c r="EA62" i="20"/>
  <c r="CW64" i="20"/>
  <c r="FE65" i="20"/>
  <c r="GI65" i="20"/>
  <c r="K66" i="20"/>
  <c r="AA67" i="20"/>
  <c r="CU69" i="20"/>
  <c r="CW69" i="20" s="1"/>
  <c r="DY69" i="20"/>
  <c r="GI70" i="20"/>
  <c r="AA71" i="20"/>
  <c r="F72" i="20"/>
  <c r="BT72" i="20"/>
  <c r="BY72" i="20" s="1"/>
  <c r="I77" i="20"/>
  <c r="K77" i="20" s="1"/>
  <c r="AN77" i="20"/>
  <c r="AO77" i="20" s="1"/>
  <c r="CG77" i="20"/>
  <c r="CH77" i="20" s="1"/>
  <c r="CW77" i="20"/>
  <c r="EA77" i="20"/>
  <c r="GI77" i="20"/>
  <c r="F78" i="20"/>
  <c r="Y78" i="20"/>
  <c r="X78" i="20"/>
  <c r="DZ78" i="20"/>
  <c r="EA78" i="20" s="1"/>
  <c r="FC78" i="20"/>
  <c r="FE78" i="20" s="1"/>
  <c r="K79" i="20"/>
  <c r="X79" i="20"/>
  <c r="Z79" i="20" s="1"/>
  <c r="BC79" i="20"/>
  <c r="BD79" i="20" s="1"/>
  <c r="BB79" i="20"/>
  <c r="FD79" i="20"/>
  <c r="FE79" i="20" s="1"/>
  <c r="GG79" i="20"/>
  <c r="K80" i="20"/>
  <c r="DZ80" i="20"/>
  <c r="EA80" i="20" s="1"/>
  <c r="FE80" i="20"/>
  <c r="GJ81" i="20"/>
  <c r="F81" i="20"/>
  <c r="AM81" i="20"/>
  <c r="AO81" i="20" s="1"/>
  <c r="BR81" i="20"/>
  <c r="DK81" i="20"/>
  <c r="DL81" i="20" s="1"/>
  <c r="DJ81" i="20"/>
  <c r="FE81" i="20"/>
  <c r="FC81" i="20"/>
  <c r="GH81" i="20"/>
  <c r="CG85" i="20"/>
  <c r="CF85" i="20"/>
  <c r="AP75" i="20"/>
  <c r="AU75" i="20" s="1"/>
  <c r="FF75" i="20"/>
  <c r="FK75" i="20" s="1"/>
  <c r="BD76" i="20"/>
  <c r="FT82" i="20"/>
  <c r="BD85" i="20"/>
  <c r="DL85" i="20"/>
  <c r="CW80" i="20"/>
  <c r="EQ84" i="20"/>
  <c r="AB85" i="20"/>
  <c r="BV85" i="20"/>
  <c r="BX85" i="20" s="1"/>
  <c r="FT85" i="20"/>
  <c r="FX85" i="20"/>
  <c r="EO72" i="10"/>
  <c r="FC32" i="10"/>
  <c r="FR30" i="10"/>
  <c r="FR72" i="10"/>
  <c r="FT72" i="10" s="1"/>
  <c r="GH9" i="10"/>
  <c r="GI9" i="10" s="1"/>
  <c r="GG25" i="10"/>
  <c r="GI25" i="10" s="1"/>
  <c r="GG30" i="10"/>
  <c r="GI30" i="10" s="1"/>
  <c r="GG32" i="10"/>
  <c r="GI32" i="10" s="1"/>
  <c r="FS16" i="10"/>
  <c r="FS38" i="10"/>
  <c r="FS58" i="10"/>
  <c r="FT58" i="10" s="1"/>
  <c r="FR60" i="10"/>
  <c r="FT60" i="10" s="1"/>
  <c r="FR67" i="10"/>
  <c r="FT67" i="10" s="1"/>
  <c r="FR75" i="10"/>
  <c r="FT75" i="10" s="1"/>
  <c r="FS84" i="10"/>
  <c r="FT84" i="10" s="1"/>
  <c r="GG20" i="10"/>
  <c r="GI20" i="10" s="1"/>
  <c r="GG22" i="10"/>
  <c r="GG24" i="10"/>
  <c r="GI24" i="10" s="1"/>
  <c r="GG60" i="10"/>
  <c r="GI60" i="10" s="1"/>
  <c r="GG72" i="10"/>
  <c r="GI72" i="10" s="1"/>
  <c r="GG80" i="10"/>
  <c r="GI80" i="10" s="1"/>
  <c r="GG82" i="10"/>
  <c r="GG84" i="10"/>
  <c r="GI84" i="10" s="1"/>
  <c r="FC53" i="10"/>
  <c r="GH18" i="10"/>
  <c r="GI18" i="10" s="1"/>
  <c r="GG26" i="10"/>
  <c r="GI26" i="10" s="1"/>
  <c r="GH36" i="10"/>
  <c r="GI36" i="10" s="1"/>
  <c r="GH82" i="10"/>
  <c r="AU8" i="20"/>
  <c r="AQ8" i="20"/>
  <c r="L7" i="20"/>
  <c r="Y7" i="20"/>
  <c r="AP7" i="20"/>
  <c r="BC7" i="20"/>
  <c r="BT7" i="20"/>
  <c r="CG7" i="20"/>
  <c r="CX7" i="20"/>
  <c r="DK7" i="20"/>
  <c r="EB7" i="20"/>
  <c r="EO7" i="20"/>
  <c r="FF7" i="20"/>
  <c r="FS7" i="20"/>
  <c r="GJ7" i="20"/>
  <c r="L8" i="20"/>
  <c r="Y8" i="20"/>
  <c r="Z8" i="20" s="1"/>
  <c r="BC8" i="20"/>
  <c r="BD8" i="20" s="1"/>
  <c r="EP9" i="20"/>
  <c r="GO10" i="20"/>
  <c r="GK10" i="20"/>
  <c r="Z10" i="20"/>
  <c r="CH10" i="20"/>
  <c r="EP10" i="20"/>
  <c r="GO15" i="20"/>
  <c r="GK15" i="20"/>
  <c r="GO16" i="20"/>
  <c r="GK16" i="20"/>
  <c r="Z17" i="20"/>
  <c r="EP17" i="20"/>
  <c r="BD18" i="20"/>
  <c r="DL18" i="20"/>
  <c r="FT18" i="20"/>
  <c r="Z19" i="20"/>
  <c r="CH19" i="20"/>
  <c r="EP19" i="20"/>
  <c r="BD20" i="20"/>
  <c r="DL20" i="20"/>
  <c r="FT20" i="20"/>
  <c r="EP21" i="20"/>
  <c r="BD22" i="20"/>
  <c r="DL22" i="20"/>
  <c r="FT22" i="20"/>
  <c r="Z23" i="20"/>
  <c r="CH23" i="20"/>
  <c r="EP23" i="20"/>
  <c r="I7" i="20"/>
  <c r="AM7" i="20"/>
  <c r="CU7" i="20"/>
  <c r="DY7" i="20"/>
  <c r="FC7" i="20"/>
  <c r="GG7" i="20"/>
  <c r="CH11" i="20"/>
  <c r="DL11" i="20"/>
  <c r="EP11" i="20"/>
  <c r="GO12" i="20"/>
  <c r="GK12" i="20"/>
  <c r="GO13" i="20"/>
  <c r="GK13" i="20"/>
  <c r="DL14" i="20"/>
  <c r="EP14" i="20"/>
  <c r="FT14" i="20"/>
  <c r="Z15" i="20"/>
  <c r="BD15" i="20"/>
  <c r="CH15" i="20"/>
  <c r="DL15" i="20"/>
  <c r="EP15" i="20"/>
  <c r="FT15" i="20"/>
  <c r="Z16" i="20"/>
  <c r="GO17" i="20"/>
  <c r="GK17" i="20"/>
  <c r="GO19" i="20"/>
  <c r="GK19" i="20"/>
  <c r="GO21" i="20"/>
  <c r="GK21" i="20"/>
  <c r="EG23" i="20"/>
  <c r="EC23" i="20"/>
  <c r="AA7" i="20"/>
  <c r="CI7" i="20"/>
  <c r="DM7" i="20"/>
  <c r="EQ7" i="20"/>
  <c r="FU7" i="20"/>
  <c r="GJ8" i="20"/>
  <c r="FF8" i="20"/>
  <c r="EB8" i="20"/>
  <c r="CX8" i="20"/>
  <c r="BT8" i="20"/>
  <c r="FU8" i="20"/>
  <c r="EQ8" i="20"/>
  <c r="DM8" i="20"/>
  <c r="CI8" i="20"/>
  <c r="AA8" i="20"/>
  <c r="GO14" i="20"/>
  <c r="GK14" i="20"/>
  <c r="X7" i="20"/>
  <c r="Z7" i="20" s="1"/>
  <c r="BB7" i="20"/>
  <c r="CF7" i="20"/>
  <c r="DJ7" i="20"/>
  <c r="EN7" i="20"/>
  <c r="EP7" i="20" s="1"/>
  <c r="FR7" i="20"/>
  <c r="F8" i="20"/>
  <c r="GO9" i="20"/>
  <c r="GK9" i="20"/>
  <c r="GK11" i="20"/>
  <c r="Z11" i="20"/>
  <c r="GO18" i="20"/>
  <c r="GK18" i="20"/>
  <c r="GO20" i="20"/>
  <c r="GK20" i="20"/>
  <c r="GO22" i="20"/>
  <c r="GK22" i="20"/>
  <c r="GO24" i="20"/>
  <c r="GK24" i="20"/>
  <c r="CU8" i="20"/>
  <c r="CW8" i="20" s="1"/>
  <c r="DL8" i="20"/>
  <c r="EP8" i="20"/>
  <c r="FC8" i="20"/>
  <c r="FE8" i="20" s="1"/>
  <c r="FT8" i="20"/>
  <c r="GG8" i="20"/>
  <c r="GI8" i="20" s="1"/>
  <c r="I9" i="20"/>
  <c r="K9" i="20" s="1"/>
  <c r="AM9" i="20"/>
  <c r="AO9" i="20" s="1"/>
  <c r="BD9" i="20"/>
  <c r="CH9" i="20"/>
  <c r="GJ23" i="20"/>
  <c r="Q24" i="20"/>
  <c r="M24" i="20"/>
  <c r="AM24" i="20"/>
  <c r="BT24" i="20"/>
  <c r="CX24" i="20"/>
  <c r="EB24" i="20"/>
  <c r="FF24" i="20"/>
  <c r="I25" i="20"/>
  <c r="J25" i="20"/>
  <c r="AM25" i="20"/>
  <c r="AN25" i="20"/>
  <c r="CU25" i="20"/>
  <c r="CV25" i="20"/>
  <c r="DY25" i="20"/>
  <c r="EA25" i="20" s="1"/>
  <c r="DZ25" i="20"/>
  <c r="FC25" i="20"/>
  <c r="FE25" i="20"/>
  <c r="FD25" i="20"/>
  <c r="GG25" i="20"/>
  <c r="GI25" i="20" s="1"/>
  <c r="GH25" i="20"/>
  <c r="DC28" i="20"/>
  <c r="CY28" i="20"/>
  <c r="EH28" i="20"/>
  <c r="GP28" i="20"/>
  <c r="R32" i="20"/>
  <c r="DD32" i="20"/>
  <c r="EH32" i="20"/>
  <c r="FL32" i="20"/>
  <c r="R36" i="20"/>
  <c r="AV36" i="20"/>
  <c r="BZ36" i="20"/>
  <c r="DD36" i="20"/>
  <c r="EH36" i="20"/>
  <c r="FL36" i="20"/>
  <c r="GP36" i="20"/>
  <c r="AA9" i="20"/>
  <c r="CI9" i="20"/>
  <c r="DM9" i="20"/>
  <c r="EQ9" i="20"/>
  <c r="FU9" i="20"/>
  <c r="AA10" i="20"/>
  <c r="CI10" i="20"/>
  <c r="DM10" i="20"/>
  <c r="EQ10" i="20"/>
  <c r="FU10" i="20"/>
  <c r="AA11" i="20"/>
  <c r="CI11" i="20"/>
  <c r="DM11" i="20"/>
  <c r="EQ11" i="20"/>
  <c r="FU11" i="20"/>
  <c r="AA12" i="20"/>
  <c r="CI12" i="20"/>
  <c r="DM12" i="20"/>
  <c r="EQ12" i="20"/>
  <c r="FU12" i="20"/>
  <c r="AA13" i="20"/>
  <c r="CI13" i="20"/>
  <c r="DM13" i="20"/>
  <c r="EQ13" i="20"/>
  <c r="FU13" i="20"/>
  <c r="AA14" i="20"/>
  <c r="CI14" i="20"/>
  <c r="DM14" i="20"/>
  <c r="EQ14" i="20"/>
  <c r="FU14" i="20"/>
  <c r="AA15" i="20"/>
  <c r="CI15" i="20"/>
  <c r="DM15" i="20"/>
  <c r="EQ15" i="20"/>
  <c r="FU15" i="20"/>
  <c r="AA16" i="20"/>
  <c r="CI16" i="20"/>
  <c r="DM16" i="20"/>
  <c r="EQ16" i="20"/>
  <c r="FU16" i="20"/>
  <c r="AA17" i="20"/>
  <c r="CI17" i="20"/>
  <c r="DM17" i="20"/>
  <c r="EQ17" i="20"/>
  <c r="FU17" i="20"/>
  <c r="AA18" i="20"/>
  <c r="CI18" i="20"/>
  <c r="DM18" i="20"/>
  <c r="EQ18" i="20"/>
  <c r="FU18" i="20"/>
  <c r="AA19" i="20"/>
  <c r="CI19" i="20"/>
  <c r="DM19" i="20"/>
  <c r="EQ19" i="20"/>
  <c r="FU19" i="20"/>
  <c r="AA20" i="20"/>
  <c r="CI20" i="20"/>
  <c r="DM20" i="20"/>
  <c r="EQ20" i="20"/>
  <c r="FU20" i="20"/>
  <c r="AA21" i="20"/>
  <c r="CI21" i="20"/>
  <c r="DM21" i="20"/>
  <c r="EQ21" i="20"/>
  <c r="FU21" i="20"/>
  <c r="AA22" i="20"/>
  <c r="CI22" i="20"/>
  <c r="DM22" i="20"/>
  <c r="EQ22" i="20"/>
  <c r="FU22" i="20"/>
  <c r="AA23" i="20"/>
  <c r="CI23" i="20"/>
  <c r="DM23" i="20"/>
  <c r="EQ23" i="20"/>
  <c r="FU23" i="20"/>
  <c r="F24" i="20"/>
  <c r="FU24" i="20"/>
  <c r="EQ24" i="20"/>
  <c r="DM24" i="20"/>
  <c r="CI24" i="20"/>
  <c r="Z24" i="20"/>
  <c r="X24" i="20"/>
  <c r="AN24" i="20"/>
  <c r="Q25" i="20"/>
  <c r="M25" i="20"/>
  <c r="AU25" i="20"/>
  <c r="AQ25" i="20"/>
  <c r="EG25" i="20"/>
  <c r="EC25" i="20"/>
  <c r="FK25" i="20"/>
  <c r="FG25" i="20"/>
  <c r="GO25" i="20"/>
  <c r="GK25" i="20"/>
  <c r="I26" i="20"/>
  <c r="K26" i="20"/>
  <c r="J26" i="20"/>
  <c r="AM26" i="20"/>
  <c r="AO26" i="20" s="1"/>
  <c r="AN26" i="20"/>
  <c r="CU26" i="20"/>
  <c r="CW26" i="20" s="1"/>
  <c r="CV26" i="20"/>
  <c r="DY26" i="20"/>
  <c r="EA26" i="20"/>
  <c r="DZ26" i="20"/>
  <c r="FC26" i="20"/>
  <c r="FE26" i="20" s="1"/>
  <c r="FD26" i="20"/>
  <c r="GG26" i="20"/>
  <c r="GI26" i="20"/>
  <c r="GH26" i="20"/>
  <c r="R31" i="20"/>
  <c r="AV31" i="20"/>
  <c r="BZ31" i="20"/>
  <c r="DD31" i="20"/>
  <c r="EH31" i="20"/>
  <c r="FL31" i="20"/>
  <c r="GP31" i="20"/>
  <c r="R35" i="20"/>
  <c r="AV35" i="20"/>
  <c r="BZ35" i="20"/>
  <c r="DD35" i="20"/>
  <c r="EH35" i="20"/>
  <c r="FL35" i="20"/>
  <c r="GP35" i="20"/>
  <c r="FZ38" i="20"/>
  <c r="FV38" i="20"/>
  <c r="GG23" i="20"/>
  <c r="I24" i="20"/>
  <c r="AU24" i="20"/>
  <c r="AQ24" i="20"/>
  <c r="Q26" i="20"/>
  <c r="M26" i="20"/>
  <c r="AU26" i="20"/>
  <c r="AQ26" i="20"/>
  <c r="DC26" i="20"/>
  <c r="CY26" i="20"/>
  <c r="EG26" i="20"/>
  <c r="EC26" i="20"/>
  <c r="FK26" i="20"/>
  <c r="FG26" i="20"/>
  <c r="GO26" i="20"/>
  <c r="GK26" i="20"/>
  <c r="I27" i="20"/>
  <c r="K27" i="20" s="1"/>
  <c r="J27" i="20"/>
  <c r="AM27" i="20"/>
  <c r="AO27" i="20" s="1"/>
  <c r="AN27" i="20"/>
  <c r="CU27" i="20"/>
  <c r="CW27" i="20" s="1"/>
  <c r="CV27" i="20"/>
  <c r="DY27" i="20"/>
  <c r="EA27" i="20"/>
  <c r="DZ27" i="20"/>
  <c r="FC27" i="20"/>
  <c r="FE27" i="20" s="1"/>
  <c r="FD27" i="20"/>
  <c r="GG27" i="20"/>
  <c r="GI27" i="20"/>
  <c r="GH27" i="20"/>
  <c r="R30" i="20"/>
  <c r="AV30" i="20"/>
  <c r="DD30" i="20"/>
  <c r="EH30" i="20"/>
  <c r="FL30" i="20"/>
  <c r="GP30" i="20"/>
  <c r="R34" i="20"/>
  <c r="AV34" i="20"/>
  <c r="BZ34" i="20"/>
  <c r="DD34" i="20"/>
  <c r="EH34" i="20"/>
  <c r="FL34" i="20"/>
  <c r="GP34" i="20"/>
  <c r="EV39" i="20"/>
  <c r="ER39" i="20"/>
  <c r="EV40" i="20"/>
  <c r="ER40" i="20"/>
  <c r="EV41" i="20"/>
  <c r="ER41" i="20"/>
  <c r="L9" i="20"/>
  <c r="AP9" i="20"/>
  <c r="BT9" i="20"/>
  <c r="CX9" i="20"/>
  <c r="EB9" i="20"/>
  <c r="FF9" i="20"/>
  <c r="L10" i="20"/>
  <c r="AP10" i="20"/>
  <c r="BT10" i="20"/>
  <c r="CX10" i="20"/>
  <c r="EB10" i="20"/>
  <c r="FF10" i="20"/>
  <c r="L11" i="20"/>
  <c r="AP11" i="20"/>
  <c r="BT11" i="20"/>
  <c r="CX11" i="20"/>
  <c r="EB11" i="20"/>
  <c r="FF11" i="20"/>
  <c r="L12" i="20"/>
  <c r="AP12" i="20"/>
  <c r="BT12" i="20"/>
  <c r="CX12" i="20"/>
  <c r="EB12" i="20"/>
  <c r="FF12" i="20"/>
  <c r="L13" i="20"/>
  <c r="AP13" i="20"/>
  <c r="BT13" i="20"/>
  <c r="CX13" i="20"/>
  <c r="EB13" i="20"/>
  <c r="FF13" i="20"/>
  <c r="L14" i="20"/>
  <c r="AP14" i="20"/>
  <c r="BT14" i="20"/>
  <c r="CX14" i="20"/>
  <c r="EB14" i="20"/>
  <c r="FF14" i="20"/>
  <c r="L15" i="20"/>
  <c r="AP15" i="20"/>
  <c r="BT15" i="20"/>
  <c r="CX15" i="20"/>
  <c r="EB15" i="20"/>
  <c r="FF15" i="20"/>
  <c r="L16" i="20"/>
  <c r="AP16" i="20"/>
  <c r="BT16" i="20"/>
  <c r="CX16" i="20"/>
  <c r="EB16" i="20"/>
  <c r="FF16" i="20"/>
  <c r="L17" i="20"/>
  <c r="AP17" i="20"/>
  <c r="BT17" i="20"/>
  <c r="CX17" i="20"/>
  <c r="EB17" i="20"/>
  <c r="FF17" i="20"/>
  <c r="L18" i="20"/>
  <c r="AP18" i="20"/>
  <c r="BT18" i="20"/>
  <c r="CX18" i="20"/>
  <c r="EB18" i="20"/>
  <c r="FF18" i="20"/>
  <c r="L19" i="20"/>
  <c r="AP19" i="20"/>
  <c r="BT19" i="20"/>
  <c r="CX19" i="20"/>
  <c r="EB19" i="20"/>
  <c r="FF19" i="20"/>
  <c r="L20" i="20"/>
  <c r="AP20" i="20"/>
  <c r="BT20" i="20"/>
  <c r="CX20" i="20"/>
  <c r="EB20" i="20"/>
  <c r="FF20" i="20"/>
  <c r="L21" i="20"/>
  <c r="AP21" i="20"/>
  <c r="BT21" i="20"/>
  <c r="CX21" i="20"/>
  <c r="EB21" i="20"/>
  <c r="FF21" i="20"/>
  <c r="L22" i="20"/>
  <c r="AP22" i="20"/>
  <c r="BT22" i="20"/>
  <c r="CX22" i="20"/>
  <c r="EB22" i="20"/>
  <c r="FF22" i="20"/>
  <c r="L23" i="20"/>
  <c r="AP23" i="20"/>
  <c r="BT23" i="20"/>
  <c r="CX23" i="20"/>
  <c r="FR23" i="20"/>
  <c r="FT23" i="20" s="1"/>
  <c r="GH23" i="20"/>
  <c r="J24" i="20"/>
  <c r="AA24" i="20"/>
  <c r="BD24" i="20"/>
  <c r="BB24" i="20"/>
  <c r="CU24" i="20"/>
  <c r="CV24" i="20"/>
  <c r="DY24" i="20"/>
  <c r="DZ24" i="20"/>
  <c r="FC24" i="20"/>
  <c r="FD24" i="20"/>
  <c r="GG24" i="20"/>
  <c r="GH24" i="20"/>
  <c r="Q27" i="20"/>
  <c r="M27" i="20"/>
  <c r="AU27" i="20"/>
  <c r="AQ27" i="20"/>
  <c r="DC27" i="20"/>
  <c r="CY27" i="20"/>
  <c r="EG27" i="20"/>
  <c r="EC27" i="20"/>
  <c r="FK27" i="20"/>
  <c r="FG27" i="20"/>
  <c r="GO27" i="20"/>
  <c r="GK27" i="20"/>
  <c r="I28" i="20"/>
  <c r="J28" i="20"/>
  <c r="AM28" i="20"/>
  <c r="AN28" i="20"/>
  <c r="CU28" i="20"/>
  <c r="CV28" i="20"/>
  <c r="DD29" i="20"/>
  <c r="FL29" i="20"/>
  <c r="GP29" i="20"/>
  <c r="BD30" i="20"/>
  <c r="FT30" i="20"/>
  <c r="R33" i="20"/>
  <c r="EH33" i="20"/>
  <c r="GP33" i="20"/>
  <c r="FT34" i="20"/>
  <c r="R37" i="20"/>
  <c r="AA25" i="20"/>
  <c r="CI25" i="20"/>
  <c r="DM25" i="20"/>
  <c r="EQ25" i="20"/>
  <c r="FU25" i="20"/>
  <c r="AA26" i="20"/>
  <c r="CI26" i="20"/>
  <c r="DM26" i="20"/>
  <c r="EQ26" i="20"/>
  <c r="FU26" i="20"/>
  <c r="AA27" i="20"/>
  <c r="CI27" i="20"/>
  <c r="DM27" i="20"/>
  <c r="EQ27" i="20"/>
  <c r="FU27" i="20"/>
  <c r="AA28" i="20"/>
  <c r="CI28" i="20"/>
  <c r="DM28" i="20"/>
  <c r="DZ28" i="20"/>
  <c r="EQ28" i="20"/>
  <c r="FD28" i="20"/>
  <c r="FE28" i="20" s="1"/>
  <c r="FU28" i="20"/>
  <c r="GH28" i="20"/>
  <c r="J29" i="20"/>
  <c r="K29" i="20" s="1"/>
  <c r="AA29" i="20"/>
  <c r="AN29" i="20"/>
  <c r="AO29" i="20" s="1"/>
  <c r="CI29" i="20"/>
  <c r="CV29" i="20"/>
  <c r="DM29" i="20"/>
  <c r="DZ29" i="20"/>
  <c r="EQ29" i="20"/>
  <c r="FD29" i="20"/>
  <c r="FU29" i="20"/>
  <c r="GH29" i="20"/>
  <c r="J30" i="20"/>
  <c r="K30" i="20" s="1"/>
  <c r="AA30" i="20"/>
  <c r="AN30" i="20"/>
  <c r="AO30" i="20" s="1"/>
  <c r="CI30" i="20"/>
  <c r="CV30" i="20"/>
  <c r="CW30" i="20" s="1"/>
  <c r="DM30" i="20"/>
  <c r="DZ30" i="20"/>
  <c r="EQ30" i="20"/>
  <c r="FD30" i="20"/>
  <c r="FU30" i="20"/>
  <c r="GH30" i="20"/>
  <c r="J31" i="20"/>
  <c r="K31" i="20" s="1"/>
  <c r="AA31" i="20"/>
  <c r="AN31" i="20"/>
  <c r="AO31" i="20" s="1"/>
  <c r="BR31" i="20"/>
  <c r="BS31" i="20" s="1"/>
  <c r="CI31" i="20"/>
  <c r="CV31" i="20"/>
  <c r="CW31" i="20" s="1"/>
  <c r="DM31" i="20"/>
  <c r="DZ31" i="20"/>
  <c r="EQ31" i="20"/>
  <c r="FD31" i="20"/>
  <c r="FU31" i="20"/>
  <c r="GH31" i="20"/>
  <c r="J32" i="20"/>
  <c r="K32" i="20" s="1"/>
  <c r="AA32" i="20"/>
  <c r="AN32" i="20"/>
  <c r="AO32" i="20" s="1"/>
  <c r="BR32" i="20"/>
  <c r="BS32" i="20" s="1"/>
  <c r="CI32" i="20"/>
  <c r="CV32" i="20"/>
  <c r="CW32" i="20" s="1"/>
  <c r="DM32" i="20"/>
  <c r="DZ32" i="20"/>
  <c r="EA32" i="20" s="1"/>
  <c r="EQ32" i="20"/>
  <c r="FD32" i="20"/>
  <c r="FE32" i="20" s="1"/>
  <c r="FU32" i="20"/>
  <c r="GH32" i="20"/>
  <c r="J33" i="20"/>
  <c r="K33" i="20" s="1"/>
  <c r="AA33" i="20"/>
  <c r="AN33" i="20"/>
  <c r="AO33" i="20" s="1"/>
  <c r="BR33" i="20"/>
  <c r="BS33" i="20" s="1"/>
  <c r="CI33" i="20"/>
  <c r="CV33" i="20"/>
  <c r="CW33" i="20" s="1"/>
  <c r="DM33" i="20"/>
  <c r="DZ33" i="20"/>
  <c r="EQ33" i="20"/>
  <c r="FD33" i="20"/>
  <c r="FU33" i="20"/>
  <c r="GH33" i="20"/>
  <c r="J34" i="20"/>
  <c r="K34" i="20" s="1"/>
  <c r="AA34" i="20"/>
  <c r="AN34" i="20"/>
  <c r="AO34" i="20" s="1"/>
  <c r="BR34" i="20"/>
  <c r="BS34" i="20" s="1"/>
  <c r="CI34" i="20"/>
  <c r="CV34" i="20"/>
  <c r="DM34" i="20"/>
  <c r="DZ34" i="20"/>
  <c r="EQ34" i="20"/>
  <c r="FD34" i="20"/>
  <c r="FU34" i="20"/>
  <c r="GH34" i="20"/>
  <c r="J35" i="20"/>
  <c r="K35" i="20" s="1"/>
  <c r="AA35" i="20"/>
  <c r="AN35" i="20"/>
  <c r="AO35" i="20" s="1"/>
  <c r="BR35" i="20"/>
  <c r="BS35" i="20" s="1"/>
  <c r="CI35" i="20"/>
  <c r="CV35" i="20"/>
  <c r="CW35" i="20" s="1"/>
  <c r="DM35" i="20"/>
  <c r="DZ35" i="20"/>
  <c r="EA35" i="20" s="1"/>
  <c r="EQ35" i="20"/>
  <c r="FD35" i="20"/>
  <c r="FU35" i="20"/>
  <c r="GH35" i="20"/>
  <c r="GI35" i="20" s="1"/>
  <c r="J36" i="20"/>
  <c r="K36" i="20" s="1"/>
  <c r="AA36" i="20"/>
  <c r="AN36" i="20"/>
  <c r="AO36" i="20" s="1"/>
  <c r="BR36" i="20"/>
  <c r="CI36" i="20"/>
  <c r="CV36" i="20"/>
  <c r="CW36" i="20" s="1"/>
  <c r="DM36" i="20"/>
  <c r="DZ36" i="20"/>
  <c r="EQ36" i="20"/>
  <c r="FD36" i="20"/>
  <c r="FE36" i="20" s="1"/>
  <c r="FU36" i="20"/>
  <c r="GH36" i="20"/>
  <c r="GO37" i="20"/>
  <c r="GK37" i="20"/>
  <c r="J37" i="20"/>
  <c r="K37" i="20" s="1"/>
  <c r="AA37" i="20"/>
  <c r="AN37" i="20"/>
  <c r="BR37" i="20"/>
  <c r="BS37" i="20" s="1"/>
  <c r="CI37" i="20"/>
  <c r="CV37" i="20"/>
  <c r="CW37" i="20" s="1"/>
  <c r="EB37" i="20"/>
  <c r="EQ37" i="20"/>
  <c r="FR37" i="20"/>
  <c r="FT37" i="20" s="1"/>
  <c r="AA38" i="20"/>
  <c r="CI38" i="20"/>
  <c r="DM38" i="20"/>
  <c r="EQ38" i="20"/>
  <c r="X39" i="20"/>
  <c r="Z39" i="20" s="1"/>
  <c r="Y39" i="20"/>
  <c r="BB39" i="20"/>
  <c r="BD39" i="20" s="1"/>
  <c r="BC39" i="20"/>
  <c r="CF39" i="20"/>
  <c r="CG39" i="20"/>
  <c r="DJ39" i="20"/>
  <c r="DK39" i="20"/>
  <c r="EN39" i="20"/>
  <c r="EP39" i="20" s="1"/>
  <c r="EO39" i="20"/>
  <c r="FE39" i="20"/>
  <c r="X40" i="20"/>
  <c r="Y40" i="20"/>
  <c r="AO40" i="20"/>
  <c r="DM40" i="20"/>
  <c r="EN40" i="20"/>
  <c r="EP40" i="20"/>
  <c r="EO40" i="20"/>
  <c r="FE40" i="20"/>
  <c r="X41" i="20"/>
  <c r="Z41" i="20"/>
  <c r="Y41" i="20"/>
  <c r="AO41" i="20"/>
  <c r="DM41" i="20"/>
  <c r="EN41" i="20"/>
  <c r="EP41" i="20" s="1"/>
  <c r="EO41" i="20"/>
  <c r="FE41" i="20"/>
  <c r="FZ45" i="20"/>
  <c r="FV45" i="20"/>
  <c r="CF24" i="20"/>
  <c r="CH24" i="20" s="1"/>
  <c r="DJ24" i="20"/>
  <c r="DL24" i="20" s="1"/>
  <c r="EN24" i="20"/>
  <c r="EP24" i="20" s="1"/>
  <c r="FR24" i="20"/>
  <c r="FT24" i="20" s="1"/>
  <c r="X25" i="20"/>
  <c r="Z25" i="20" s="1"/>
  <c r="BB25" i="20"/>
  <c r="BD25" i="20" s="1"/>
  <c r="CF25" i="20"/>
  <c r="CH25" i="20" s="1"/>
  <c r="DJ25" i="20"/>
  <c r="DL25" i="20" s="1"/>
  <c r="EN25" i="20"/>
  <c r="EP25" i="20" s="1"/>
  <c r="FR25" i="20"/>
  <c r="FT25" i="20" s="1"/>
  <c r="X26" i="20"/>
  <c r="Z26" i="20" s="1"/>
  <c r="BB26" i="20"/>
  <c r="BD26" i="20" s="1"/>
  <c r="CF26" i="20"/>
  <c r="CH26" i="20" s="1"/>
  <c r="DJ26" i="20"/>
  <c r="DL26" i="20" s="1"/>
  <c r="EN26" i="20"/>
  <c r="EP26" i="20" s="1"/>
  <c r="FR26" i="20"/>
  <c r="FT26" i="20" s="1"/>
  <c r="X27" i="20"/>
  <c r="Z27" i="20" s="1"/>
  <c r="BB27" i="20"/>
  <c r="BD27" i="20" s="1"/>
  <c r="CF27" i="20"/>
  <c r="CH27" i="20" s="1"/>
  <c r="DJ27" i="20"/>
  <c r="DL27" i="20" s="1"/>
  <c r="EN27" i="20"/>
  <c r="EP27" i="20" s="1"/>
  <c r="FR27" i="20"/>
  <c r="FT27" i="20" s="1"/>
  <c r="X28" i="20"/>
  <c r="Z28" i="20" s="1"/>
  <c r="BB28" i="20"/>
  <c r="BD28" i="20" s="1"/>
  <c r="CF28" i="20"/>
  <c r="CH28" i="20" s="1"/>
  <c r="DJ28" i="20"/>
  <c r="DL28" i="20" s="1"/>
  <c r="EA28" i="20"/>
  <c r="EN28" i="20"/>
  <c r="EP28" i="20" s="1"/>
  <c r="FR28" i="20"/>
  <c r="FT28" i="20" s="1"/>
  <c r="GI28" i="20"/>
  <c r="X29" i="20"/>
  <c r="Z29" i="20" s="1"/>
  <c r="BB29" i="20"/>
  <c r="BD29" i="20" s="1"/>
  <c r="CF29" i="20"/>
  <c r="CH29" i="20" s="1"/>
  <c r="CW29" i="20"/>
  <c r="DJ29" i="20"/>
  <c r="DL29" i="20" s="1"/>
  <c r="EA29" i="20"/>
  <c r="EN29" i="20"/>
  <c r="EP29" i="20" s="1"/>
  <c r="FE29" i="20"/>
  <c r="FR29" i="20"/>
  <c r="FT29" i="20" s="1"/>
  <c r="GI29" i="20"/>
  <c r="X30" i="20"/>
  <c r="Z30" i="20" s="1"/>
  <c r="BB30" i="20"/>
  <c r="CF30" i="20"/>
  <c r="CH30" i="20" s="1"/>
  <c r="DJ30" i="20"/>
  <c r="DL30" i="20" s="1"/>
  <c r="EA30" i="20"/>
  <c r="EN30" i="20"/>
  <c r="EP30" i="20" s="1"/>
  <c r="FE30" i="20"/>
  <c r="FR30" i="20"/>
  <c r="GI30" i="20"/>
  <c r="X31" i="20"/>
  <c r="Z31" i="20" s="1"/>
  <c r="BB31" i="20"/>
  <c r="BD31" i="20" s="1"/>
  <c r="CF31" i="20"/>
  <c r="CH31" i="20" s="1"/>
  <c r="DJ31" i="20"/>
  <c r="DL31" i="20" s="1"/>
  <c r="EA31" i="20"/>
  <c r="EN31" i="20"/>
  <c r="EP31" i="20" s="1"/>
  <c r="FE31" i="20"/>
  <c r="FR31" i="20"/>
  <c r="FT31" i="20" s="1"/>
  <c r="GI31" i="20"/>
  <c r="X32" i="20"/>
  <c r="Z32" i="20" s="1"/>
  <c r="BB32" i="20"/>
  <c r="BD32" i="20" s="1"/>
  <c r="CF32" i="20"/>
  <c r="CH32" i="20" s="1"/>
  <c r="DJ32" i="20"/>
  <c r="DL32" i="20" s="1"/>
  <c r="EN32" i="20"/>
  <c r="EP32" i="20" s="1"/>
  <c r="FR32" i="20"/>
  <c r="FT32" i="20" s="1"/>
  <c r="GI32" i="20"/>
  <c r="X33" i="20"/>
  <c r="Z33" i="20" s="1"/>
  <c r="BB33" i="20"/>
  <c r="BD33" i="20" s="1"/>
  <c r="CF33" i="20"/>
  <c r="CH33" i="20" s="1"/>
  <c r="DJ33" i="20"/>
  <c r="DL33" i="20" s="1"/>
  <c r="EA33" i="20"/>
  <c r="EN33" i="20"/>
  <c r="EP33" i="20" s="1"/>
  <c r="FE33" i="20"/>
  <c r="FR33" i="20"/>
  <c r="FT33" i="20" s="1"/>
  <c r="GI33" i="20"/>
  <c r="X34" i="20"/>
  <c r="Z34" i="20" s="1"/>
  <c r="BB34" i="20"/>
  <c r="BD34" i="20" s="1"/>
  <c r="CF34" i="20"/>
  <c r="CH34" i="20" s="1"/>
  <c r="CW34" i="20"/>
  <c r="DJ34" i="20"/>
  <c r="DL34" i="20" s="1"/>
  <c r="EA34" i="20"/>
  <c r="EN34" i="20"/>
  <c r="EP34" i="20" s="1"/>
  <c r="FE34" i="20"/>
  <c r="FR34" i="20"/>
  <c r="GI34" i="20"/>
  <c r="X35" i="20"/>
  <c r="Z35" i="20" s="1"/>
  <c r="BB35" i="20"/>
  <c r="BD35" i="20" s="1"/>
  <c r="CF35" i="20"/>
  <c r="CH35" i="20" s="1"/>
  <c r="DJ35" i="20"/>
  <c r="DL35" i="20" s="1"/>
  <c r="EN35" i="20"/>
  <c r="EP35" i="20" s="1"/>
  <c r="FE35" i="20"/>
  <c r="FR35" i="20"/>
  <c r="FT35" i="20" s="1"/>
  <c r="X36" i="20"/>
  <c r="Z36" i="20" s="1"/>
  <c r="BB36" i="20"/>
  <c r="BD36" i="20" s="1"/>
  <c r="BS36" i="20"/>
  <c r="CF36" i="20"/>
  <c r="CH36" i="20" s="1"/>
  <c r="DJ36" i="20"/>
  <c r="DL36" i="20" s="1"/>
  <c r="EA36" i="20"/>
  <c r="EN36" i="20"/>
  <c r="EP36" i="20" s="1"/>
  <c r="FR36" i="20"/>
  <c r="FT36" i="20" s="1"/>
  <c r="GI36" i="20"/>
  <c r="F37" i="20"/>
  <c r="X37" i="20"/>
  <c r="Z37" i="20" s="1"/>
  <c r="AO37" i="20"/>
  <c r="BB37" i="20"/>
  <c r="BD37" i="20" s="1"/>
  <c r="CF37" i="20"/>
  <c r="CH37" i="20" s="1"/>
  <c r="DL37" i="20"/>
  <c r="EA37" i="20"/>
  <c r="FC37" i="20"/>
  <c r="FE37" i="20" s="1"/>
  <c r="FS37" i="20"/>
  <c r="AA39" i="20"/>
  <c r="CI39" i="20"/>
  <c r="DM39" i="20"/>
  <c r="FR39" i="20"/>
  <c r="FS39" i="20"/>
  <c r="GI39" i="20"/>
  <c r="AA40" i="20"/>
  <c r="BB40" i="20"/>
  <c r="BD40" i="20"/>
  <c r="BC40" i="20"/>
  <c r="FR40" i="20"/>
  <c r="FT40" i="20"/>
  <c r="FS40" i="20"/>
  <c r="GI40" i="20"/>
  <c r="AA41" i="20"/>
  <c r="BB41" i="20"/>
  <c r="BD41" i="20" s="1"/>
  <c r="BC41" i="20"/>
  <c r="FR41" i="20"/>
  <c r="FS41" i="20"/>
  <c r="GI41" i="20"/>
  <c r="DR37" i="20"/>
  <c r="DN37" i="20"/>
  <c r="EN37" i="20"/>
  <c r="EP37" i="20" s="1"/>
  <c r="FZ37" i="20"/>
  <c r="FV37" i="20"/>
  <c r="F38" i="20"/>
  <c r="GJ38" i="20"/>
  <c r="FF38" i="20"/>
  <c r="EB38" i="20"/>
  <c r="CX38" i="20"/>
  <c r="BT38" i="20"/>
  <c r="AP38" i="20"/>
  <c r="L38" i="20"/>
  <c r="F40" i="20"/>
  <c r="GJ40" i="20"/>
  <c r="FF40" i="20"/>
  <c r="EB40" i="20"/>
  <c r="CX40" i="20"/>
  <c r="BT40" i="20"/>
  <c r="AP40" i="20"/>
  <c r="L40" i="20"/>
  <c r="CF40" i="20"/>
  <c r="CG40" i="20"/>
  <c r="FU40" i="20"/>
  <c r="F41" i="20"/>
  <c r="GJ41" i="20"/>
  <c r="FF41" i="20"/>
  <c r="EB41" i="20"/>
  <c r="CX41" i="20"/>
  <c r="BT41" i="20"/>
  <c r="AP41" i="20"/>
  <c r="L41" i="20"/>
  <c r="CF41" i="20"/>
  <c r="CG41" i="20"/>
  <c r="FU41" i="20"/>
  <c r="FZ44" i="20"/>
  <c r="FV44" i="20"/>
  <c r="EC28" i="20"/>
  <c r="GK28" i="20"/>
  <c r="AQ29" i="20"/>
  <c r="CY29" i="20"/>
  <c r="FG29" i="20"/>
  <c r="GK29" i="20"/>
  <c r="M30" i="20"/>
  <c r="AQ30" i="20"/>
  <c r="CY30" i="20"/>
  <c r="EC30" i="20"/>
  <c r="FG30" i="20"/>
  <c r="GK30" i="20"/>
  <c r="M31" i="20"/>
  <c r="AQ31" i="20"/>
  <c r="BU31" i="20"/>
  <c r="CY31" i="20"/>
  <c r="EC31" i="20"/>
  <c r="FG31" i="20"/>
  <c r="GK31" i="20"/>
  <c r="M32" i="20"/>
  <c r="CY32" i="20"/>
  <c r="EC32" i="20"/>
  <c r="FG32" i="20"/>
  <c r="M33" i="20"/>
  <c r="EC33" i="20"/>
  <c r="GK33" i="20"/>
  <c r="M34" i="20"/>
  <c r="AQ34" i="20"/>
  <c r="BU34" i="20"/>
  <c r="CY34" i="20"/>
  <c r="EC34" i="20"/>
  <c r="FG34" i="20"/>
  <c r="GK34" i="20"/>
  <c r="M35" i="20"/>
  <c r="AQ35" i="20"/>
  <c r="BU35" i="20"/>
  <c r="CY35" i="20"/>
  <c r="EC35" i="20"/>
  <c r="FG35" i="20"/>
  <c r="GK35" i="20"/>
  <c r="M36" i="20"/>
  <c r="BU36" i="20"/>
  <c r="CY36" i="20"/>
  <c r="EC36" i="20"/>
  <c r="FG36" i="20"/>
  <c r="GK36" i="20"/>
  <c r="M37" i="20"/>
  <c r="EO37" i="20"/>
  <c r="FF37" i="20"/>
  <c r="X38" i="20"/>
  <c r="Z38" i="20" s="1"/>
  <c r="Y38" i="20"/>
  <c r="BB38" i="20"/>
  <c r="BC38" i="20"/>
  <c r="CF38" i="20"/>
  <c r="CG38" i="20"/>
  <c r="DJ38" i="20"/>
  <c r="DL38" i="20" s="1"/>
  <c r="DK38" i="20"/>
  <c r="EN38" i="20"/>
  <c r="EP38" i="20" s="1"/>
  <c r="EO38" i="20"/>
  <c r="FR38" i="20"/>
  <c r="FT38" i="20"/>
  <c r="FS38" i="20"/>
  <c r="GI38" i="20"/>
  <c r="F39" i="20"/>
  <c r="GJ39" i="20"/>
  <c r="FF39" i="20"/>
  <c r="EB39" i="20"/>
  <c r="CX39" i="20"/>
  <c r="BT39" i="20"/>
  <c r="AP39" i="20"/>
  <c r="L39" i="20"/>
  <c r="CI40" i="20"/>
  <c r="DJ40" i="20"/>
  <c r="DL40" i="20" s="1"/>
  <c r="DK40" i="20"/>
  <c r="CI41" i="20"/>
  <c r="DJ41" i="20"/>
  <c r="DL41" i="20" s="1"/>
  <c r="DK41" i="20"/>
  <c r="AF49" i="20"/>
  <c r="AB49" i="20"/>
  <c r="L42" i="20"/>
  <c r="Y42" i="20"/>
  <c r="Z42" i="20" s="1"/>
  <c r="AP42" i="20"/>
  <c r="BC42" i="20"/>
  <c r="BT42" i="20"/>
  <c r="CG42" i="20"/>
  <c r="CH42" i="20" s="1"/>
  <c r="CX42" i="20"/>
  <c r="DK42" i="20"/>
  <c r="EB42" i="20"/>
  <c r="EO42" i="20"/>
  <c r="EP42" i="20" s="1"/>
  <c r="FF42" i="20"/>
  <c r="FS42" i="20"/>
  <c r="GJ42" i="20"/>
  <c r="L43" i="20"/>
  <c r="Y43" i="20"/>
  <c r="Z43" i="20" s="1"/>
  <c r="AP43" i="20"/>
  <c r="BC43" i="20"/>
  <c r="BT43" i="20"/>
  <c r="CG43" i="20"/>
  <c r="CH43" i="20" s="1"/>
  <c r="CX43" i="20"/>
  <c r="DK43" i="20"/>
  <c r="EB43" i="20"/>
  <c r="EO43" i="20"/>
  <c r="EP43" i="20" s="1"/>
  <c r="FF43" i="20"/>
  <c r="FS43" i="20"/>
  <c r="GJ43" i="20"/>
  <c r="L44" i="20"/>
  <c r="Y44" i="20"/>
  <c r="Z44" i="20" s="1"/>
  <c r="AP44" i="20"/>
  <c r="BC44" i="20"/>
  <c r="BD44" i="20" s="1"/>
  <c r="BT44" i="20"/>
  <c r="CG44" i="20"/>
  <c r="CH44" i="20" s="1"/>
  <c r="EB44" i="20"/>
  <c r="FT44" i="20"/>
  <c r="GH44" i="20"/>
  <c r="GI44" i="20" s="1"/>
  <c r="J45" i="20"/>
  <c r="K45" i="20" s="1"/>
  <c r="AA45" i="20"/>
  <c r="CI45" i="20"/>
  <c r="DM45" i="20"/>
  <c r="EQ45" i="20"/>
  <c r="Y46" i="20"/>
  <c r="X46" i="20"/>
  <c r="BC46" i="20"/>
  <c r="BB46" i="20"/>
  <c r="BD46" i="20" s="1"/>
  <c r="CG46" i="20"/>
  <c r="CF46" i="20"/>
  <c r="DK46" i="20"/>
  <c r="DL46" i="20" s="1"/>
  <c r="DJ46" i="20"/>
  <c r="EO46" i="20"/>
  <c r="EN46" i="20"/>
  <c r="FS46" i="20"/>
  <c r="FR46" i="20"/>
  <c r="GJ47" i="20"/>
  <c r="FF47" i="20"/>
  <c r="EB47" i="20"/>
  <c r="CX47" i="20"/>
  <c r="BT47" i="20"/>
  <c r="AP47" i="20"/>
  <c r="L47" i="20"/>
  <c r="F47" i="20"/>
  <c r="GG37" i="20"/>
  <c r="GI37" i="20" s="1"/>
  <c r="I38" i="20"/>
  <c r="K38" i="20" s="1"/>
  <c r="AM38" i="20"/>
  <c r="AO38" i="20" s="1"/>
  <c r="BQ38" i="20"/>
  <c r="BS38" i="20" s="1"/>
  <c r="CU38" i="20"/>
  <c r="CW38" i="20" s="1"/>
  <c r="DY38" i="20"/>
  <c r="EA38" i="20" s="1"/>
  <c r="FC38" i="20"/>
  <c r="FE38" i="20" s="1"/>
  <c r="GG38" i="20"/>
  <c r="I39" i="20"/>
  <c r="K39" i="20" s="1"/>
  <c r="AM39" i="20"/>
  <c r="AO39" i="20" s="1"/>
  <c r="CU39" i="20"/>
  <c r="CW39" i="20" s="1"/>
  <c r="DY39" i="20"/>
  <c r="EA39" i="20" s="1"/>
  <c r="BD42" i="20"/>
  <c r="DL42" i="20"/>
  <c r="FT42" i="20"/>
  <c r="BD43" i="20"/>
  <c r="DL43" i="20"/>
  <c r="FT43" i="20"/>
  <c r="DM44" i="20"/>
  <c r="FF44" i="20"/>
  <c r="GJ45" i="20"/>
  <c r="FF45" i="20"/>
  <c r="EB45" i="20"/>
  <c r="CX45" i="20"/>
  <c r="BT45" i="20"/>
  <c r="AP45" i="20"/>
  <c r="CN46" i="20"/>
  <c r="CJ46" i="20"/>
  <c r="DR46" i="20"/>
  <c r="EV46" i="20"/>
  <c r="ER46" i="20"/>
  <c r="FZ46" i="20"/>
  <c r="FV46" i="20"/>
  <c r="Y47" i="20"/>
  <c r="Z47" i="20" s="1"/>
  <c r="X47" i="20"/>
  <c r="AO47" i="20"/>
  <c r="BC47" i="20"/>
  <c r="BB47" i="20"/>
  <c r="CG47" i="20"/>
  <c r="CF47" i="20"/>
  <c r="DK47" i="20"/>
  <c r="DJ47" i="20"/>
  <c r="EA47" i="20"/>
  <c r="EO47" i="20"/>
  <c r="EN47" i="20"/>
  <c r="EP47" i="20" s="1"/>
  <c r="FS47" i="20"/>
  <c r="FR47" i="20"/>
  <c r="GI47" i="20"/>
  <c r="GJ48" i="20"/>
  <c r="FF48" i="20"/>
  <c r="EB48" i="20"/>
  <c r="CX48" i="20"/>
  <c r="BT48" i="20"/>
  <c r="AP48" i="20"/>
  <c r="L48" i="20"/>
  <c r="F48" i="20"/>
  <c r="EV53" i="20"/>
  <c r="ER53" i="20"/>
  <c r="EV54" i="20"/>
  <c r="ER54" i="20"/>
  <c r="AA42" i="20"/>
  <c r="CI42" i="20"/>
  <c r="DM42" i="20"/>
  <c r="EQ42" i="20"/>
  <c r="FU42" i="20"/>
  <c r="AA43" i="20"/>
  <c r="CI43" i="20"/>
  <c r="DM43" i="20"/>
  <c r="EQ43" i="20"/>
  <c r="FU43" i="20"/>
  <c r="AA44" i="20"/>
  <c r="CI44" i="20"/>
  <c r="EQ44" i="20"/>
  <c r="GJ44" i="20"/>
  <c r="Q45" i="20"/>
  <c r="M45" i="20"/>
  <c r="BB45" i="20"/>
  <c r="BD45" i="20" s="1"/>
  <c r="AF47" i="20"/>
  <c r="AB47" i="20"/>
  <c r="CN47" i="20"/>
  <c r="CJ47" i="20"/>
  <c r="DR47" i="20"/>
  <c r="DN47" i="20"/>
  <c r="EV47" i="20"/>
  <c r="ER47" i="20"/>
  <c r="FZ47" i="20"/>
  <c r="FV47" i="20"/>
  <c r="Y48" i="20"/>
  <c r="X48" i="20"/>
  <c r="BC48" i="20"/>
  <c r="BB48" i="20"/>
  <c r="BD48" i="20" s="1"/>
  <c r="CG48" i="20"/>
  <c r="CF48" i="20"/>
  <c r="DK48" i="20"/>
  <c r="DL48" i="20" s="1"/>
  <c r="DJ48" i="20"/>
  <c r="EO48" i="20"/>
  <c r="EN48" i="20"/>
  <c r="FS48" i="20"/>
  <c r="FR48" i="20"/>
  <c r="GJ49" i="20"/>
  <c r="FU49" i="20"/>
  <c r="EQ49" i="20"/>
  <c r="DM49" i="20"/>
  <c r="CI49" i="20"/>
  <c r="FF49" i="20"/>
  <c r="EB49" i="20"/>
  <c r="CX49" i="20"/>
  <c r="BT49" i="20"/>
  <c r="AP49" i="20"/>
  <c r="L49" i="20"/>
  <c r="F49" i="20"/>
  <c r="F44" i="20"/>
  <c r="CX44" i="20"/>
  <c r="DJ44" i="20"/>
  <c r="DL44" i="20" s="1"/>
  <c r="EA44" i="20"/>
  <c r="EP44" i="20"/>
  <c r="FD44" i="20"/>
  <c r="FE44" i="20" s="1"/>
  <c r="Y45" i="20"/>
  <c r="Z45" i="20" s="1"/>
  <c r="AM45" i="20"/>
  <c r="AO45" i="20" s="1"/>
  <c r="BC45" i="20"/>
  <c r="CG45" i="20"/>
  <c r="CF45" i="20"/>
  <c r="DK45" i="20"/>
  <c r="DL45" i="20" s="1"/>
  <c r="DJ45" i="20"/>
  <c r="EO45" i="20"/>
  <c r="EN45" i="20"/>
  <c r="EP45" i="20" s="1"/>
  <c r="FS45" i="20"/>
  <c r="FR45" i="20"/>
  <c r="FT45" i="20" s="1"/>
  <c r="GJ46" i="20"/>
  <c r="FF46" i="20"/>
  <c r="EB46" i="20"/>
  <c r="CX46" i="20"/>
  <c r="BT46" i="20"/>
  <c r="AP46" i="20"/>
  <c r="L46" i="20"/>
  <c r="F46" i="20"/>
  <c r="AA48" i="20"/>
  <c r="CI48" i="20"/>
  <c r="DM48" i="20"/>
  <c r="EQ48" i="20"/>
  <c r="FU48" i="20"/>
  <c r="Y49" i="20"/>
  <c r="Z49" i="20" s="1"/>
  <c r="X49" i="20"/>
  <c r="EV51" i="20"/>
  <c r="ER51" i="20"/>
  <c r="EV52" i="20"/>
  <c r="ER52" i="20"/>
  <c r="CW45" i="20"/>
  <c r="EA45" i="20"/>
  <c r="FE45" i="20"/>
  <c r="GI45" i="20"/>
  <c r="K46" i="20"/>
  <c r="AO46" i="20"/>
  <c r="CW46" i="20"/>
  <c r="EA46" i="20"/>
  <c r="FE46" i="20"/>
  <c r="GI46" i="20"/>
  <c r="K47" i="20"/>
  <c r="EA48" i="20"/>
  <c r="FE48" i="20"/>
  <c r="GI48" i="20"/>
  <c r="AO49" i="20"/>
  <c r="BB49" i="20"/>
  <c r="BD49" i="20" s="1"/>
  <c r="CF49" i="20"/>
  <c r="DJ49" i="20"/>
  <c r="DL49" i="20" s="1"/>
  <c r="EA49" i="20"/>
  <c r="EN49" i="20"/>
  <c r="FE49" i="20"/>
  <c r="FR49" i="20"/>
  <c r="FT49" i="20" s="1"/>
  <c r="GI49" i="20"/>
  <c r="GJ50" i="20"/>
  <c r="FF50" i="20"/>
  <c r="EB50" i="20"/>
  <c r="CX50" i="20"/>
  <c r="BT50" i="20"/>
  <c r="AP50" i="20"/>
  <c r="L50" i="20"/>
  <c r="F50" i="20"/>
  <c r="AO50" i="20"/>
  <c r="BC50" i="20"/>
  <c r="BB50" i="20"/>
  <c r="BD50" i="20" s="1"/>
  <c r="DM50" i="20"/>
  <c r="FE50" i="20"/>
  <c r="FS50" i="20"/>
  <c r="FR50" i="20"/>
  <c r="K51" i="20"/>
  <c r="Y51" i="20"/>
  <c r="X51" i="20"/>
  <c r="AO51" i="20"/>
  <c r="CI51" i="20"/>
  <c r="EO51" i="20"/>
  <c r="EN51" i="20"/>
  <c r="FE51" i="20"/>
  <c r="DK52" i="20"/>
  <c r="DJ52" i="20"/>
  <c r="FU52" i="20"/>
  <c r="AA53" i="20"/>
  <c r="CG53" i="20"/>
  <c r="CF53" i="20"/>
  <c r="Y54" i="20"/>
  <c r="X54" i="20"/>
  <c r="DR54" i="20"/>
  <c r="DN54" i="20"/>
  <c r="EO54" i="20"/>
  <c r="EN54" i="20"/>
  <c r="EP54" i="20" s="1"/>
  <c r="EV56" i="20"/>
  <c r="ER56" i="20"/>
  <c r="BC49" i="20"/>
  <c r="CG49" i="20"/>
  <c r="DK49" i="20"/>
  <c r="EO49" i="20"/>
  <c r="FS49" i="20"/>
  <c r="Y50" i="20"/>
  <c r="X50" i="20"/>
  <c r="Z50" i="20" s="1"/>
  <c r="CI50" i="20"/>
  <c r="EA50" i="20"/>
  <c r="EO50" i="20"/>
  <c r="EN50" i="20"/>
  <c r="DK51" i="20"/>
  <c r="DJ51" i="20"/>
  <c r="FU51" i="20"/>
  <c r="AF52" i="20"/>
  <c r="AB52" i="20"/>
  <c r="CG52" i="20"/>
  <c r="CF52" i="20"/>
  <c r="GJ53" i="20"/>
  <c r="FF53" i="20"/>
  <c r="EB53" i="20"/>
  <c r="CX53" i="20"/>
  <c r="BT53" i="20"/>
  <c r="AP53" i="20"/>
  <c r="L53" i="20"/>
  <c r="F53" i="20"/>
  <c r="BC53" i="20"/>
  <c r="BB53" i="20"/>
  <c r="BD53" i="20" s="1"/>
  <c r="DM53" i="20"/>
  <c r="FS53" i="20"/>
  <c r="FR53" i="20"/>
  <c r="AF54" i="20"/>
  <c r="AB54" i="20"/>
  <c r="BC54" i="20"/>
  <c r="BB54" i="20"/>
  <c r="BD54" i="20" s="1"/>
  <c r="EV57" i="20"/>
  <c r="ER57" i="20"/>
  <c r="CW50" i="20"/>
  <c r="DK50" i="20"/>
  <c r="DJ50" i="20"/>
  <c r="FU50" i="20"/>
  <c r="AA51" i="20"/>
  <c r="CG51" i="20"/>
  <c r="CF51" i="20"/>
  <c r="CW51" i="20"/>
  <c r="GI51" i="20"/>
  <c r="GJ52" i="20"/>
  <c r="FF52" i="20"/>
  <c r="EB52" i="20"/>
  <c r="CX52" i="20"/>
  <c r="BT52" i="20"/>
  <c r="AP52" i="20"/>
  <c r="L52" i="20"/>
  <c r="F52" i="20"/>
  <c r="BC52" i="20"/>
  <c r="BB52" i="20"/>
  <c r="DM52" i="20"/>
  <c r="FE52" i="20"/>
  <c r="FS52" i="20"/>
  <c r="FR52" i="20"/>
  <c r="FT52" i="20" s="1"/>
  <c r="GI52" i="20"/>
  <c r="Y53" i="20"/>
  <c r="X53" i="20"/>
  <c r="AO53" i="20"/>
  <c r="CI53" i="20"/>
  <c r="EO53" i="20"/>
  <c r="EN53" i="20"/>
  <c r="FU53" i="20"/>
  <c r="GI53" i="20"/>
  <c r="GJ54" i="20"/>
  <c r="FU54" i="20"/>
  <c r="FF54" i="20"/>
  <c r="EB54" i="20"/>
  <c r="CX54" i="20"/>
  <c r="BT54" i="20"/>
  <c r="AP54" i="20"/>
  <c r="L54" i="20"/>
  <c r="F54" i="20"/>
  <c r="BS54" i="20"/>
  <c r="CG54" i="20"/>
  <c r="CF54" i="20"/>
  <c r="GI54" i="20"/>
  <c r="BC55" i="20"/>
  <c r="BB55" i="20"/>
  <c r="AF50" i="20"/>
  <c r="AB50" i="20"/>
  <c r="CG50" i="20"/>
  <c r="CF50" i="20"/>
  <c r="EV50" i="20"/>
  <c r="ER50" i="20"/>
  <c r="GJ51" i="20"/>
  <c r="FF51" i="20"/>
  <c r="EB51" i="20"/>
  <c r="CX51" i="20"/>
  <c r="BT51" i="20"/>
  <c r="AP51" i="20"/>
  <c r="L51" i="20"/>
  <c r="F51" i="20"/>
  <c r="BC51" i="20"/>
  <c r="BD51" i="20" s="1"/>
  <c r="BB51" i="20"/>
  <c r="DM51" i="20"/>
  <c r="FS51" i="20"/>
  <c r="FR51" i="20"/>
  <c r="FT51" i="20" s="1"/>
  <c r="Y52" i="20"/>
  <c r="X52" i="20"/>
  <c r="CN52" i="20"/>
  <c r="CJ52" i="20"/>
  <c r="EO52" i="20"/>
  <c r="EN52" i="20"/>
  <c r="EP52" i="20" s="1"/>
  <c r="DK53" i="20"/>
  <c r="DJ53" i="20"/>
  <c r="DL53" i="20" s="1"/>
  <c r="CN54" i="20"/>
  <c r="CJ54" i="20"/>
  <c r="DK54" i="20"/>
  <c r="DJ54" i="20"/>
  <c r="EV59" i="20"/>
  <c r="ER59" i="20"/>
  <c r="AF60" i="20"/>
  <c r="AB60" i="20"/>
  <c r="FT54" i="20"/>
  <c r="GJ55" i="20"/>
  <c r="FF55" i="20"/>
  <c r="EB55" i="20"/>
  <c r="CX55" i="20"/>
  <c r="BT55" i="20"/>
  <c r="AP55" i="20"/>
  <c r="L55" i="20"/>
  <c r="AA55" i="20"/>
  <c r="CI55" i="20"/>
  <c r="EN55" i="20"/>
  <c r="EO55" i="20"/>
  <c r="DJ56" i="20"/>
  <c r="DL56" i="20" s="1"/>
  <c r="DK56" i="20"/>
  <c r="FU56" i="20"/>
  <c r="AF57" i="20"/>
  <c r="AB57" i="20"/>
  <c r="CF57" i="20"/>
  <c r="CG57" i="20"/>
  <c r="F58" i="20"/>
  <c r="GJ58" i="20"/>
  <c r="FF58" i="20"/>
  <c r="EB58" i="20"/>
  <c r="CX58" i="20"/>
  <c r="BT58" i="20"/>
  <c r="AP58" i="20"/>
  <c r="L58" i="20"/>
  <c r="BB58" i="20"/>
  <c r="BC58" i="20"/>
  <c r="DM58" i="20"/>
  <c r="FR58" i="20"/>
  <c r="FT58" i="20" s="1"/>
  <c r="FS58" i="20"/>
  <c r="X59" i="20"/>
  <c r="Z59" i="20" s="1"/>
  <c r="Y59" i="20"/>
  <c r="CI59" i="20"/>
  <c r="EN59" i="20"/>
  <c r="EO59" i="20"/>
  <c r="FU60" i="20"/>
  <c r="Y61" i="20"/>
  <c r="X61" i="20"/>
  <c r="CN64" i="20"/>
  <c r="CJ64" i="20"/>
  <c r="F55" i="20"/>
  <c r="DJ55" i="20"/>
  <c r="DK55" i="20"/>
  <c r="EA55" i="20"/>
  <c r="FU55" i="20"/>
  <c r="AA56" i="20"/>
  <c r="CF56" i="20"/>
  <c r="CH56" i="20" s="1"/>
  <c r="CG56" i="20"/>
  <c r="CW56" i="20"/>
  <c r="F57" i="20"/>
  <c r="GJ57" i="20"/>
  <c r="FF57" i="20"/>
  <c r="EB57" i="20"/>
  <c r="CX57" i="20"/>
  <c r="BT57" i="20"/>
  <c r="AP57" i="20"/>
  <c r="L57" i="20"/>
  <c r="BB57" i="20"/>
  <c r="BC57" i="20"/>
  <c r="BS57" i="20"/>
  <c r="DM57" i="20"/>
  <c r="FR57" i="20"/>
  <c r="FS57" i="20"/>
  <c r="GI57" i="20"/>
  <c r="X58" i="20"/>
  <c r="Z58" i="20" s="1"/>
  <c r="Y58" i="20"/>
  <c r="AO58" i="20"/>
  <c r="CI58" i="20"/>
  <c r="EN58" i="20"/>
  <c r="EO58" i="20"/>
  <c r="FE58" i="20"/>
  <c r="K59" i="20"/>
  <c r="DJ59" i="20"/>
  <c r="DK59" i="20"/>
  <c r="EA59" i="20"/>
  <c r="FU59" i="20"/>
  <c r="CF60" i="20"/>
  <c r="CG60" i="20"/>
  <c r="CN65" i="20"/>
  <c r="CJ65" i="20"/>
  <c r="CW55" i="20"/>
  <c r="EV55" i="20"/>
  <c r="ER55" i="20"/>
  <c r="F56" i="20"/>
  <c r="GJ56" i="20"/>
  <c r="FF56" i="20"/>
  <c r="EB56" i="20"/>
  <c r="CX56" i="20"/>
  <c r="BT56" i="20"/>
  <c r="AP56" i="20"/>
  <c r="L56" i="20"/>
  <c r="BB56" i="20"/>
  <c r="BC56" i="20"/>
  <c r="DM56" i="20"/>
  <c r="FR56" i="20"/>
  <c r="FS56" i="20"/>
  <c r="GI56" i="20"/>
  <c r="X57" i="20"/>
  <c r="Y57" i="20"/>
  <c r="AO57" i="20"/>
  <c r="CN57" i="20"/>
  <c r="CJ57" i="20"/>
  <c r="EN57" i="20"/>
  <c r="EO57" i="20"/>
  <c r="FE57" i="20"/>
  <c r="K58" i="20"/>
  <c r="DJ58" i="20"/>
  <c r="DK58" i="20"/>
  <c r="EA58" i="20"/>
  <c r="FZ58" i="20"/>
  <c r="FV58" i="20"/>
  <c r="AA59" i="20"/>
  <c r="CF59" i="20"/>
  <c r="CG59" i="20"/>
  <c r="GJ60" i="20"/>
  <c r="FF60" i="20"/>
  <c r="EB60" i="20"/>
  <c r="EQ60" i="20"/>
  <c r="F60" i="20"/>
  <c r="DM60" i="20"/>
  <c r="CX60" i="20"/>
  <c r="BT60" i="20"/>
  <c r="AP60" i="20"/>
  <c r="L60" i="20"/>
  <c r="BB60" i="20"/>
  <c r="BC60" i="20"/>
  <c r="BS60" i="20"/>
  <c r="DK60" i="20"/>
  <c r="DJ60" i="20"/>
  <c r="EP60" i="20"/>
  <c r="EO60" i="20"/>
  <c r="FE60" i="20"/>
  <c r="DR55" i="20"/>
  <c r="DN55" i="20"/>
  <c r="FR55" i="20"/>
  <c r="FS55" i="20"/>
  <c r="X56" i="20"/>
  <c r="Y56" i="20"/>
  <c r="CJ56" i="20"/>
  <c r="EN56" i="20"/>
  <c r="EO56" i="20"/>
  <c r="DJ57" i="20"/>
  <c r="DK57" i="20"/>
  <c r="DL57" i="20" s="1"/>
  <c r="FZ57" i="20"/>
  <c r="FV57" i="20"/>
  <c r="AF58" i="20"/>
  <c r="AB58" i="20"/>
  <c r="CF58" i="20"/>
  <c r="CG58" i="20"/>
  <c r="EV58" i="20"/>
  <c r="ER58" i="20"/>
  <c r="F59" i="20"/>
  <c r="GJ59" i="20"/>
  <c r="FF59" i="20"/>
  <c r="EB59" i="20"/>
  <c r="CX59" i="20"/>
  <c r="BT59" i="20"/>
  <c r="AP59" i="20"/>
  <c r="L59" i="20"/>
  <c r="BB59" i="20"/>
  <c r="BC59" i="20"/>
  <c r="DM59" i="20"/>
  <c r="FR59" i="20"/>
  <c r="FT59" i="20" s="1"/>
  <c r="FS59" i="20"/>
  <c r="X60" i="20"/>
  <c r="Y60" i="20"/>
  <c r="CN60" i="20"/>
  <c r="CJ60" i="20"/>
  <c r="FT60" i="20"/>
  <c r="FS60" i="20"/>
  <c r="GJ61" i="20"/>
  <c r="FF61" i="20"/>
  <c r="EB61" i="20"/>
  <c r="CX61" i="20"/>
  <c r="BT61" i="20"/>
  <c r="AP61" i="20"/>
  <c r="L61" i="20"/>
  <c r="AA61" i="20"/>
  <c r="CI61" i="20"/>
  <c r="DM61" i="20"/>
  <c r="EQ61" i="20"/>
  <c r="FU61" i="20"/>
  <c r="Y62" i="20"/>
  <c r="Z62" i="20" s="1"/>
  <c r="BD62" i="20"/>
  <c r="BC62" i="20"/>
  <c r="CG62" i="20"/>
  <c r="CH62" i="20" s="1"/>
  <c r="DL62" i="20"/>
  <c r="DK62" i="20"/>
  <c r="EP62" i="20"/>
  <c r="EO62" i="20"/>
  <c r="FT62" i="20"/>
  <c r="FS62" i="20"/>
  <c r="GJ63" i="20"/>
  <c r="FF63" i="20"/>
  <c r="EB63" i="20"/>
  <c r="CX63" i="20"/>
  <c r="BT63" i="20"/>
  <c r="AP63" i="20"/>
  <c r="L63" i="20"/>
  <c r="AA63" i="20"/>
  <c r="CI63" i="20"/>
  <c r="DM63" i="20"/>
  <c r="EQ63" i="20"/>
  <c r="FU63" i="20"/>
  <c r="Y64" i="20"/>
  <c r="Z64" i="20" s="1"/>
  <c r="BD64" i="20"/>
  <c r="BC64" i="20"/>
  <c r="DJ64" i="20"/>
  <c r="DL64" i="20" s="1"/>
  <c r="DK64" i="20"/>
  <c r="DJ65" i="20"/>
  <c r="DL65" i="20" s="1"/>
  <c r="DK65" i="20"/>
  <c r="EV68" i="20"/>
  <c r="ER68" i="20"/>
  <c r="EV69" i="20"/>
  <c r="ER69" i="20"/>
  <c r="EN64" i="20"/>
  <c r="EO64" i="20"/>
  <c r="X65" i="20"/>
  <c r="Z65" i="20"/>
  <c r="Y65" i="20"/>
  <c r="DR65" i="20"/>
  <c r="DN65" i="20"/>
  <c r="EN65" i="20"/>
  <c r="EP65" i="20" s="1"/>
  <c r="EO65" i="20"/>
  <c r="X66" i="20"/>
  <c r="Z66" i="20" s="1"/>
  <c r="Y66" i="20"/>
  <c r="BC61" i="20"/>
  <c r="CG61" i="20"/>
  <c r="DK61" i="20"/>
  <c r="EO61" i="20"/>
  <c r="EP61" i="20" s="1"/>
  <c r="FS61" i="20"/>
  <c r="GJ62" i="20"/>
  <c r="FF62" i="20"/>
  <c r="EB62" i="20"/>
  <c r="CX62" i="20"/>
  <c r="BT62" i="20"/>
  <c r="AP62" i="20"/>
  <c r="L62" i="20"/>
  <c r="AA62" i="20"/>
  <c r="CI62" i="20"/>
  <c r="DM62" i="20"/>
  <c r="EQ62" i="20"/>
  <c r="FU62" i="20"/>
  <c r="Y63" i="20"/>
  <c r="BC63" i="20"/>
  <c r="CG63" i="20"/>
  <c r="DK63" i="20"/>
  <c r="EO63" i="20"/>
  <c r="GJ64" i="20"/>
  <c r="FF64" i="20"/>
  <c r="EB64" i="20"/>
  <c r="CX64" i="20"/>
  <c r="BT64" i="20"/>
  <c r="AP64" i="20"/>
  <c r="L64" i="20"/>
  <c r="AA64" i="20"/>
  <c r="EQ64" i="20"/>
  <c r="FR64" i="20"/>
  <c r="FT64" i="20"/>
  <c r="FS64" i="20"/>
  <c r="AF65" i="20"/>
  <c r="AB65" i="20"/>
  <c r="BB65" i="20"/>
  <c r="BD65" i="20" s="1"/>
  <c r="BC65" i="20"/>
  <c r="EV65" i="20"/>
  <c r="ER65" i="20"/>
  <c r="FR65" i="20"/>
  <c r="FT65" i="20" s="1"/>
  <c r="FS65" i="20"/>
  <c r="AF66" i="20"/>
  <c r="AB66" i="20"/>
  <c r="FZ67" i="20"/>
  <c r="FV67" i="20"/>
  <c r="CN71" i="20"/>
  <c r="CJ71" i="20"/>
  <c r="BB61" i="20"/>
  <c r="BD61" i="20" s="1"/>
  <c r="CF61" i="20"/>
  <c r="DJ61" i="20"/>
  <c r="DL61" i="20" s="1"/>
  <c r="EN61" i="20"/>
  <c r="FR61" i="20"/>
  <c r="FT61" i="20" s="1"/>
  <c r="F62" i="20"/>
  <c r="X63" i="20"/>
  <c r="BB63" i="20"/>
  <c r="BD63" i="20" s="1"/>
  <c r="CF63" i="20"/>
  <c r="DJ63" i="20"/>
  <c r="EN63" i="20"/>
  <c r="EP63" i="20" s="1"/>
  <c r="F64" i="20"/>
  <c r="CF64" i="20"/>
  <c r="CG64" i="20"/>
  <c r="CH64" i="20" s="1"/>
  <c r="FU64" i="20"/>
  <c r="F65" i="20"/>
  <c r="GJ65" i="20"/>
  <c r="FF65" i="20"/>
  <c r="EB65" i="20"/>
  <c r="CX65" i="20"/>
  <c r="BT65" i="20"/>
  <c r="AP65" i="20"/>
  <c r="L65" i="20"/>
  <c r="CF65" i="20"/>
  <c r="CG65" i="20"/>
  <c r="FU65" i="20"/>
  <c r="GJ66" i="20"/>
  <c r="FF66" i="20"/>
  <c r="EB66" i="20"/>
  <c r="CX66" i="20"/>
  <c r="BT66" i="20"/>
  <c r="EQ66" i="20"/>
  <c r="F66" i="20"/>
  <c r="FU66" i="20"/>
  <c r="CI66" i="20"/>
  <c r="DM66" i="20"/>
  <c r="AP66" i="20"/>
  <c r="L66" i="20"/>
  <c r="FS66" i="20"/>
  <c r="FR66" i="20"/>
  <c r="GI66" i="20"/>
  <c r="Y67" i="20"/>
  <c r="X67" i="20"/>
  <c r="CI67" i="20"/>
  <c r="EO67" i="20"/>
  <c r="EN67" i="20"/>
  <c r="EP67" i="20" s="1"/>
  <c r="FE67" i="20"/>
  <c r="K68" i="20"/>
  <c r="DK68" i="20"/>
  <c r="DJ68" i="20"/>
  <c r="DL68" i="20" s="1"/>
  <c r="EA68" i="20"/>
  <c r="FU68" i="20"/>
  <c r="AA69" i="20"/>
  <c r="CG69" i="20"/>
  <c r="CF69" i="20"/>
  <c r="CH69" i="20" s="1"/>
  <c r="GI69" i="20"/>
  <c r="GJ70" i="20"/>
  <c r="FF70" i="20"/>
  <c r="EB70" i="20"/>
  <c r="CX70" i="20"/>
  <c r="BT70" i="20"/>
  <c r="AP70" i="20"/>
  <c r="L70" i="20"/>
  <c r="F70" i="20"/>
  <c r="BC70" i="20"/>
  <c r="BB70" i="20"/>
  <c r="BD70" i="20" s="1"/>
  <c r="DM70" i="20"/>
  <c r="FE70" i="20"/>
  <c r="FS70" i="20"/>
  <c r="FR70" i="20"/>
  <c r="FT70" i="20" s="1"/>
  <c r="K71" i="20"/>
  <c r="Y71" i="20"/>
  <c r="X71" i="20"/>
  <c r="FE71" i="20"/>
  <c r="EO66" i="20"/>
  <c r="EN66" i="20"/>
  <c r="FE66" i="20"/>
  <c r="K67" i="20"/>
  <c r="DK67" i="20"/>
  <c r="DJ67" i="20"/>
  <c r="EA67" i="20"/>
  <c r="AA68" i="20"/>
  <c r="CG68" i="20"/>
  <c r="CF68" i="20"/>
  <c r="CW68" i="20"/>
  <c r="GJ69" i="20"/>
  <c r="FF69" i="20"/>
  <c r="EB69" i="20"/>
  <c r="CX69" i="20"/>
  <c r="BT69" i="20"/>
  <c r="AP69" i="20"/>
  <c r="L69" i="20"/>
  <c r="F69" i="20"/>
  <c r="AO69" i="20"/>
  <c r="BC69" i="20"/>
  <c r="BB69" i="20"/>
  <c r="DM69" i="20"/>
  <c r="FE69" i="20"/>
  <c r="FS69" i="20"/>
  <c r="FR69" i="20"/>
  <c r="K70" i="20"/>
  <c r="Y70" i="20"/>
  <c r="X70" i="20"/>
  <c r="CN70" i="20"/>
  <c r="CJ70" i="20"/>
  <c r="EA70" i="20"/>
  <c r="EO70" i="20"/>
  <c r="EN70" i="20"/>
  <c r="DK71" i="20"/>
  <c r="DJ71" i="20"/>
  <c r="DK66" i="20"/>
  <c r="DJ66" i="20"/>
  <c r="AF67" i="20"/>
  <c r="AB67" i="20"/>
  <c r="CG67" i="20"/>
  <c r="CF67" i="20"/>
  <c r="EV67" i="20"/>
  <c r="ER67" i="20"/>
  <c r="GJ68" i="20"/>
  <c r="FF68" i="20"/>
  <c r="EB68" i="20"/>
  <c r="CX68" i="20"/>
  <c r="BT68" i="20"/>
  <c r="AP68" i="20"/>
  <c r="L68" i="20"/>
  <c r="F68" i="20"/>
  <c r="BC68" i="20"/>
  <c r="BB68" i="20"/>
  <c r="DM68" i="20"/>
  <c r="FS68" i="20"/>
  <c r="FR68" i="20"/>
  <c r="Y69" i="20"/>
  <c r="X69" i="20"/>
  <c r="CJ69" i="20"/>
  <c r="EO69" i="20"/>
  <c r="EN69" i="20"/>
  <c r="DK70" i="20"/>
  <c r="DJ70" i="20"/>
  <c r="DL70" i="20" s="1"/>
  <c r="FZ70" i="20"/>
  <c r="FV70" i="20"/>
  <c r="AF71" i="20"/>
  <c r="AB71" i="20"/>
  <c r="CG71" i="20"/>
  <c r="CF71" i="20"/>
  <c r="FX72" i="20"/>
  <c r="FW72" i="20"/>
  <c r="GC72" i="20"/>
  <c r="GB72" i="20"/>
  <c r="CG66" i="20"/>
  <c r="CF66" i="20"/>
  <c r="DL66" i="20"/>
  <c r="GJ67" i="20"/>
  <c r="FF67" i="20"/>
  <c r="EB67" i="20"/>
  <c r="CX67" i="20"/>
  <c r="BT67" i="20"/>
  <c r="AP67" i="20"/>
  <c r="L67" i="20"/>
  <c r="F67" i="20"/>
  <c r="BC67" i="20"/>
  <c r="BB67" i="20"/>
  <c r="DM67" i="20"/>
  <c r="FS67" i="20"/>
  <c r="FR67" i="20"/>
  <c r="FT67" i="20" s="1"/>
  <c r="Y68" i="20"/>
  <c r="X68" i="20"/>
  <c r="Z68" i="20" s="1"/>
  <c r="CI68" i="20"/>
  <c r="EO68" i="20"/>
  <c r="EN68" i="20"/>
  <c r="DK69" i="20"/>
  <c r="DJ69" i="20"/>
  <c r="DL69" i="20" s="1"/>
  <c r="FZ69" i="20"/>
  <c r="FV69" i="20"/>
  <c r="AF70" i="20"/>
  <c r="AB70" i="20"/>
  <c r="CG70" i="20"/>
  <c r="CF70" i="20"/>
  <c r="EV70" i="20"/>
  <c r="FU71" i="20"/>
  <c r="EQ71" i="20"/>
  <c r="FF71" i="20"/>
  <c r="EB71" i="20"/>
  <c r="CX71" i="20"/>
  <c r="BT71" i="20"/>
  <c r="AP71" i="20"/>
  <c r="L71" i="20"/>
  <c r="GJ71" i="20"/>
  <c r="F71" i="20"/>
  <c r="BC71" i="20"/>
  <c r="BB71" i="20"/>
  <c r="DM71" i="20"/>
  <c r="EN71" i="20"/>
  <c r="EP71" i="20" s="1"/>
  <c r="FR71" i="20"/>
  <c r="FT71" i="20" s="1"/>
  <c r="AQ72" i="20"/>
  <c r="CV72" i="20"/>
  <c r="CU72" i="20"/>
  <c r="DL72" i="20"/>
  <c r="FK72" i="20"/>
  <c r="FG72" i="20"/>
  <c r="Q73" i="20"/>
  <c r="M73" i="20"/>
  <c r="BR73" i="20"/>
  <c r="BQ73" i="20"/>
  <c r="EG73" i="20"/>
  <c r="EC73" i="20"/>
  <c r="FW73" i="20"/>
  <c r="FY73" i="20" s="1"/>
  <c r="GH73" i="20"/>
  <c r="GI73" i="20" s="1"/>
  <c r="GG73" i="20"/>
  <c r="AN74" i="20"/>
  <c r="AO74" i="20" s="1"/>
  <c r="AM74" i="20"/>
  <c r="CL74" i="20"/>
  <c r="CM74" i="20" s="1"/>
  <c r="CK74" i="20"/>
  <c r="CU74" i="20"/>
  <c r="CV74" i="20"/>
  <c r="BY75" i="20"/>
  <c r="BU75" i="20"/>
  <c r="FX75" i="20"/>
  <c r="FY75" i="20" s="1"/>
  <c r="FW75" i="20"/>
  <c r="GO75" i="20"/>
  <c r="GK75" i="20"/>
  <c r="DS77" i="20"/>
  <c r="BR72" i="20"/>
  <c r="BQ72" i="20"/>
  <c r="EG72" i="20"/>
  <c r="EC72" i="20"/>
  <c r="GH72" i="20"/>
  <c r="GG72" i="20"/>
  <c r="AN73" i="20"/>
  <c r="AM73" i="20"/>
  <c r="BD73" i="20"/>
  <c r="BS73" i="20"/>
  <c r="DC73" i="20"/>
  <c r="CY73" i="20"/>
  <c r="FD73" i="20"/>
  <c r="FC73" i="20"/>
  <c r="FT73" i="20"/>
  <c r="FZ73" i="20"/>
  <c r="J74" i="20"/>
  <c r="I74" i="20"/>
  <c r="DC74" i="20"/>
  <c r="CY74" i="20"/>
  <c r="GO74" i="20"/>
  <c r="GK74" i="20"/>
  <c r="CV75" i="20"/>
  <c r="CU75" i="20"/>
  <c r="DL75" i="20"/>
  <c r="AU76" i="20"/>
  <c r="AQ76" i="20"/>
  <c r="AN72" i="20"/>
  <c r="AM72" i="20"/>
  <c r="AO72" i="20" s="1"/>
  <c r="DC72" i="20"/>
  <c r="CY72" i="20"/>
  <c r="FD72" i="20"/>
  <c r="FC72" i="20"/>
  <c r="FE72" i="20" s="1"/>
  <c r="J73" i="20"/>
  <c r="I73" i="20"/>
  <c r="BY73" i="20"/>
  <c r="BU73" i="20"/>
  <c r="DZ73" i="20"/>
  <c r="DY73" i="20"/>
  <c r="GO73" i="20"/>
  <c r="GK73" i="20"/>
  <c r="AU74" i="20"/>
  <c r="AQ74" i="20"/>
  <c r="CP74" i="20"/>
  <c r="CQ74" i="20"/>
  <c r="DZ74" i="20"/>
  <c r="DY74" i="20"/>
  <c r="FD74" i="20"/>
  <c r="FC74" i="20"/>
  <c r="FE74" i="20" s="1"/>
  <c r="J75" i="20"/>
  <c r="I75" i="20"/>
  <c r="K75" i="20" s="1"/>
  <c r="AQ75" i="20"/>
  <c r="DZ75" i="20"/>
  <c r="DY75" i="20"/>
  <c r="FG75" i="20"/>
  <c r="BR76" i="20"/>
  <c r="BQ76" i="20"/>
  <c r="DK77" i="20"/>
  <c r="DL77" i="20"/>
  <c r="DJ77" i="20"/>
  <c r="J72" i="20"/>
  <c r="I72" i="20"/>
  <c r="DZ72" i="20"/>
  <c r="DY72" i="20"/>
  <c r="EA72" i="20" s="1"/>
  <c r="GO72" i="20"/>
  <c r="GK72" i="20"/>
  <c r="AU73" i="20"/>
  <c r="AQ73" i="20"/>
  <c r="CV73" i="20"/>
  <c r="CU73" i="20"/>
  <c r="FK73" i="20"/>
  <c r="FK74" i="20"/>
  <c r="FG74" i="20"/>
  <c r="Q74" i="20"/>
  <c r="M74" i="20"/>
  <c r="BR74" i="20"/>
  <c r="BQ74" i="20"/>
  <c r="Q76" i="20"/>
  <c r="M76" i="20"/>
  <c r="CV76" i="20"/>
  <c r="CU76" i="20"/>
  <c r="EG76" i="20"/>
  <c r="EC76" i="20"/>
  <c r="Q75" i="20"/>
  <c r="M75" i="20"/>
  <c r="BD75" i="20"/>
  <c r="BR75" i="20"/>
  <c r="BQ75" i="20"/>
  <c r="EG75" i="20"/>
  <c r="EC75" i="20"/>
  <c r="FT75" i="20"/>
  <c r="GH75" i="20"/>
  <c r="GG75" i="20"/>
  <c r="GI75" i="20" s="1"/>
  <c r="Z76" i="20"/>
  <c r="AN76" i="20"/>
  <c r="AM76" i="20"/>
  <c r="DC76" i="20"/>
  <c r="CY76" i="20"/>
  <c r="EP76" i="20"/>
  <c r="FD76" i="20"/>
  <c r="FE76" i="20" s="1"/>
  <c r="FC76" i="20"/>
  <c r="Y82" i="20"/>
  <c r="X82" i="20"/>
  <c r="Z82" i="20" s="1"/>
  <c r="AA72" i="20"/>
  <c r="CI72" i="20"/>
  <c r="DM72" i="20"/>
  <c r="EQ72" i="20"/>
  <c r="AA73" i="20"/>
  <c r="CI73" i="20"/>
  <c r="DM73" i="20"/>
  <c r="EQ73" i="20"/>
  <c r="FU74" i="20"/>
  <c r="EQ74" i="20"/>
  <c r="DM74" i="20"/>
  <c r="AA74" i="20"/>
  <c r="CF74" i="20"/>
  <c r="CH74" i="20" s="1"/>
  <c r="EB74" i="20"/>
  <c r="FT74" i="20"/>
  <c r="GH74" i="20"/>
  <c r="GG74" i="20"/>
  <c r="Z75" i="20"/>
  <c r="AN75" i="20"/>
  <c r="AM75" i="20"/>
  <c r="DC75" i="20"/>
  <c r="CY75" i="20"/>
  <c r="EP75" i="20"/>
  <c r="FD75" i="20"/>
  <c r="FC75" i="20"/>
  <c r="FE75" i="20" s="1"/>
  <c r="FZ75" i="20"/>
  <c r="J76" i="20"/>
  <c r="I76" i="20"/>
  <c r="K76" i="20" s="1"/>
  <c r="DL76" i="20"/>
  <c r="DZ76" i="20"/>
  <c r="DY76" i="20"/>
  <c r="FS76" i="20"/>
  <c r="FT76" i="20" s="1"/>
  <c r="BC77" i="20"/>
  <c r="BB77" i="20"/>
  <c r="BD77" i="20" s="1"/>
  <c r="DN77" i="20"/>
  <c r="CJ80" i="20"/>
  <c r="CO80" i="20"/>
  <c r="EV84" i="20"/>
  <c r="ER84" i="20"/>
  <c r="FZ84" i="20"/>
  <c r="FV84" i="20"/>
  <c r="GJ77" i="20"/>
  <c r="FF77" i="20"/>
  <c r="EB77" i="20"/>
  <c r="CX77" i="20"/>
  <c r="BT77" i="20"/>
  <c r="AP77" i="20"/>
  <c r="L77" i="20"/>
  <c r="FU77" i="20"/>
  <c r="EQ77" i="20"/>
  <c r="AA77" i="20"/>
  <c r="CI77" i="20"/>
  <c r="EP79" i="20"/>
  <c r="GJ80" i="20"/>
  <c r="FF80" i="20"/>
  <c r="EB80" i="20"/>
  <c r="CX80" i="20"/>
  <c r="BT80" i="20"/>
  <c r="AP80" i="20"/>
  <c r="L80" i="20"/>
  <c r="FU80" i="20"/>
  <c r="EQ80" i="20"/>
  <c r="F80" i="20"/>
  <c r="DM80" i="20"/>
  <c r="AA80" i="20"/>
  <c r="AA75" i="20"/>
  <c r="CI75" i="20"/>
  <c r="DM75" i="20"/>
  <c r="EQ75" i="20"/>
  <c r="GJ76" i="20"/>
  <c r="FF76" i="20"/>
  <c r="AA76" i="20"/>
  <c r="CI76" i="20"/>
  <c r="DM76" i="20"/>
  <c r="EQ76" i="20"/>
  <c r="FU76" i="20"/>
  <c r="GO78" i="20"/>
  <c r="GK78" i="20"/>
  <c r="EO82" i="20"/>
  <c r="EN82" i="20"/>
  <c r="AA78" i="20"/>
  <c r="CI78" i="20"/>
  <c r="DM78" i="20"/>
  <c r="EQ78" i="20"/>
  <c r="FU78" i="20"/>
  <c r="AA79" i="20"/>
  <c r="CI79" i="20"/>
  <c r="DM79" i="20"/>
  <c r="EQ79" i="20"/>
  <c r="FU79" i="20"/>
  <c r="GO81" i="20"/>
  <c r="GK81" i="20"/>
  <c r="BD81" i="20"/>
  <c r="AQ85" i="20"/>
  <c r="GM85" i="20"/>
  <c r="GN85" i="20" s="1"/>
  <c r="GL85" i="20"/>
  <c r="L78" i="20"/>
  <c r="AP78" i="20"/>
  <c r="BT78" i="20"/>
  <c r="CX78" i="20"/>
  <c r="EB78" i="20"/>
  <c r="FF78" i="20"/>
  <c r="L79" i="20"/>
  <c r="AP79" i="20"/>
  <c r="BT79" i="20"/>
  <c r="CX79" i="20"/>
  <c r="EB79" i="20"/>
  <c r="FF79" i="20"/>
  <c r="BD80" i="20"/>
  <c r="DL80" i="20"/>
  <c r="FT80" i="20"/>
  <c r="CG82" i="20"/>
  <c r="CF82" i="20"/>
  <c r="GO83" i="20"/>
  <c r="GK83" i="20"/>
  <c r="ES85" i="20"/>
  <c r="ET85" i="20"/>
  <c r="AA81" i="20"/>
  <c r="CI81" i="20"/>
  <c r="DM81" i="20"/>
  <c r="EQ81" i="20"/>
  <c r="FU81" i="20"/>
  <c r="GJ82" i="20"/>
  <c r="FF82" i="20"/>
  <c r="EB82" i="20"/>
  <c r="CX82" i="20"/>
  <c r="BT82" i="20"/>
  <c r="AP82" i="20"/>
  <c r="L82" i="20"/>
  <c r="FU82" i="20"/>
  <c r="AA82" i="20"/>
  <c r="BB82" i="20"/>
  <c r="BD82" i="20" s="1"/>
  <c r="CI82" i="20"/>
  <c r="DJ82" i="20"/>
  <c r="DL82" i="20" s="1"/>
  <c r="EQ82" i="20"/>
  <c r="CH83" i="20"/>
  <c r="Z84" i="20"/>
  <c r="CY85" i="20"/>
  <c r="L81" i="20"/>
  <c r="AP81" i="20"/>
  <c r="BT81" i="20"/>
  <c r="CX81" i="20"/>
  <c r="EB81" i="20"/>
  <c r="FF81" i="20"/>
  <c r="DM82" i="20"/>
  <c r="Z83" i="20"/>
  <c r="EP83" i="20"/>
  <c r="CH84" i="20"/>
  <c r="CK85" i="20"/>
  <c r="CL85" i="20"/>
  <c r="DQ85" i="20"/>
  <c r="FI85" i="20"/>
  <c r="FJ85" i="20" s="1"/>
  <c r="FH85" i="20"/>
  <c r="GI85" i="20"/>
  <c r="AA83" i="20"/>
  <c r="CI83" i="20"/>
  <c r="DM83" i="20"/>
  <c r="EQ83" i="20"/>
  <c r="FU83" i="20"/>
  <c r="GJ84" i="20"/>
  <c r="FF84" i="20"/>
  <c r="AA84" i="20"/>
  <c r="CI84" i="20"/>
  <c r="DM84" i="20"/>
  <c r="FR84" i="20"/>
  <c r="FS84" i="20"/>
  <c r="Q85" i="20"/>
  <c r="M85" i="20"/>
  <c r="AM85" i="20"/>
  <c r="AN85" i="20"/>
  <c r="CU85" i="20"/>
  <c r="CV85" i="20"/>
  <c r="EU85" i="20"/>
  <c r="FY85" i="20"/>
  <c r="L83" i="20"/>
  <c r="AP83" i="20"/>
  <c r="BT83" i="20"/>
  <c r="CX83" i="20"/>
  <c r="EB83" i="20"/>
  <c r="FF83" i="20"/>
  <c r="L84" i="20"/>
  <c r="AP84" i="20"/>
  <c r="BT84" i="20"/>
  <c r="CX84" i="20"/>
  <c r="EB84" i="20"/>
  <c r="Z85" i="20"/>
  <c r="BI85" i="20"/>
  <c r="BS85" i="20"/>
  <c r="EA85" i="20"/>
  <c r="FC85" i="20"/>
  <c r="FE85" i="20"/>
  <c r="FD85" i="20"/>
  <c r="CH85" i="20"/>
  <c r="EF85" i="20"/>
  <c r="EP85" i="20"/>
  <c r="FC84" i="20"/>
  <c r="FE84" i="20" s="1"/>
  <c r="GG84" i="20"/>
  <c r="GI84" i="20" s="1"/>
  <c r="DY85" i="20"/>
  <c r="GG85" i="20"/>
  <c r="GH11" i="10"/>
  <c r="GG11" i="10"/>
  <c r="GH14" i="10"/>
  <c r="GG14" i="10"/>
  <c r="GH46" i="10"/>
  <c r="GG46" i="10"/>
  <c r="GH59" i="10"/>
  <c r="GG59" i="10"/>
  <c r="GH73" i="10"/>
  <c r="GG73" i="10"/>
  <c r="FD55" i="10"/>
  <c r="FE55" i="10" s="1"/>
  <c r="FC57" i="10"/>
  <c r="FE57" i="10" s="1"/>
  <c r="FD72" i="10"/>
  <c r="FE72" i="10" s="1"/>
  <c r="FS20" i="10"/>
  <c r="FT20" i="10" s="1"/>
  <c r="FS23" i="10"/>
  <c r="FT23" i="10" s="1"/>
  <c r="FR36" i="10"/>
  <c r="FT36" i="10" s="1"/>
  <c r="FS49" i="10"/>
  <c r="FT49" i="10" s="1"/>
  <c r="FR56" i="10"/>
  <c r="FT56" i="10" s="1"/>
  <c r="GH12" i="10"/>
  <c r="GG12" i="10"/>
  <c r="GH28" i="10"/>
  <c r="GG28" i="10"/>
  <c r="GH74" i="10"/>
  <c r="GG74" i="10"/>
  <c r="GH78" i="10"/>
  <c r="GG78" i="10"/>
  <c r="EN30" i="10"/>
  <c r="EP30" i="10" s="1"/>
  <c r="EO40" i="10"/>
  <c r="EO59" i="10"/>
  <c r="EP59" i="10" s="1"/>
  <c r="FC36" i="10"/>
  <c r="FE36" i="10" s="1"/>
  <c r="FD76" i="10"/>
  <c r="FE76" i="10" s="1"/>
  <c r="FT68" i="10"/>
  <c r="GH7" i="10"/>
  <c r="GG7" i="10"/>
  <c r="GH23" i="10"/>
  <c r="GG23" i="10"/>
  <c r="GH38" i="10"/>
  <c r="GG38" i="10"/>
  <c r="GH56" i="10"/>
  <c r="GG56" i="10"/>
  <c r="EN38" i="10"/>
  <c r="EP38" i="10" s="1"/>
  <c r="FC51" i="10"/>
  <c r="FC56" i="10"/>
  <c r="FE56" i="10" s="1"/>
  <c r="FD80" i="10"/>
  <c r="FE80" i="10" s="1"/>
  <c r="FS28" i="10"/>
  <c r="FT28" i="10" s="1"/>
  <c r="GH16" i="10"/>
  <c r="GG16" i="10"/>
  <c r="GH50" i="10"/>
  <c r="GG50" i="10"/>
  <c r="GG31" i="10"/>
  <c r="GI31" i="10" s="1"/>
  <c r="GG33" i="10"/>
  <c r="GI33" i="10" s="1"/>
  <c r="GG34" i="10"/>
  <c r="GI34" i="10" s="1"/>
  <c r="GG42" i="10"/>
  <c r="GI42" i="10" s="1"/>
  <c r="GG44" i="10"/>
  <c r="GI44" i="10" s="1"/>
  <c r="GG48" i="10"/>
  <c r="GI48" i="10" s="1"/>
  <c r="GG52" i="10"/>
  <c r="GI52" i="10" s="1"/>
  <c r="GG54" i="10"/>
  <c r="GI54" i="10" s="1"/>
  <c r="GG57" i="10"/>
  <c r="GI57" i="10" s="1"/>
  <c r="GG58" i="10"/>
  <c r="GI58" i="10" s="1"/>
  <c r="GG64" i="10"/>
  <c r="GG66" i="10"/>
  <c r="GI66" i="10" s="1"/>
  <c r="GG67" i="10"/>
  <c r="GI67" i="10" s="1"/>
  <c r="GG68" i="10"/>
  <c r="GI68" i="10" s="1"/>
  <c r="GG76" i="10"/>
  <c r="GI76" i="10" s="1"/>
  <c r="GG15" i="10"/>
  <c r="GI15" i="10" s="1"/>
  <c r="GG17" i="10"/>
  <c r="GI17" i="10" s="1"/>
  <c r="GI22" i="10"/>
  <c r="GG65" i="10"/>
  <c r="GI65" i="10" s="1"/>
  <c r="GG70" i="10"/>
  <c r="GI70" i="10" s="1"/>
  <c r="GH10" i="10"/>
  <c r="GG10" i="10"/>
  <c r="GG8" i="10"/>
  <c r="GH8" i="10"/>
  <c r="GH13" i="10"/>
  <c r="GG13" i="10"/>
  <c r="GH21" i="10"/>
  <c r="GG21" i="10"/>
  <c r="GH29" i="10"/>
  <c r="GG29" i="10"/>
  <c r="GH37" i="10"/>
  <c r="GH45" i="10"/>
  <c r="GH43" i="10"/>
  <c r="GG45" i="10"/>
  <c r="GH51" i="10"/>
  <c r="GH55" i="10"/>
  <c r="GH71" i="10"/>
  <c r="GF86" i="10"/>
  <c r="GG19" i="10"/>
  <c r="GI19" i="10" s="1"/>
  <c r="GG27" i="10"/>
  <c r="GI27" i="10" s="1"/>
  <c r="GH41" i="10"/>
  <c r="GI41" i="10" s="1"/>
  <c r="GG43" i="10"/>
  <c r="GI43" i="10" s="1"/>
  <c r="GH49" i="10"/>
  <c r="GI49" i="10" s="1"/>
  <c r="GG51" i="10"/>
  <c r="GG55" i="10"/>
  <c r="GG71" i="10"/>
  <c r="GI71" i="10" s="1"/>
  <c r="GH53" i="10"/>
  <c r="GH83" i="10"/>
  <c r="GG83" i="10"/>
  <c r="GH35" i="10"/>
  <c r="GI35" i="10" s="1"/>
  <c r="GG37" i="10"/>
  <c r="GG53" i="10"/>
  <c r="GH69" i="10"/>
  <c r="GG69" i="10"/>
  <c r="GH39" i="10"/>
  <c r="GI39" i="10" s="1"/>
  <c r="GH47" i="10"/>
  <c r="GI47" i="10" s="1"/>
  <c r="GH61" i="10"/>
  <c r="GG61" i="10"/>
  <c r="GH63" i="10"/>
  <c r="GI63" i="10" s="1"/>
  <c r="GI64" i="10"/>
  <c r="GH77" i="10"/>
  <c r="GG77" i="10"/>
  <c r="GH79" i="10"/>
  <c r="GI79" i="10" s="1"/>
  <c r="GH81" i="10"/>
  <c r="GI81" i="10" s="1"/>
  <c r="EN57" i="10"/>
  <c r="EO57" i="10"/>
  <c r="FD54" i="10"/>
  <c r="FC54" i="10"/>
  <c r="FD59" i="10"/>
  <c r="FC59" i="10"/>
  <c r="FR39" i="10"/>
  <c r="FS39" i="10"/>
  <c r="EO22" i="10"/>
  <c r="EN22" i="10"/>
  <c r="FD10" i="10"/>
  <c r="FC10" i="10"/>
  <c r="FC78" i="10"/>
  <c r="FD78" i="10"/>
  <c r="FS10" i="10"/>
  <c r="FR10" i="10"/>
  <c r="FS22" i="10"/>
  <c r="FR22" i="10"/>
  <c r="FS46" i="10"/>
  <c r="FR46" i="10"/>
  <c r="EN70" i="10"/>
  <c r="EO70" i="10"/>
  <c r="FD30" i="10"/>
  <c r="FE30" i="10" s="1"/>
  <c r="FC30" i="10"/>
  <c r="FS13" i="10"/>
  <c r="FR13" i="10"/>
  <c r="FS61" i="10"/>
  <c r="FR61" i="10"/>
  <c r="FS64" i="10"/>
  <c r="FR64" i="10"/>
  <c r="FS66" i="10"/>
  <c r="FR66" i="10"/>
  <c r="FS82" i="10"/>
  <c r="FR82" i="10"/>
  <c r="FR33" i="10"/>
  <c r="FS33" i="10"/>
  <c r="FR41" i="10"/>
  <c r="FS41" i="10"/>
  <c r="FS44" i="10"/>
  <c r="FR44" i="10"/>
  <c r="FS62" i="10"/>
  <c r="FR62" i="10"/>
  <c r="FS8" i="10"/>
  <c r="FT8" i="10" s="1"/>
  <c r="FT16" i="10"/>
  <c r="FT76" i="10"/>
  <c r="EN26" i="10"/>
  <c r="EP26" i="10" s="1"/>
  <c r="EO51" i="10"/>
  <c r="EO64" i="10"/>
  <c r="EP64" i="10" s="1"/>
  <c r="FE51" i="10"/>
  <c r="FE53" i="10"/>
  <c r="FR14" i="10"/>
  <c r="FT14" i="10" s="1"/>
  <c r="FR18" i="10"/>
  <c r="FT18" i="10" s="1"/>
  <c r="FS25" i="10"/>
  <c r="FT25" i="10" s="1"/>
  <c r="FS31" i="10"/>
  <c r="FT31" i="10" s="1"/>
  <c r="FR70" i="10"/>
  <c r="FT70" i="10" s="1"/>
  <c r="FR74" i="10"/>
  <c r="FR77" i="10"/>
  <c r="FT77" i="10" s="1"/>
  <c r="FR78" i="10"/>
  <c r="FT78" i="10" s="1"/>
  <c r="FR80" i="10"/>
  <c r="FT80" i="10" s="1"/>
  <c r="DY46" i="10"/>
  <c r="EN42" i="10"/>
  <c r="EP42" i="10" s="1"/>
  <c r="FC40" i="10"/>
  <c r="FE40" i="10" s="1"/>
  <c r="FC58" i="10"/>
  <c r="FE58" i="10" s="1"/>
  <c r="FD74" i="10"/>
  <c r="FS47" i="10"/>
  <c r="FT47" i="10" s="1"/>
  <c r="FR52" i="10"/>
  <c r="FT52" i="10" s="1"/>
  <c r="FR69" i="10"/>
  <c r="FT69" i="10" s="1"/>
  <c r="FR27" i="10"/>
  <c r="FS48" i="10"/>
  <c r="FS79" i="10"/>
  <c r="FR79" i="10"/>
  <c r="FS21" i="10"/>
  <c r="FS24" i="10"/>
  <c r="FR35" i="10"/>
  <c r="FS42" i="10"/>
  <c r="FR42" i="10"/>
  <c r="FR48" i="10"/>
  <c r="FQ86" i="10"/>
  <c r="FS7" i="10"/>
  <c r="FR9" i="10"/>
  <c r="FT9" i="10" s="1"/>
  <c r="FR17" i="10"/>
  <c r="FT17" i="10" s="1"/>
  <c r="FS19" i="10"/>
  <c r="FT19" i="10" s="1"/>
  <c r="FR21" i="10"/>
  <c r="FR24" i="10"/>
  <c r="FR29" i="10"/>
  <c r="FS29" i="10"/>
  <c r="FS32" i="10"/>
  <c r="FT32" i="10" s="1"/>
  <c r="FS35" i="10"/>
  <c r="FR43" i="10"/>
  <c r="FT43" i="10" s="1"/>
  <c r="FS50" i="10"/>
  <c r="FR50" i="10"/>
  <c r="FS34" i="10"/>
  <c r="FR34" i="10"/>
  <c r="FR45" i="10"/>
  <c r="FS45" i="10"/>
  <c r="FR11" i="10"/>
  <c r="FT11" i="10" s="1"/>
  <c r="FS27" i="10"/>
  <c r="FS26" i="10"/>
  <c r="FR26" i="10"/>
  <c r="FR37" i="10"/>
  <c r="FS37" i="10"/>
  <c r="FS40" i="10"/>
  <c r="FT40" i="10" s="1"/>
  <c r="FS65" i="10"/>
  <c r="FT65" i="10" s="1"/>
  <c r="FS83" i="10"/>
  <c r="FT83" i="10" s="1"/>
  <c r="FR83" i="10"/>
  <c r="FS51" i="10"/>
  <c r="FR51" i="10"/>
  <c r="FS53" i="10"/>
  <c r="FR53" i="10"/>
  <c r="FS55" i="10"/>
  <c r="FR55" i="10"/>
  <c r="FS57" i="10"/>
  <c r="FT57" i="10" s="1"/>
  <c r="FS71" i="10"/>
  <c r="FR71" i="10"/>
  <c r="FS73" i="10"/>
  <c r="FT73" i="10" s="1"/>
  <c r="FT74" i="10"/>
  <c r="FT30" i="10"/>
  <c r="FT38" i="10"/>
  <c r="FS81" i="10"/>
  <c r="FT81" i="10" s="1"/>
  <c r="DZ84" i="10"/>
  <c r="EA84" i="10" s="1"/>
  <c r="EO45" i="10"/>
  <c r="EN45" i="10"/>
  <c r="DZ82" i="10"/>
  <c r="DY82" i="10"/>
  <c r="EN18" i="10"/>
  <c r="EO68" i="10"/>
  <c r="EP68" i="10" s="1"/>
  <c r="EN74" i="10"/>
  <c r="EO74" i="10"/>
  <c r="FC8" i="10"/>
  <c r="FD8" i="10"/>
  <c r="FC12" i="10"/>
  <c r="FD12" i="10"/>
  <c r="EN16" i="10"/>
  <c r="EP16" i="10" s="1"/>
  <c r="EO32" i="10"/>
  <c r="EN32" i="10"/>
  <c r="EO43" i="10"/>
  <c r="EN43" i="10"/>
  <c r="EN47" i="10"/>
  <c r="EO47" i="10"/>
  <c r="EN82" i="10"/>
  <c r="EO82" i="10"/>
  <c r="DY68" i="10"/>
  <c r="DZ68" i="10"/>
  <c r="EO14" i="10"/>
  <c r="EN14" i="10"/>
  <c r="EN61" i="10"/>
  <c r="EO61" i="10"/>
  <c r="DZ38" i="10"/>
  <c r="DY38" i="10"/>
  <c r="EN11" i="10"/>
  <c r="EO11" i="10"/>
  <c r="EO34" i="10"/>
  <c r="EN34" i="10"/>
  <c r="EN80" i="10"/>
  <c r="EO80" i="10"/>
  <c r="FD35" i="10"/>
  <c r="FC35" i="10"/>
  <c r="FC37" i="10"/>
  <c r="FE37" i="10" s="1"/>
  <c r="FC38" i="10"/>
  <c r="FE38" i="10" s="1"/>
  <c r="FC49" i="10"/>
  <c r="FE49" i="10" s="1"/>
  <c r="FC60" i="10"/>
  <c r="FE60" i="10" s="1"/>
  <c r="FC61" i="10"/>
  <c r="FE61" i="10" s="1"/>
  <c r="FD70" i="10"/>
  <c r="FE70" i="10" s="1"/>
  <c r="FD82" i="10"/>
  <c r="FE82" i="10" s="1"/>
  <c r="FD84" i="10"/>
  <c r="FE84" i="10" s="1"/>
  <c r="FE32" i="10"/>
  <c r="FB86" i="10"/>
  <c r="FD39" i="10"/>
  <c r="FE39" i="10" s="1"/>
  <c r="FC7" i="10"/>
  <c r="FC9" i="10"/>
  <c r="FE9" i="10" s="1"/>
  <c r="FC11" i="10"/>
  <c r="FE11" i="10" s="1"/>
  <c r="FD7" i="10"/>
  <c r="FC13" i="10"/>
  <c r="FC15" i="10"/>
  <c r="FC17" i="10"/>
  <c r="FC19" i="10"/>
  <c r="FD13" i="10"/>
  <c r="FD15" i="10"/>
  <c r="FD17" i="10"/>
  <c r="FD19" i="10"/>
  <c r="FD21" i="10"/>
  <c r="FE21" i="10" s="1"/>
  <c r="FD23" i="10"/>
  <c r="FE23" i="10" s="1"/>
  <c r="FD25" i="10"/>
  <c r="FE25" i="10" s="1"/>
  <c r="FD27" i="10"/>
  <c r="FE27" i="10" s="1"/>
  <c r="FD29" i="10"/>
  <c r="FE29" i="10" s="1"/>
  <c r="FD31" i="10"/>
  <c r="FE31" i="10" s="1"/>
  <c r="FD33" i="10"/>
  <c r="FE33" i="10" s="1"/>
  <c r="FC14" i="10"/>
  <c r="FE14" i="10" s="1"/>
  <c r="FC16" i="10"/>
  <c r="FE16" i="10" s="1"/>
  <c r="FC18" i="10"/>
  <c r="FE18" i="10" s="1"/>
  <c r="FC20" i="10"/>
  <c r="FE20" i="10" s="1"/>
  <c r="FC22" i="10"/>
  <c r="FE22" i="10" s="1"/>
  <c r="FC24" i="10"/>
  <c r="FE24" i="10" s="1"/>
  <c r="FC26" i="10"/>
  <c r="FE26" i="10" s="1"/>
  <c r="FC28" i="10"/>
  <c r="FE28" i="10" s="1"/>
  <c r="FC34" i="10"/>
  <c r="FE34" i="10" s="1"/>
  <c r="FD41" i="10"/>
  <c r="FE41" i="10" s="1"/>
  <c r="FC64" i="10"/>
  <c r="FC68" i="10"/>
  <c r="FD75" i="10"/>
  <c r="FC75" i="10"/>
  <c r="FD83" i="10"/>
  <c r="FC83" i="10"/>
  <c r="FD43" i="10"/>
  <c r="FE43" i="10" s="1"/>
  <c r="FD45" i="10"/>
  <c r="FE45" i="10" s="1"/>
  <c r="FD47" i="10"/>
  <c r="FE47" i="10" s="1"/>
  <c r="FD64" i="10"/>
  <c r="FC67" i="10"/>
  <c r="FE67" i="10" s="1"/>
  <c r="FD68" i="10"/>
  <c r="FD69" i="10"/>
  <c r="FC69" i="10"/>
  <c r="FD77" i="10"/>
  <c r="FC77" i="10"/>
  <c r="FC42" i="10"/>
  <c r="FE42" i="10" s="1"/>
  <c r="FC44" i="10"/>
  <c r="FE44" i="10" s="1"/>
  <c r="FC46" i="10"/>
  <c r="FE46" i="10" s="1"/>
  <c r="FC48" i="10"/>
  <c r="FE48" i="10" s="1"/>
  <c r="FC50" i="10"/>
  <c r="FE50" i="10" s="1"/>
  <c r="FC52" i="10"/>
  <c r="FE52" i="10" s="1"/>
  <c r="FC66" i="10"/>
  <c r="FD71" i="10"/>
  <c r="FC71" i="10"/>
  <c r="FD79" i="10"/>
  <c r="FC79" i="10"/>
  <c r="FD62" i="10"/>
  <c r="FE62" i="10" s="1"/>
  <c r="FC65" i="10"/>
  <c r="FE65" i="10" s="1"/>
  <c r="FD66" i="10"/>
  <c r="FD73" i="10"/>
  <c r="FC73" i="10"/>
  <c r="FD81" i="10"/>
  <c r="FC81" i="10"/>
  <c r="FE74" i="10"/>
  <c r="BC38" i="10"/>
  <c r="BD38" i="10" s="1"/>
  <c r="CU74" i="10"/>
  <c r="CW74" i="10" s="1"/>
  <c r="DK62" i="10"/>
  <c r="DL62" i="10" s="1"/>
  <c r="DY17" i="10"/>
  <c r="EA17" i="10" s="1"/>
  <c r="DY20" i="10"/>
  <c r="EA20" i="10" s="1"/>
  <c r="DY42" i="10"/>
  <c r="EA42" i="10" s="1"/>
  <c r="DZ56" i="10"/>
  <c r="EA56" i="10" s="1"/>
  <c r="DY67" i="10"/>
  <c r="EA67" i="10" s="1"/>
  <c r="DY73" i="10"/>
  <c r="EA73" i="10" s="1"/>
  <c r="EN8" i="10"/>
  <c r="EP8" i="10" s="1"/>
  <c r="EN28" i="10"/>
  <c r="EN36" i="10"/>
  <c r="EP36" i="10" s="1"/>
  <c r="EP40" i="10"/>
  <c r="EN49" i="10"/>
  <c r="EP49" i="10" s="1"/>
  <c r="EO53" i="10"/>
  <c r="EP53" i="10" s="1"/>
  <c r="EN55" i="10"/>
  <c r="EP55" i="10" s="1"/>
  <c r="EP72" i="10"/>
  <c r="EO76" i="10"/>
  <c r="EP76" i="10" s="1"/>
  <c r="EO84" i="10"/>
  <c r="EP84" i="10" s="1"/>
  <c r="EP18" i="10"/>
  <c r="EO20" i="10"/>
  <c r="EP20" i="10" s="1"/>
  <c r="EN24" i="10"/>
  <c r="EP24" i="10" s="1"/>
  <c r="EO28" i="10"/>
  <c r="EN48" i="10"/>
  <c r="EP48" i="10" s="1"/>
  <c r="EM86" i="10"/>
  <c r="EP51" i="10"/>
  <c r="EN10" i="10"/>
  <c r="EO54" i="10"/>
  <c r="EO71" i="10"/>
  <c r="EO79" i="10"/>
  <c r="EO7" i="10"/>
  <c r="EP7" i="10" s="1"/>
  <c r="EO10" i="10"/>
  <c r="EN12" i="10"/>
  <c r="EO15" i="10"/>
  <c r="EN15" i="10"/>
  <c r="EO17" i="10"/>
  <c r="EN17" i="10"/>
  <c r="EO19" i="10"/>
  <c r="EN19" i="10"/>
  <c r="EO21" i="10"/>
  <c r="EN21" i="10"/>
  <c r="EO23" i="10"/>
  <c r="EN23" i="10"/>
  <c r="EO25" i="10"/>
  <c r="EN25" i="10"/>
  <c r="EO27" i="10"/>
  <c r="EN27" i="10"/>
  <c r="EO29" i="10"/>
  <c r="EN29" i="10"/>
  <c r="EO31" i="10"/>
  <c r="EN31" i="10"/>
  <c r="EO33" i="10"/>
  <c r="EN33" i="10"/>
  <c r="EO35" i="10"/>
  <c r="EN35" i="10"/>
  <c r="EO37" i="10"/>
  <c r="EN37" i="10"/>
  <c r="EO39" i="10"/>
  <c r="EN39" i="10"/>
  <c r="EO41" i="10"/>
  <c r="EN41" i="10"/>
  <c r="EO44" i="10"/>
  <c r="EN44" i="10"/>
  <c r="EO46" i="10"/>
  <c r="EN54" i="10"/>
  <c r="EN71" i="10"/>
  <c r="EN79" i="10"/>
  <c r="EO69" i="10"/>
  <c r="EN69" i="10"/>
  <c r="EO77" i="10"/>
  <c r="EN77" i="10"/>
  <c r="EN7" i="10"/>
  <c r="EO13" i="10"/>
  <c r="EP13" i="10" s="1"/>
  <c r="EO52" i="10"/>
  <c r="EN52" i="10"/>
  <c r="EO9" i="10"/>
  <c r="EP9" i="10" s="1"/>
  <c r="EO12" i="10"/>
  <c r="EN46" i="10"/>
  <c r="EO63" i="10"/>
  <c r="EP63" i="10" s="1"/>
  <c r="EO50" i="10"/>
  <c r="EO58" i="10"/>
  <c r="EO60" i="10"/>
  <c r="EO62" i="10"/>
  <c r="EO65" i="10"/>
  <c r="EN65" i="10"/>
  <c r="EO75" i="10"/>
  <c r="EO83" i="10"/>
  <c r="EN50" i="10"/>
  <c r="EO56" i="10"/>
  <c r="EP56" i="10" s="1"/>
  <c r="EN58" i="10"/>
  <c r="EN60" i="10"/>
  <c r="EN62" i="10"/>
  <c r="EN66" i="10"/>
  <c r="EP66" i="10" s="1"/>
  <c r="EO73" i="10"/>
  <c r="EP73" i="10" s="1"/>
  <c r="EN75" i="10"/>
  <c r="EO81" i="10"/>
  <c r="EP81" i="10" s="1"/>
  <c r="EN83" i="10"/>
  <c r="EN67" i="10"/>
  <c r="EP67" i="10" s="1"/>
  <c r="CU68" i="10"/>
  <c r="CW68" i="10" s="1"/>
  <c r="DK68" i="10"/>
  <c r="DL68" i="10" s="1"/>
  <c r="DY22" i="10"/>
  <c r="EA22" i="10" s="1"/>
  <c r="DZ24" i="10"/>
  <c r="EA24" i="10" s="1"/>
  <c r="DY27" i="10"/>
  <c r="EA27" i="10" s="1"/>
  <c r="DY34" i="10"/>
  <c r="EA34" i="10" s="1"/>
  <c r="DY40" i="10"/>
  <c r="EA40" i="10" s="1"/>
  <c r="DY48" i="10"/>
  <c r="EA48" i="10" s="1"/>
  <c r="DZ58" i="10"/>
  <c r="EA58" i="10" s="1"/>
  <c r="CG13" i="10"/>
  <c r="CH13" i="10" s="1"/>
  <c r="CU31" i="10"/>
  <c r="CW31" i="10" s="1"/>
  <c r="DK33" i="10"/>
  <c r="DL33" i="10" s="1"/>
  <c r="DK44" i="10"/>
  <c r="DL44" i="10" s="1"/>
  <c r="DY9" i="10"/>
  <c r="EA9" i="10" s="1"/>
  <c r="DY44" i="10"/>
  <c r="EA44" i="10" s="1"/>
  <c r="DY75" i="10"/>
  <c r="EA75" i="10" s="1"/>
  <c r="EA46" i="10"/>
  <c r="CF62" i="10"/>
  <c r="CH62" i="10" s="1"/>
  <c r="CU47" i="10"/>
  <c r="CW47" i="10" s="1"/>
  <c r="CU84" i="10"/>
  <c r="CW84" i="10" s="1"/>
  <c r="DK38" i="10"/>
  <c r="DL38" i="10" s="1"/>
  <c r="DK60" i="10"/>
  <c r="DL60" i="10" s="1"/>
  <c r="DK84" i="10"/>
  <c r="DL84" i="10" s="1"/>
  <c r="DY25" i="10"/>
  <c r="EA25" i="10" s="1"/>
  <c r="DY30" i="10"/>
  <c r="EA30" i="10" s="1"/>
  <c r="DY33" i="10"/>
  <c r="EA33" i="10" s="1"/>
  <c r="DZ52" i="10"/>
  <c r="EA52" i="10" s="1"/>
  <c r="DY57" i="10"/>
  <c r="EA57" i="10" s="1"/>
  <c r="DY62" i="10"/>
  <c r="EA62" i="10" s="1"/>
  <c r="DY66" i="10"/>
  <c r="EA66" i="10" s="1"/>
  <c r="DY72" i="10"/>
  <c r="EA72" i="10" s="1"/>
  <c r="DY78" i="10"/>
  <c r="EA78" i="10" s="1"/>
  <c r="BC26" i="10"/>
  <c r="BD26" i="10" s="1"/>
  <c r="BB60" i="10"/>
  <c r="BD60" i="10" s="1"/>
  <c r="DJ7" i="10"/>
  <c r="DL7" i="10" s="1"/>
  <c r="DK74" i="10"/>
  <c r="DL74" i="10" s="1"/>
  <c r="DZ14" i="10"/>
  <c r="EA14" i="10" s="1"/>
  <c r="DY60" i="10"/>
  <c r="EA60" i="10" s="1"/>
  <c r="DZ64" i="10"/>
  <c r="EA64" i="10" s="1"/>
  <c r="DY70" i="10"/>
  <c r="EA70" i="10" s="1"/>
  <c r="DK37" i="10"/>
  <c r="DJ37" i="10"/>
  <c r="DJ52" i="10"/>
  <c r="DJ54" i="10"/>
  <c r="DK54" i="10"/>
  <c r="DJ80" i="10"/>
  <c r="DK80" i="10"/>
  <c r="DY10" i="10"/>
  <c r="DY12" i="10"/>
  <c r="DY36" i="10"/>
  <c r="DZ36" i="10"/>
  <c r="DZ59" i="10"/>
  <c r="DY59" i="10"/>
  <c r="DY74" i="10"/>
  <c r="DZ74" i="10"/>
  <c r="BC32" i="10"/>
  <c r="BD32" i="10" s="1"/>
  <c r="BB46" i="10"/>
  <c r="BD46" i="10" s="1"/>
  <c r="BC84" i="10"/>
  <c r="BD84" i="10" s="1"/>
  <c r="CV8" i="10"/>
  <c r="CW8" i="10" s="1"/>
  <c r="CU33" i="10"/>
  <c r="CW33" i="10" s="1"/>
  <c r="CV50" i="10"/>
  <c r="CW50" i="10" s="1"/>
  <c r="DK23" i="10"/>
  <c r="DL23" i="10" s="1"/>
  <c r="DJ27" i="10"/>
  <c r="DK27" i="10"/>
  <c r="DK46" i="10"/>
  <c r="DL46" i="10" s="1"/>
  <c r="DJ49" i="10"/>
  <c r="DL49" i="10" s="1"/>
  <c r="DK52" i="10"/>
  <c r="DL52" i="10" s="1"/>
  <c r="DJ58" i="10"/>
  <c r="DL58" i="10" s="1"/>
  <c r="DJ70" i="10"/>
  <c r="DK70" i="10"/>
  <c r="DZ10" i="10"/>
  <c r="DZ12" i="10"/>
  <c r="DZ16" i="10"/>
  <c r="EA16" i="10" s="1"/>
  <c r="DZ18" i="10"/>
  <c r="EA18" i="10" s="1"/>
  <c r="DZ19" i="10"/>
  <c r="DY19" i="10"/>
  <c r="DY28" i="10"/>
  <c r="EA28" i="10" s="1"/>
  <c r="CU42" i="10"/>
  <c r="CV42" i="10"/>
  <c r="DK50" i="10"/>
  <c r="DJ50" i="10"/>
  <c r="DK61" i="10"/>
  <c r="DJ61" i="10"/>
  <c r="DZ11" i="10"/>
  <c r="DY11" i="10"/>
  <c r="DY26" i="10"/>
  <c r="CG84" i="10"/>
  <c r="CH84" i="10" s="1"/>
  <c r="CV13" i="10"/>
  <c r="CW13" i="10" s="1"/>
  <c r="CV23" i="10"/>
  <c r="CW23" i="10" s="1"/>
  <c r="CV26" i="10"/>
  <c r="CW26" i="10" s="1"/>
  <c r="DJ42" i="10"/>
  <c r="DL42" i="10" s="1"/>
  <c r="DK45" i="10"/>
  <c r="DJ45" i="10"/>
  <c r="DJ53" i="10"/>
  <c r="DL53" i="10" s="1"/>
  <c r="DK57" i="10"/>
  <c r="DJ57" i="10"/>
  <c r="DY8" i="10"/>
  <c r="EA8" i="10" s="1"/>
  <c r="DZ26" i="10"/>
  <c r="DZ32" i="10"/>
  <c r="DY32" i="10"/>
  <c r="DZ54" i="10"/>
  <c r="DY54" i="10"/>
  <c r="DY50" i="10"/>
  <c r="EA50" i="10" s="1"/>
  <c r="DZ65" i="10"/>
  <c r="DY65" i="10"/>
  <c r="DY76" i="10"/>
  <c r="EA76" i="10" s="1"/>
  <c r="DY80" i="10"/>
  <c r="EA80" i="10" s="1"/>
  <c r="DZ21" i="10"/>
  <c r="DY21" i="10"/>
  <c r="DZ23" i="10"/>
  <c r="DZ77" i="10"/>
  <c r="DY77" i="10"/>
  <c r="DZ83" i="10"/>
  <c r="DY83" i="10"/>
  <c r="DX86" i="10"/>
  <c r="DZ7" i="10"/>
  <c r="DY23" i="10"/>
  <c r="DZ37" i="10"/>
  <c r="DY37" i="10"/>
  <c r="DY7" i="10"/>
  <c r="DZ13" i="10"/>
  <c r="DY13" i="10"/>
  <c r="DZ15" i="10"/>
  <c r="EA15" i="10" s="1"/>
  <c r="DZ45" i="10"/>
  <c r="DY45" i="10"/>
  <c r="DZ31" i="10"/>
  <c r="DY31" i="10"/>
  <c r="DZ53" i="10"/>
  <c r="DY53" i="10"/>
  <c r="DZ35" i="10"/>
  <c r="DZ51" i="10"/>
  <c r="DZ55" i="10"/>
  <c r="DZ69" i="10"/>
  <c r="DY69" i="10"/>
  <c r="DZ71" i="10"/>
  <c r="DY29" i="10"/>
  <c r="EA29" i="10" s="1"/>
  <c r="DY35" i="10"/>
  <c r="DZ41" i="10"/>
  <c r="EA41" i="10" s="1"/>
  <c r="DZ49" i="10"/>
  <c r="EA49" i="10" s="1"/>
  <c r="DY51" i="10"/>
  <c r="DY55" i="10"/>
  <c r="DY71" i="10"/>
  <c r="DZ43" i="10"/>
  <c r="EA43" i="10" s="1"/>
  <c r="DZ39" i="10"/>
  <c r="EA39" i="10" s="1"/>
  <c r="DZ47" i="10"/>
  <c r="EA47" i="10" s="1"/>
  <c r="DZ61" i="10"/>
  <c r="DY61" i="10"/>
  <c r="DZ63" i="10"/>
  <c r="EA63" i="10" s="1"/>
  <c r="DZ81" i="10"/>
  <c r="EA81" i="10" s="1"/>
  <c r="DZ79" i="10"/>
  <c r="EA79" i="10" s="1"/>
  <c r="DJ41" i="10"/>
  <c r="DL41" i="10" s="1"/>
  <c r="CV62" i="10"/>
  <c r="CU62" i="10"/>
  <c r="CV80" i="10"/>
  <c r="CU80" i="10"/>
  <c r="DK48" i="10"/>
  <c r="DJ48" i="10"/>
  <c r="DJ82" i="10"/>
  <c r="DK82" i="10"/>
  <c r="BB10" i="10"/>
  <c r="BD10" i="10" s="1"/>
  <c r="BB44" i="10"/>
  <c r="BD44" i="10" s="1"/>
  <c r="BC52" i="10"/>
  <c r="BD52" i="10" s="1"/>
  <c r="BC66" i="10"/>
  <c r="BD66" i="10" s="1"/>
  <c r="CF66" i="10"/>
  <c r="CH66" i="10" s="1"/>
  <c r="CV16" i="10"/>
  <c r="CW16" i="10" s="1"/>
  <c r="CV39" i="10"/>
  <c r="CW39" i="10" s="1"/>
  <c r="CV54" i="10"/>
  <c r="CU54" i="10"/>
  <c r="CV66" i="10"/>
  <c r="CU66" i="10"/>
  <c r="CV76" i="10"/>
  <c r="CW76" i="10" s="1"/>
  <c r="CV78" i="10"/>
  <c r="CW78" i="10" s="1"/>
  <c r="DJ35" i="10"/>
  <c r="DK35" i="10"/>
  <c r="DK56" i="10"/>
  <c r="DJ56" i="10"/>
  <c r="DJ72" i="10"/>
  <c r="DK72" i="10"/>
  <c r="CU58" i="10"/>
  <c r="CV58" i="10"/>
  <c r="BB18" i="10"/>
  <c r="BD18" i="10" s="1"/>
  <c r="BB48" i="10"/>
  <c r="BD48" i="10" s="1"/>
  <c r="BB67" i="10"/>
  <c r="BD67" i="10" s="1"/>
  <c r="BC78" i="10"/>
  <c r="BD78" i="10" s="1"/>
  <c r="CF82" i="10"/>
  <c r="CH82" i="10" s="1"/>
  <c r="CU25" i="10"/>
  <c r="CW25" i="10" s="1"/>
  <c r="CV28" i="10"/>
  <c r="CW28" i="10" s="1"/>
  <c r="CV34" i="10"/>
  <c r="CW34" i="10" s="1"/>
  <c r="CV36" i="10"/>
  <c r="CW36" i="10" s="1"/>
  <c r="CU55" i="10"/>
  <c r="CW55" i="10" s="1"/>
  <c r="CU70" i="10"/>
  <c r="CV70" i="10"/>
  <c r="CU82" i="10"/>
  <c r="CW82" i="10" s="1"/>
  <c r="DJ25" i="10"/>
  <c r="DK25" i="10"/>
  <c r="DJ29" i="10"/>
  <c r="DK29" i="10"/>
  <c r="DK40" i="10"/>
  <c r="DJ40" i="10"/>
  <c r="DJ76" i="10"/>
  <c r="DK76" i="10"/>
  <c r="CV56" i="10"/>
  <c r="CW56" i="10" s="1"/>
  <c r="CV72" i="10"/>
  <c r="CW72" i="10" s="1"/>
  <c r="DK31" i="10"/>
  <c r="DL31" i="10" s="1"/>
  <c r="DK78" i="10"/>
  <c r="DL78" i="10" s="1"/>
  <c r="DJ13" i="10"/>
  <c r="DK13" i="10"/>
  <c r="DJ14" i="10"/>
  <c r="DK14" i="10"/>
  <c r="DJ22" i="10"/>
  <c r="DK22" i="10"/>
  <c r="DJ9" i="10"/>
  <c r="DK9" i="10"/>
  <c r="DJ10" i="10"/>
  <c r="DK10" i="10"/>
  <c r="DJ18" i="10"/>
  <c r="DK18" i="10"/>
  <c r="DK24" i="10"/>
  <c r="DJ24" i="10"/>
  <c r="DK32" i="10"/>
  <c r="DJ32" i="10"/>
  <c r="DJ17" i="10"/>
  <c r="DJ21" i="10"/>
  <c r="DK26" i="10"/>
  <c r="DJ26" i="10"/>
  <c r="DK34" i="10"/>
  <c r="DJ34" i="10"/>
  <c r="DJ66" i="10"/>
  <c r="DK66" i="10"/>
  <c r="DI86" i="10"/>
  <c r="DJ8" i="10"/>
  <c r="DL8" i="10" s="1"/>
  <c r="DJ12" i="10"/>
  <c r="DL12" i="10" s="1"/>
  <c r="DJ16" i="10"/>
  <c r="DL16" i="10" s="1"/>
  <c r="DK17" i="10"/>
  <c r="DJ20" i="10"/>
  <c r="DL20" i="10" s="1"/>
  <c r="DK21" i="10"/>
  <c r="DK28" i="10"/>
  <c r="DJ28" i="10"/>
  <c r="DK36" i="10"/>
  <c r="DJ36" i="10"/>
  <c r="DK39" i="10"/>
  <c r="DJ39" i="10"/>
  <c r="DK47" i="10"/>
  <c r="DJ47" i="10"/>
  <c r="DK55" i="10"/>
  <c r="DJ55" i="10"/>
  <c r="DJ11" i="10"/>
  <c r="DL11" i="10" s="1"/>
  <c r="DJ15" i="10"/>
  <c r="DL15" i="10" s="1"/>
  <c r="DJ19" i="10"/>
  <c r="DL19" i="10" s="1"/>
  <c r="DK30" i="10"/>
  <c r="DJ30" i="10"/>
  <c r="DK67" i="10"/>
  <c r="DJ67" i="10"/>
  <c r="DK73" i="10"/>
  <c r="DJ73" i="10"/>
  <c r="DK75" i="10"/>
  <c r="DJ75" i="10"/>
  <c r="DK81" i="10"/>
  <c r="DJ81" i="10"/>
  <c r="DK83" i="10"/>
  <c r="DJ83" i="10"/>
  <c r="DK71" i="10"/>
  <c r="DJ71" i="10"/>
  <c r="DK79" i="10"/>
  <c r="DJ79" i="10"/>
  <c r="DJ43" i="10"/>
  <c r="DL43" i="10" s="1"/>
  <c r="DJ51" i="10"/>
  <c r="DL51" i="10" s="1"/>
  <c r="DJ59" i="10"/>
  <c r="DL59" i="10" s="1"/>
  <c r="DJ63" i="10"/>
  <c r="DL63" i="10" s="1"/>
  <c r="DJ65" i="10"/>
  <c r="DK65" i="10"/>
  <c r="DJ64" i="10"/>
  <c r="DL64" i="10" s="1"/>
  <c r="DK69" i="10"/>
  <c r="DJ69" i="10"/>
  <c r="DK77" i="10"/>
  <c r="DJ77" i="10"/>
  <c r="CU15" i="10"/>
  <c r="CW15" i="10" s="1"/>
  <c r="CV18" i="10"/>
  <c r="CW18" i="10" s="1"/>
  <c r="CU21" i="10"/>
  <c r="CW21" i="10" s="1"/>
  <c r="CU41" i="10"/>
  <c r="CW41" i="10" s="1"/>
  <c r="CV44" i="10"/>
  <c r="CW44" i="10" s="1"/>
  <c r="CU49" i="10"/>
  <c r="CW49" i="10" s="1"/>
  <c r="CU60" i="10"/>
  <c r="CU64" i="10"/>
  <c r="CU65" i="10"/>
  <c r="CW65" i="10" s="1"/>
  <c r="CV60" i="10"/>
  <c r="CV64" i="10"/>
  <c r="CU7" i="10"/>
  <c r="CW7" i="10" s="1"/>
  <c r="CV10" i="10"/>
  <c r="CW10" i="10" s="1"/>
  <c r="CV52" i="10"/>
  <c r="CW52" i="10" s="1"/>
  <c r="CU57" i="10"/>
  <c r="CW57" i="10" s="1"/>
  <c r="CU73" i="10"/>
  <c r="CW73" i="10" s="1"/>
  <c r="CV43" i="10"/>
  <c r="CV71" i="10"/>
  <c r="CU71" i="10"/>
  <c r="CU9" i="10"/>
  <c r="CV12" i="10"/>
  <c r="CW12" i="10" s="1"/>
  <c r="CU17" i="10"/>
  <c r="CW17" i="10" s="1"/>
  <c r="CV20" i="10"/>
  <c r="CW20" i="10" s="1"/>
  <c r="CU30" i="10"/>
  <c r="CV37" i="10"/>
  <c r="CU37" i="10"/>
  <c r="CU43" i="10"/>
  <c r="CU48" i="10"/>
  <c r="CV48" i="10"/>
  <c r="CV51" i="10"/>
  <c r="CV63" i="10"/>
  <c r="CV69" i="10"/>
  <c r="CV75" i="10"/>
  <c r="CU75" i="10"/>
  <c r="CV9" i="10"/>
  <c r="CU11" i="10"/>
  <c r="CW11" i="10" s="1"/>
  <c r="CV14" i="10"/>
  <c r="CW14" i="10" s="1"/>
  <c r="CU19" i="10"/>
  <c r="CW19" i="10" s="1"/>
  <c r="CU24" i="10"/>
  <c r="CV24" i="10"/>
  <c r="CV27" i="10"/>
  <c r="CW27" i="10" s="1"/>
  <c r="CV30" i="10"/>
  <c r="CU38" i="10"/>
  <c r="CW38" i="10" s="1"/>
  <c r="CV45" i="10"/>
  <c r="CU45" i="10"/>
  <c r="CU51" i="10"/>
  <c r="CU63" i="10"/>
  <c r="CU69" i="10"/>
  <c r="CV22" i="10"/>
  <c r="CU22" i="10"/>
  <c r="CV29" i="10"/>
  <c r="CU29" i="10"/>
  <c r="CU40" i="10"/>
  <c r="CV40" i="10"/>
  <c r="CT86" i="10"/>
  <c r="CU32" i="10"/>
  <c r="CV32" i="10"/>
  <c r="CV35" i="10"/>
  <c r="CW35" i="10" s="1"/>
  <c r="CU46" i="10"/>
  <c r="CW46" i="10" s="1"/>
  <c r="CV53" i="10"/>
  <c r="CU53" i="10"/>
  <c r="CV59" i="10"/>
  <c r="CU59" i="10"/>
  <c r="CV77" i="10"/>
  <c r="CW77" i="10" s="1"/>
  <c r="CV83" i="10"/>
  <c r="CU83" i="10"/>
  <c r="CV67" i="10"/>
  <c r="CU67" i="10"/>
  <c r="CV61" i="10"/>
  <c r="CW61" i="10" s="1"/>
  <c r="CV81" i="10"/>
  <c r="CW81" i="10" s="1"/>
  <c r="CV79" i="10"/>
  <c r="CW79" i="10" s="1"/>
  <c r="BC28" i="10"/>
  <c r="BD28" i="10" s="1"/>
  <c r="BC56" i="10"/>
  <c r="BD56" i="10" s="1"/>
  <c r="BB62" i="10"/>
  <c r="BD62" i="10" s="1"/>
  <c r="AM71" i="10"/>
  <c r="AO71" i="10" s="1"/>
  <c r="AN74" i="10"/>
  <c r="AM81" i="10"/>
  <c r="AO81" i="10" s="1"/>
  <c r="BB24" i="10"/>
  <c r="BD24" i="10" s="1"/>
  <c r="BB72" i="10"/>
  <c r="BD72" i="10" s="1"/>
  <c r="BR54" i="10"/>
  <c r="BS54" i="10" s="1"/>
  <c r="CF51" i="10"/>
  <c r="CH51" i="10" s="1"/>
  <c r="CF54" i="10"/>
  <c r="CH54" i="10" s="1"/>
  <c r="CG30" i="10"/>
  <c r="CH30" i="10" s="1"/>
  <c r="CF45" i="10"/>
  <c r="CH45" i="10" s="1"/>
  <c r="CF21" i="10"/>
  <c r="CH21" i="10" s="1"/>
  <c r="CG56" i="10"/>
  <c r="CH56" i="10" s="1"/>
  <c r="CG14" i="10"/>
  <c r="CH14" i="10" s="1"/>
  <c r="CG29" i="10"/>
  <c r="CH29" i="10" s="1"/>
  <c r="CG37" i="10"/>
  <c r="CH37" i="10" s="1"/>
  <c r="CG46" i="10"/>
  <c r="CF57" i="10"/>
  <c r="CH57" i="10" s="1"/>
  <c r="CF65" i="10"/>
  <c r="CH65" i="10" s="1"/>
  <c r="CF35" i="10"/>
  <c r="CH35" i="10" s="1"/>
  <c r="CH46" i="10"/>
  <c r="CF63" i="10"/>
  <c r="CH63" i="10" s="1"/>
  <c r="CF79" i="10"/>
  <c r="CH79" i="10" s="1"/>
  <c r="CG8" i="10"/>
  <c r="CH8" i="10" s="1"/>
  <c r="CG11" i="10"/>
  <c r="CH11" i="10" s="1"/>
  <c r="CG16" i="10"/>
  <c r="CH16" i="10" s="1"/>
  <c r="CG19" i="10"/>
  <c r="CH19" i="10" s="1"/>
  <c r="CG43" i="10"/>
  <c r="CH43" i="10" s="1"/>
  <c r="CF22" i="10"/>
  <c r="CG22" i="10"/>
  <c r="CG73" i="10"/>
  <c r="CF73" i="10"/>
  <c r="BB36" i="10"/>
  <c r="BD36" i="10" s="1"/>
  <c r="BB42" i="10"/>
  <c r="BD42" i="10" s="1"/>
  <c r="BB59" i="10"/>
  <c r="BD59" i="10" s="1"/>
  <c r="BB65" i="10"/>
  <c r="BD65" i="10" s="1"/>
  <c r="BB68" i="10"/>
  <c r="BD68" i="10" s="1"/>
  <c r="BB75" i="10"/>
  <c r="BD75" i="10" s="1"/>
  <c r="BR82" i="10"/>
  <c r="BS82" i="10" s="1"/>
  <c r="CF40" i="10"/>
  <c r="CG40" i="10"/>
  <c r="CG53" i="10"/>
  <c r="CH53" i="10" s="1"/>
  <c r="CG58" i="10"/>
  <c r="CH58" i="10" s="1"/>
  <c r="CG68" i="10"/>
  <c r="CH68" i="10" s="1"/>
  <c r="CG78" i="10"/>
  <c r="CH78" i="10" s="1"/>
  <c r="CG80" i="10"/>
  <c r="CH80" i="10" s="1"/>
  <c r="CG81" i="10"/>
  <c r="CF81" i="10"/>
  <c r="CG71" i="10"/>
  <c r="CF71" i="10"/>
  <c r="CF72" i="10"/>
  <c r="CF74" i="10"/>
  <c r="CF76" i="10"/>
  <c r="AN63" i="10"/>
  <c r="AO63" i="10" s="1"/>
  <c r="BB11" i="10"/>
  <c r="BD11" i="10" s="1"/>
  <c r="BB19" i="10"/>
  <c r="BD19" i="10" s="1"/>
  <c r="BB21" i="10"/>
  <c r="BD21" i="10" s="1"/>
  <c r="BB35" i="10"/>
  <c r="BD35" i="10" s="1"/>
  <c r="BB37" i="10"/>
  <c r="BD37" i="10" s="1"/>
  <c r="BB54" i="10"/>
  <c r="BD54" i="10" s="1"/>
  <c r="BB58" i="10"/>
  <c r="BD58" i="10" s="1"/>
  <c r="BC76" i="10"/>
  <c r="BD76" i="10" s="1"/>
  <c r="BR34" i="10"/>
  <c r="BS34" i="10" s="1"/>
  <c r="CG27" i="10"/>
  <c r="CH27" i="10" s="1"/>
  <c r="CF32" i="10"/>
  <c r="CG32" i="10"/>
  <c r="CF38" i="10"/>
  <c r="CG38" i="10"/>
  <c r="CF48" i="10"/>
  <c r="CH48" i="10" s="1"/>
  <c r="CG60" i="10"/>
  <c r="CH60" i="10" s="1"/>
  <c r="CG64" i="10"/>
  <c r="CH64" i="10" s="1"/>
  <c r="CG70" i="10"/>
  <c r="CH70" i="10" s="1"/>
  <c r="CG72" i="10"/>
  <c r="CG74" i="10"/>
  <c r="CG76" i="10"/>
  <c r="CG41" i="10"/>
  <c r="CF41" i="10"/>
  <c r="CF52" i="10"/>
  <c r="CG52" i="10"/>
  <c r="CG83" i="10"/>
  <c r="CF83" i="10"/>
  <c r="CF7" i="10"/>
  <c r="CG10" i="10"/>
  <c r="CH10" i="10" s="1"/>
  <c r="CF15" i="10"/>
  <c r="CH15" i="10" s="1"/>
  <c r="CG18" i="10"/>
  <c r="CH18" i="10" s="1"/>
  <c r="CF23" i="10"/>
  <c r="CF28" i="10"/>
  <c r="CG28" i="10"/>
  <c r="CG31" i="10"/>
  <c r="CF42" i="10"/>
  <c r="CG49" i="10"/>
  <c r="CF49" i="10"/>
  <c r="CG55" i="10"/>
  <c r="CF55" i="10"/>
  <c r="CG67" i="10"/>
  <c r="CF67" i="10"/>
  <c r="CF9" i="10"/>
  <c r="CG12" i="10"/>
  <c r="CH12" i="10" s="1"/>
  <c r="CF17" i="10"/>
  <c r="CG20" i="10"/>
  <c r="CH20" i="10" s="1"/>
  <c r="CG23" i="10"/>
  <c r="CG24" i="10"/>
  <c r="CH24" i="10" s="1"/>
  <c r="CG25" i="10"/>
  <c r="CF25" i="10"/>
  <c r="CF31" i="10"/>
  <c r="CF36" i="10"/>
  <c r="CG36" i="10"/>
  <c r="CG39" i="10"/>
  <c r="CH39" i="10" s="1"/>
  <c r="CG42" i="10"/>
  <c r="CF50" i="10"/>
  <c r="CH50" i="10" s="1"/>
  <c r="CG61" i="10"/>
  <c r="CF61" i="10"/>
  <c r="CE86" i="10"/>
  <c r="CF34" i="10"/>
  <c r="CH34" i="10" s="1"/>
  <c r="CG75" i="10"/>
  <c r="CF75" i="10"/>
  <c r="CG9" i="10"/>
  <c r="CG17" i="10"/>
  <c r="CF26" i="10"/>
  <c r="CH26" i="10" s="1"/>
  <c r="CG33" i="10"/>
  <c r="CF33" i="10"/>
  <c r="CF44" i="10"/>
  <c r="CG44" i="10"/>
  <c r="CG47" i="10"/>
  <c r="CH47" i="10" s="1"/>
  <c r="CG69" i="10"/>
  <c r="CH69" i="10" s="1"/>
  <c r="CG77" i="10"/>
  <c r="CH77" i="10" s="1"/>
  <c r="CG59" i="10"/>
  <c r="CF59" i="10"/>
  <c r="BR70" i="10"/>
  <c r="BS70" i="10" s="1"/>
  <c r="BR50" i="10"/>
  <c r="BS50" i="10" s="1"/>
  <c r="BR33" i="10"/>
  <c r="BS33" i="10" s="1"/>
  <c r="BR42" i="10"/>
  <c r="BS42" i="10" s="1"/>
  <c r="BR31" i="10"/>
  <c r="BS31" i="10" s="1"/>
  <c r="BR36" i="10"/>
  <c r="BS36" i="10" s="1"/>
  <c r="BR62" i="10"/>
  <c r="BS62" i="10" s="1"/>
  <c r="BR78" i="10"/>
  <c r="BS78" i="10" s="1"/>
  <c r="BR58" i="10"/>
  <c r="BS58" i="10" s="1"/>
  <c r="BR68" i="10"/>
  <c r="BS68" i="10" s="1"/>
  <c r="BR74" i="10"/>
  <c r="BS74" i="10" s="1"/>
  <c r="BC13" i="10"/>
  <c r="BB13" i="10"/>
  <c r="BC40" i="10"/>
  <c r="BB40" i="10"/>
  <c r="BC80" i="10"/>
  <c r="BB80" i="10"/>
  <c r="Y41" i="10"/>
  <c r="Z41" i="10" s="1"/>
  <c r="X80" i="10"/>
  <c r="Z80" i="10" s="1"/>
  <c r="AN18" i="10"/>
  <c r="AO18" i="10" s="1"/>
  <c r="AN62" i="10"/>
  <c r="AO62" i="10" s="1"/>
  <c r="BC16" i="10"/>
  <c r="BB16" i="10"/>
  <c r="BC20" i="10"/>
  <c r="BB20" i="10"/>
  <c r="BC22" i="10"/>
  <c r="BB70" i="10"/>
  <c r="BD70" i="10" s="1"/>
  <c r="BC73" i="10"/>
  <c r="BB73" i="10"/>
  <c r="BB74" i="10"/>
  <c r="BD74" i="10" s="1"/>
  <c r="AN20" i="10"/>
  <c r="AO20" i="10" s="1"/>
  <c r="AM27" i="10"/>
  <c r="AO27" i="10" s="1"/>
  <c r="AN30" i="10"/>
  <c r="AO30" i="10" s="1"/>
  <c r="AM37" i="10"/>
  <c r="AO37" i="10" s="1"/>
  <c r="BC29" i="10"/>
  <c r="BD29" i="10" s="1"/>
  <c r="BB8" i="10"/>
  <c r="BD8" i="10" s="1"/>
  <c r="BC12" i="10"/>
  <c r="BB12" i="10"/>
  <c r="BC14" i="10"/>
  <c r="BB14" i="10"/>
  <c r="BB22" i="10"/>
  <c r="BC30" i="10"/>
  <c r="BD30" i="10" s="1"/>
  <c r="BC34" i="10"/>
  <c r="BD34" i="10" s="1"/>
  <c r="BC50" i="10"/>
  <c r="BD50" i="10" s="1"/>
  <c r="BC64" i="10"/>
  <c r="BB64" i="10"/>
  <c r="BC27" i="10"/>
  <c r="BB27" i="10"/>
  <c r="BC57" i="10"/>
  <c r="BB57" i="10"/>
  <c r="BQ66" i="10"/>
  <c r="BR66" i="10"/>
  <c r="BC82" i="10"/>
  <c r="BB82" i="10"/>
  <c r="BQ64" i="10"/>
  <c r="BR64" i="10"/>
  <c r="BQ76" i="10"/>
  <c r="BR76" i="10"/>
  <c r="BR40" i="10"/>
  <c r="BS40" i="10" s="1"/>
  <c r="BR48" i="10"/>
  <c r="BS48" i="10" s="1"/>
  <c r="BR56" i="10"/>
  <c r="BS56" i="10" s="1"/>
  <c r="BR60" i="10"/>
  <c r="BS60" i="10" s="1"/>
  <c r="BR72" i="10"/>
  <c r="BS72" i="10" s="1"/>
  <c r="BR84" i="10"/>
  <c r="BS84" i="10" s="1"/>
  <c r="BR80" i="10"/>
  <c r="BS80" i="10" s="1"/>
  <c r="BR79" i="10"/>
  <c r="BQ79" i="10"/>
  <c r="BQ32" i="10"/>
  <c r="BR32" i="10"/>
  <c r="BR35" i="10"/>
  <c r="BQ35" i="10"/>
  <c r="BQ38" i="10"/>
  <c r="BR38" i="10"/>
  <c r="BR63" i="10"/>
  <c r="BQ63" i="10"/>
  <c r="BR71" i="10"/>
  <c r="BQ71" i="10"/>
  <c r="BR39" i="10"/>
  <c r="BR45" i="10"/>
  <c r="BR55" i="10"/>
  <c r="BR59" i="10"/>
  <c r="BR69" i="10"/>
  <c r="BR77" i="10"/>
  <c r="BP86" i="10"/>
  <c r="BQ39" i="10"/>
  <c r="BQ45" i="10"/>
  <c r="BQ55" i="10"/>
  <c r="BQ59" i="10"/>
  <c r="BR67" i="10"/>
  <c r="BQ69" i="10"/>
  <c r="BR75" i="10"/>
  <c r="BQ77" i="10"/>
  <c r="BR83" i="10"/>
  <c r="BR41" i="10"/>
  <c r="BS41" i="10" s="1"/>
  <c r="BR43" i="10"/>
  <c r="BS43" i="10" s="1"/>
  <c r="BR47" i="10"/>
  <c r="BS47" i="10" s="1"/>
  <c r="BR53" i="10"/>
  <c r="BS53" i="10" s="1"/>
  <c r="BR57" i="10"/>
  <c r="BS57" i="10" s="1"/>
  <c r="BR61" i="10"/>
  <c r="BS61" i="10" s="1"/>
  <c r="BR37" i="10"/>
  <c r="BS37" i="10" s="1"/>
  <c r="BR65" i="10"/>
  <c r="BS65" i="10" s="1"/>
  <c r="BQ67" i="10"/>
  <c r="BR73" i="10"/>
  <c r="BS73" i="10" s="1"/>
  <c r="BQ75" i="10"/>
  <c r="BR81" i="10"/>
  <c r="BS81" i="10" s="1"/>
  <c r="BQ83" i="10"/>
  <c r="BC23" i="10"/>
  <c r="BB23" i="10"/>
  <c r="BC25" i="10"/>
  <c r="BC63" i="10"/>
  <c r="BB63" i="10"/>
  <c r="BC83" i="10"/>
  <c r="BB83" i="10"/>
  <c r="BA86" i="10"/>
  <c r="BC7" i="10"/>
  <c r="BB7" i="10"/>
  <c r="BC9" i="10"/>
  <c r="BB9" i="10"/>
  <c r="BB25" i="10"/>
  <c r="BC33" i="10"/>
  <c r="BB33" i="10"/>
  <c r="BC41" i="10"/>
  <c r="BB41" i="10"/>
  <c r="BC77" i="10"/>
  <c r="BB77" i="10"/>
  <c r="BC15" i="10"/>
  <c r="BB15" i="10"/>
  <c r="BC17" i="10"/>
  <c r="BD17" i="10" s="1"/>
  <c r="BC61" i="10"/>
  <c r="BB61" i="10"/>
  <c r="BC47" i="10"/>
  <c r="BB47" i="10"/>
  <c r="BC45" i="10"/>
  <c r="BC53" i="10"/>
  <c r="BB31" i="10"/>
  <c r="BD31" i="10" s="1"/>
  <c r="BB39" i="10"/>
  <c r="BD39" i="10" s="1"/>
  <c r="BC43" i="10"/>
  <c r="BD43" i="10" s="1"/>
  <c r="BB45" i="10"/>
  <c r="BC51" i="10"/>
  <c r="BD51" i="10" s="1"/>
  <c r="BB53" i="10"/>
  <c r="BC55" i="10"/>
  <c r="BD55" i="10" s="1"/>
  <c r="BC69" i="10"/>
  <c r="BB69" i="10"/>
  <c r="BC71" i="10"/>
  <c r="BD71" i="10" s="1"/>
  <c r="BC49" i="10"/>
  <c r="BD49" i="10" s="1"/>
  <c r="BC81" i="10"/>
  <c r="BD81" i="10" s="1"/>
  <c r="BC79" i="10"/>
  <c r="BD79" i="10" s="1"/>
  <c r="AN14" i="10"/>
  <c r="AO14" i="10" s="1"/>
  <c r="AM40" i="10"/>
  <c r="AO40" i="10" s="1"/>
  <c r="AM43" i="10"/>
  <c r="AO43" i="10" s="1"/>
  <c r="AN54" i="10"/>
  <c r="AO54" i="10" s="1"/>
  <c r="AN56" i="10"/>
  <c r="AO56" i="10" s="1"/>
  <c r="AN84" i="10"/>
  <c r="AO84" i="10" s="1"/>
  <c r="AM9" i="10"/>
  <c r="AO9" i="10" s="1"/>
  <c r="AM36" i="10"/>
  <c r="AO36" i="10" s="1"/>
  <c r="AM38" i="10"/>
  <c r="AO38" i="10" s="1"/>
  <c r="AM50" i="10"/>
  <c r="AO50" i="10" s="1"/>
  <c r="AN65" i="10"/>
  <c r="AO65" i="10" s="1"/>
  <c r="AM73" i="10"/>
  <c r="AO73" i="10" s="1"/>
  <c r="AN48" i="10"/>
  <c r="AM48" i="10"/>
  <c r="AN10" i="10"/>
  <c r="AO10" i="10" s="1"/>
  <c r="AM12" i="10"/>
  <c r="AM22" i="10"/>
  <c r="AN12" i="10"/>
  <c r="AN22" i="10"/>
  <c r="AN8" i="10"/>
  <c r="AO8" i="10" s="1"/>
  <c r="AN24" i="10"/>
  <c r="AO24" i="10" s="1"/>
  <c r="AN60" i="10"/>
  <c r="AM60" i="10"/>
  <c r="AM68" i="10"/>
  <c r="AN68" i="10"/>
  <c r="AN45" i="10"/>
  <c r="AM45" i="10"/>
  <c r="AN58" i="10"/>
  <c r="AM58" i="10"/>
  <c r="AN26" i="10"/>
  <c r="AM26" i="10"/>
  <c r="AO74" i="10"/>
  <c r="AM79" i="10"/>
  <c r="AO79" i="10" s="1"/>
  <c r="AN82" i="10"/>
  <c r="AO82" i="10" s="1"/>
  <c r="AM29" i="10"/>
  <c r="AO29" i="10" s="1"/>
  <c r="AM46" i="10"/>
  <c r="AO46" i="10" s="1"/>
  <c r="AN66" i="10"/>
  <c r="AO66" i="10" s="1"/>
  <c r="AN76" i="10"/>
  <c r="AO76" i="10" s="1"/>
  <c r="AM52" i="10"/>
  <c r="AO52" i="10" s="1"/>
  <c r="AM44" i="10"/>
  <c r="AO44" i="10" s="1"/>
  <c r="AN42" i="10"/>
  <c r="AO42" i="10" s="1"/>
  <c r="AN34" i="10"/>
  <c r="AO34" i="10" s="1"/>
  <c r="AM35" i="10"/>
  <c r="AO35" i="10" s="1"/>
  <c r="AM32" i="10"/>
  <c r="AO32" i="10" s="1"/>
  <c r="AM28" i="10"/>
  <c r="AO28" i="10" s="1"/>
  <c r="AM21" i="10"/>
  <c r="AO21" i="10" s="1"/>
  <c r="AM19" i="10"/>
  <c r="AO19" i="10" s="1"/>
  <c r="AM16" i="10"/>
  <c r="AO16" i="10" s="1"/>
  <c r="AN23" i="10"/>
  <c r="AM23" i="10"/>
  <c r="AN75" i="10"/>
  <c r="AM75" i="10"/>
  <c r="AM7" i="10"/>
  <c r="AN11" i="10"/>
  <c r="AN33" i="10"/>
  <c r="AM33" i="10"/>
  <c r="AN41" i="10"/>
  <c r="AM41" i="10"/>
  <c r="AN47" i="10"/>
  <c r="AM47" i="10"/>
  <c r="AM72" i="10"/>
  <c r="AN72" i="10"/>
  <c r="AM11" i="10"/>
  <c r="AN17" i="10"/>
  <c r="AO17" i="10" s="1"/>
  <c r="AN55" i="10"/>
  <c r="AM55" i="10"/>
  <c r="AL86" i="10"/>
  <c r="AN7" i="10"/>
  <c r="AN13" i="10"/>
  <c r="AO13" i="10" s="1"/>
  <c r="AN25" i="10"/>
  <c r="AO25" i="10" s="1"/>
  <c r="AN15" i="10"/>
  <c r="AO15" i="10" s="1"/>
  <c r="AN53" i="10"/>
  <c r="AN61" i="10"/>
  <c r="AN69" i="10"/>
  <c r="AM69" i="10"/>
  <c r="AM80" i="10"/>
  <c r="AN80" i="10"/>
  <c r="AN83" i="10"/>
  <c r="AM31" i="10"/>
  <c r="AO31" i="10" s="1"/>
  <c r="AM39" i="10"/>
  <c r="AO39" i="10" s="1"/>
  <c r="AN51" i="10"/>
  <c r="AO51" i="10" s="1"/>
  <c r="AM53" i="10"/>
  <c r="AN59" i="10"/>
  <c r="AO59" i="10" s="1"/>
  <c r="AM61" i="10"/>
  <c r="AM70" i="10"/>
  <c r="AO70" i="10" s="1"/>
  <c r="AN77" i="10"/>
  <c r="AM77" i="10"/>
  <c r="AM83" i="10"/>
  <c r="AN49" i="10"/>
  <c r="AO49" i="10" s="1"/>
  <c r="AN57" i="10"/>
  <c r="AO57" i="10" s="1"/>
  <c r="AM64" i="10"/>
  <c r="AN64" i="10"/>
  <c r="AN67" i="10"/>
  <c r="AO67" i="10" s="1"/>
  <c r="AM78" i="10"/>
  <c r="AO78" i="10" s="1"/>
  <c r="Y25" i="10"/>
  <c r="Z25" i="10" s="1"/>
  <c r="Y51" i="10"/>
  <c r="Z51" i="10" s="1"/>
  <c r="Y15" i="10"/>
  <c r="Z15" i="10" s="1"/>
  <c r="Y43" i="10"/>
  <c r="Z43" i="10" s="1"/>
  <c r="X82" i="10"/>
  <c r="Z82" i="10" s="1"/>
  <c r="Y75" i="10"/>
  <c r="Z75" i="10" s="1"/>
  <c r="Y74" i="10"/>
  <c r="Z74" i="10" s="1"/>
  <c r="X72" i="10"/>
  <c r="Z72" i="10" s="1"/>
  <c r="Y69" i="10"/>
  <c r="Z69" i="10" s="1"/>
  <c r="Y67" i="10"/>
  <c r="Z67" i="10" s="1"/>
  <c r="Y61" i="10"/>
  <c r="Z61" i="10" s="1"/>
  <c r="X55" i="10"/>
  <c r="Z55" i="10" s="1"/>
  <c r="Y49" i="10"/>
  <c r="Z49" i="10" s="1"/>
  <c r="X47" i="10"/>
  <c r="Z47" i="10" s="1"/>
  <c r="X45" i="10"/>
  <c r="Z45" i="10" s="1"/>
  <c r="X44" i="10"/>
  <c r="Z44" i="10" s="1"/>
  <c r="X39" i="10"/>
  <c r="Z39" i="10" s="1"/>
  <c r="X37" i="10"/>
  <c r="Z37" i="10" s="1"/>
  <c r="X36" i="10"/>
  <c r="Z36" i="10" s="1"/>
  <c r="X31" i="10"/>
  <c r="Z31" i="10" s="1"/>
  <c r="X29" i="10"/>
  <c r="Z29" i="10" s="1"/>
  <c r="X12" i="10"/>
  <c r="Z12" i="10" s="1"/>
  <c r="X21" i="10"/>
  <c r="Z21" i="10" s="1"/>
  <c r="X28" i="10"/>
  <c r="Z28" i="10" s="1"/>
  <c r="Y10" i="10"/>
  <c r="Z10" i="10" s="1"/>
  <c r="Y17" i="10"/>
  <c r="Z17" i="10" s="1"/>
  <c r="Y19" i="10"/>
  <c r="Z19" i="10" s="1"/>
  <c r="Y23" i="10"/>
  <c r="Z23" i="10" s="1"/>
  <c r="Y27" i="10"/>
  <c r="Z27" i="10" s="1"/>
  <c r="Y33" i="10"/>
  <c r="Z33" i="10" s="1"/>
  <c r="Y35" i="10"/>
  <c r="Z35" i="10" s="1"/>
  <c r="Y53" i="10"/>
  <c r="Z53" i="10" s="1"/>
  <c r="Y57" i="10"/>
  <c r="Z57" i="10" s="1"/>
  <c r="Y59" i="10"/>
  <c r="Z59" i="10" s="1"/>
  <c r="Y64" i="10"/>
  <c r="Z64" i="10" s="1"/>
  <c r="Y66" i="10"/>
  <c r="Z66" i="10" s="1"/>
  <c r="Y13" i="10"/>
  <c r="Z13" i="10" s="1"/>
  <c r="X30" i="10"/>
  <c r="Z30" i="10" s="1"/>
  <c r="X38" i="10"/>
  <c r="Z38" i="10" s="1"/>
  <c r="Y77" i="10"/>
  <c r="Z77" i="10" s="1"/>
  <c r="X20" i="10"/>
  <c r="Z20" i="10" s="1"/>
  <c r="X22" i="10"/>
  <c r="Z22" i="10" s="1"/>
  <c r="X46" i="10"/>
  <c r="Z46" i="10" s="1"/>
  <c r="Y83" i="10"/>
  <c r="Z83" i="10" s="1"/>
  <c r="Y26" i="10"/>
  <c r="X26" i="10"/>
  <c r="Y34" i="10"/>
  <c r="X34" i="10"/>
  <c r="Y9" i="10"/>
  <c r="Z9" i="10" s="1"/>
  <c r="Y78" i="10"/>
  <c r="X78" i="10"/>
  <c r="Y11" i="10"/>
  <c r="Z11" i="10" s="1"/>
  <c r="Y14" i="10"/>
  <c r="Z14" i="10" s="1"/>
  <c r="X71" i="10"/>
  <c r="Y71" i="10"/>
  <c r="Y42" i="10"/>
  <c r="X42" i="10"/>
  <c r="W86" i="10"/>
  <c r="X7" i="10"/>
  <c r="Y8" i="10"/>
  <c r="Z8" i="10" s="1"/>
  <c r="Y18" i="10"/>
  <c r="X18" i="10"/>
  <c r="Y56" i="10"/>
  <c r="X56" i="10"/>
  <c r="Y16" i="10"/>
  <c r="Z16" i="10" s="1"/>
  <c r="Y54" i="10"/>
  <c r="Y62" i="10"/>
  <c r="X65" i="10"/>
  <c r="Y65" i="10"/>
  <c r="Y68" i="10"/>
  <c r="X79" i="10"/>
  <c r="X24" i="10"/>
  <c r="Z24" i="10" s="1"/>
  <c r="X32" i="10"/>
  <c r="X40" i="10"/>
  <c r="Z40" i="10" s="1"/>
  <c r="X48" i="10"/>
  <c r="Z48" i="10" s="1"/>
  <c r="Y52" i="10"/>
  <c r="Z52" i="10" s="1"/>
  <c r="X54" i="10"/>
  <c r="Y60" i="10"/>
  <c r="Z60" i="10" s="1"/>
  <c r="X62" i="10"/>
  <c r="X68" i="10"/>
  <c r="X73" i="10"/>
  <c r="Y73" i="10"/>
  <c r="Y76" i="10"/>
  <c r="Z76" i="10" s="1"/>
  <c r="Y79" i="10"/>
  <c r="Z32" i="10"/>
  <c r="Y50" i="10"/>
  <c r="Z50" i="10" s="1"/>
  <c r="Y58" i="10"/>
  <c r="Z58" i="10" s="1"/>
  <c r="X63" i="10"/>
  <c r="Z63" i="10" s="1"/>
  <c r="Y70" i="10"/>
  <c r="X70" i="10"/>
  <c r="X81" i="10"/>
  <c r="Y81" i="10"/>
  <c r="Y84" i="10"/>
  <c r="Z84" i="10" s="1"/>
  <c r="CW85" i="20" l="1"/>
  <c r="CW76" i="20"/>
  <c r="CY37" i="20"/>
  <c r="DA37" i="20" s="1"/>
  <c r="CW25" i="20"/>
  <c r="CW9" i="20"/>
  <c r="CH60" i="20"/>
  <c r="CH72" i="20"/>
  <c r="CH70" i="20"/>
  <c r="CM85" i="20"/>
  <c r="BU76" i="20"/>
  <c r="BS70" i="20"/>
  <c r="BS67" i="20"/>
  <c r="BS75" i="20"/>
  <c r="FE68" i="10"/>
  <c r="EP82" i="10"/>
  <c r="FT41" i="10"/>
  <c r="EP70" i="10"/>
  <c r="GI45" i="10"/>
  <c r="GI74" i="10"/>
  <c r="GI50" i="10"/>
  <c r="EA10" i="10"/>
  <c r="FT34" i="10"/>
  <c r="GI16" i="10"/>
  <c r="EP28" i="10"/>
  <c r="EP32" i="10"/>
  <c r="GI11" i="10"/>
  <c r="EP52" i="10"/>
  <c r="EP27" i="10"/>
  <c r="EP79" i="10"/>
  <c r="FT46" i="10"/>
  <c r="GI55" i="10"/>
  <c r="GI38" i="10"/>
  <c r="GI7" i="10"/>
  <c r="GI78" i="10"/>
  <c r="GI82" i="10"/>
  <c r="L16" i="21"/>
  <c r="L10" i="21"/>
  <c r="L29" i="21"/>
  <c r="Q63" i="21"/>
  <c r="V63" i="21" s="1"/>
  <c r="Q47" i="21"/>
  <c r="Q39" i="21"/>
  <c r="L78" i="21"/>
  <c r="L19" i="21"/>
  <c r="L8" i="21"/>
  <c r="L13" i="21"/>
  <c r="U30" i="21"/>
  <c r="U36" i="21"/>
  <c r="U43" i="21"/>
  <c r="U35" i="21"/>
  <c r="L63" i="21"/>
  <c r="L47" i="21"/>
  <c r="O16" i="2"/>
  <c r="Q32" i="2"/>
  <c r="Q21" i="2"/>
  <c r="O29" i="2"/>
  <c r="O78" i="2"/>
  <c r="O14" i="2"/>
  <c r="Q59" i="2"/>
  <c r="O7" i="2"/>
  <c r="P7" i="2"/>
  <c r="Q25" i="2"/>
  <c r="Q41" i="2"/>
  <c r="Q14" i="2"/>
  <c r="P72" i="2"/>
  <c r="DL39" i="20"/>
  <c r="CW67" i="20"/>
  <c r="CW74" i="20"/>
  <c r="CW73" i="20"/>
  <c r="CY33" i="20"/>
  <c r="DA33" i="20" s="1"/>
  <c r="CW57" i="20"/>
  <c r="CW48" i="20"/>
  <c r="CW47" i="20"/>
  <c r="CW10" i="20"/>
  <c r="CR74" i="20"/>
  <c r="CH41" i="20"/>
  <c r="CH39" i="20"/>
  <c r="CH66" i="20"/>
  <c r="CH54" i="20"/>
  <c r="CH38" i="20"/>
  <c r="CH81" i="20"/>
  <c r="CH76" i="20"/>
  <c r="CH75" i="20"/>
  <c r="BS61" i="20"/>
  <c r="BS47" i="20"/>
  <c r="BU72" i="20"/>
  <c r="BW72" i="20" s="1"/>
  <c r="BS76" i="20"/>
  <c r="BS79" i="20"/>
  <c r="BS71" i="20"/>
  <c r="BS45" i="20"/>
  <c r="BS74" i="20"/>
  <c r="BU33" i="20"/>
  <c r="BW33" i="20" s="1"/>
  <c r="BS81" i="20"/>
  <c r="AO25" i="20"/>
  <c r="AQ36" i="20"/>
  <c r="AQ32" i="20"/>
  <c r="AQ37" i="20"/>
  <c r="AS37" i="20" s="1"/>
  <c r="AO64" i="20"/>
  <c r="AO76" i="20"/>
  <c r="AO24" i="20"/>
  <c r="AO67" i="20"/>
  <c r="Z67" i="20"/>
  <c r="Z14" i="20"/>
  <c r="Z74" i="20"/>
  <c r="Z69" i="20"/>
  <c r="Z63" i="20"/>
  <c r="Z60" i="20"/>
  <c r="Z52" i="20"/>
  <c r="Z54" i="20"/>
  <c r="Z48" i="20"/>
  <c r="Z46" i="20"/>
  <c r="Z77" i="20"/>
  <c r="K73" i="20"/>
  <c r="M72" i="20"/>
  <c r="M28" i="20"/>
  <c r="O28" i="20" s="1"/>
  <c r="O37" i="21"/>
  <c r="T37" i="21" s="1"/>
  <c r="P37" i="21"/>
  <c r="U37" i="21" s="1"/>
  <c r="Q61" i="21"/>
  <c r="Q53" i="21"/>
  <c r="T66" i="21"/>
  <c r="Q59" i="21"/>
  <c r="T33" i="21"/>
  <c r="Q57" i="21"/>
  <c r="Q35" i="21"/>
  <c r="T70" i="21"/>
  <c r="R70" i="21" s="1"/>
  <c r="S37" i="21"/>
  <c r="T55" i="21"/>
  <c r="T74" i="21"/>
  <c r="Q64" i="21"/>
  <c r="V64" i="21" s="1"/>
  <c r="U59" i="21"/>
  <c r="U34" i="21"/>
  <c r="Q49" i="21"/>
  <c r="O48" i="2"/>
  <c r="Q47" i="2"/>
  <c r="P45" i="2"/>
  <c r="O45" i="2"/>
  <c r="P58" i="2"/>
  <c r="P82" i="2"/>
  <c r="P76" i="2"/>
  <c r="O56" i="2"/>
  <c r="P55" i="2"/>
  <c r="O55" i="2"/>
  <c r="Q61" i="2"/>
  <c r="Q65" i="2"/>
  <c r="P67" i="2"/>
  <c r="O64" i="2"/>
  <c r="O54" i="2"/>
  <c r="P80" i="2"/>
  <c r="P68" i="2"/>
  <c r="O68" i="2"/>
  <c r="Q57" i="2"/>
  <c r="Q70" i="2"/>
  <c r="Q74" i="2"/>
  <c r="Q78" i="2"/>
  <c r="Q62" i="2"/>
  <c r="O66" i="2"/>
  <c r="P63" i="2"/>
  <c r="O63" i="2"/>
  <c r="Q51" i="21"/>
  <c r="V47" i="21"/>
  <c r="O52" i="2"/>
  <c r="P49" i="2"/>
  <c r="O49" i="2"/>
  <c r="P52" i="2"/>
  <c r="P51" i="2"/>
  <c r="O51" i="2"/>
  <c r="O50" i="2"/>
  <c r="P53" i="2"/>
  <c r="O53" i="2"/>
  <c r="N42" i="2"/>
  <c r="L22" i="21"/>
  <c r="L25" i="21"/>
  <c r="L27" i="21"/>
  <c r="L28" i="21"/>
  <c r="U84" i="21"/>
  <c r="N73" i="21"/>
  <c r="N75" i="21"/>
  <c r="L61" i="21"/>
  <c r="V61" i="21" s="1"/>
  <c r="T61" i="21"/>
  <c r="O56" i="21"/>
  <c r="T56" i="21" s="1"/>
  <c r="P56" i="21"/>
  <c r="L53" i="21"/>
  <c r="T53" i="21"/>
  <c r="O48" i="21"/>
  <c r="T48" i="21" s="1"/>
  <c r="P48" i="21"/>
  <c r="U48" i="21" s="1"/>
  <c r="T45" i="21"/>
  <c r="L45" i="21"/>
  <c r="V45" i="21" s="1"/>
  <c r="O62" i="21"/>
  <c r="T62" i="21" s="1"/>
  <c r="P62" i="21"/>
  <c r="O46" i="21"/>
  <c r="T46" i="21" s="1"/>
  <c r="P46" i="21"/>
  <c r="U46" i="21" s="1"/>
  <c r="L41" i="21"/>
  <c r="V41" i="21" s="1"/>
  <c r="R41" i="21" s="1"/>
  <c r="U41" i="21"/>
  <c r="O50" i="21"/>
  <c r="T50" i="21" s="1"/>
  <c r="P50" i="21"/>
  <c r="U50" i="21" s="1"/>
  <c r="T39" i="21"/>
  <c r="P84" i="21"/>
  <c r="O84" i="21"/>
  <c r="S84" i="21"/>
  <c r="P25" i="21"/>
  <c r="U25" i="21" s="1"/>
  <c r="O25" i="21"/>
  <c r="S25" i="21"/>
  <c r="N12" i="21"/>
  <c r="P15" i="21"/>
  <c r="U15" i="21" s="1"/>
  <c r="S15" i="21"/>
  <c r="O15" i="21"/>
  <c r="T15" i="21" s="1"/>
  <c r="P26" i="21"/>
  <c r="U26" i="21" s="1"/>
  <c r="O26" i="21"/>
  <c r="T26" i="21" s="1"/>
  <c r="O32" i="21"/>
  <c r="T32" i="21" s="1"/>
  <c r="P32" i="21"/>
  <c r="P19" i="21"/>
  <c r="U19" i="21" s="1"/>
  <c r="S19" i="21"/>
  <c r="O19" i="21"/>
  <c r="T19" i="21" s="1"/>
  <c r="M86" i="21"/>
  <c r="L77" i="21"/>
  <c r="T84" i="21"/>
  <c r="L80" i="21"/>
  <c r="L83" i="21"/>
  <c r="N77" i="21"/>
  <c r="L67" i="21"/>
  <c r="U56" i="21"/>
  <c r="U40" i="21"/>
  <c r="L40" i="21"/>
  <c r="V40" i="21" s="1"/>
  <c r="R40" i="21" s="1"/>
  <c r="L32" i="21"/>
  <c r="U32" i="21"/>
  <c r="L70" i="21"/>
  <c r="V70" i="21" s="1"/>
  <c r="U53" i="21"/>
  <c r="U82" i="21"/>
  <c r="P76" i="21"/>
  <c r="O76" i="21"/>
  <c r="Q76" i="21" s="1"/>
  <c r="V76" i="21" s="1"/>
  <c r="S76" i="21"/>
  <c r="Q66" i="21"/>
  <c r="V66" i="21" s="1"/>
  <c r="T51" i="21"/>
  <c r="L51" i="21"/>
  <c r="Q43" i="21"/>
  <c r="L37" i="21"/>
  <c r="U78" i="21"/>
  <c r="P72" i="21"/>
  <c r="U72" i="21" s="1"/>
  <c r="O72" i="21"/>
  <c r="T72" i="21" s="1"/>
  <c r="S72" i="21"/>
  <c r="U66" i="21"/>
  <c r="O60" i="21"/>
  <c r="P60" i="21"/>
  <c r="T57" i="21"/>
  <c r="L57" i="21"/>
  <c r="O52" i="21"/>
  <c r="P52" i="21"/>
  <c r="U52" i="21" s="1"/>
  <c r="T49" i="21"/>
  <c r="L49" i="21"/>
  <c r="U55" i="21"/>
  <c r="U39" i="21"/>
  <c r="R39" i="21" s="1"/>
  <c r="L34" i="21"/>
  <c r="V34" i="21" s="1"/>
  <c r="P24" i="21"/>
  <c r="U24" i="21" s="1"/>
  <c r="O24" i="21"/>
  <c r="P16" i="21"/>
  <c r="U16" i="21" s="1"/>
  <c r="O16" i="21"/>
  <c r="S14" i="21"/>
  <c r="N79" i="21"/>
  <c r="L74" i="21"/>
  <c r="L36" i="21"/>
  <c r="V36" i="21" s="1"/>
  <c r="P21" i="21"/>
  <c r="U21" i="21" s="1"/>
  <c r="O21" i="21"/>
  <c r="S21" i="21"/>
  <c r="P68" i="21"/>
  <c r="U68" i="21" s="1"/>
  <c r="O68" i="21"/>
  <c r="S68" i="21"/>
  <c r="O31" i="21"/>
  <c r="T31" i="21" s="1"/>
  <c r="P31" i="21"/>
  <c r="U31" i="21" s="1"/>
  <c r="P22" i="21"/>
  <c r="U22" i="21" s="1"/>
  <c r="O22" i="21"/>
  <c r="Q22" i="21" s="1"/>
  <c r="V22" i="21" s="1"/>
  <c r="S16" i="21"/>
  <c r="P10" i="21"/>
  <c r="U10" i="21" s="1"/>
  <c r="O10" i="21"/>
  <c r="P7" i="21"/>
  <c r="U7" i="21" s="1"/>
  <c r="O7" i="21"/>
  <c r="T7" i="21" s="1"/>
  <c r="S7" i="21"/>
  <c r="U76" i="21"/>
  <c r="S50" i="21"/>
  <c r="L84" i="21"/>
  <c r="L68" i="21"/>
  <c r="N81" i="21"/>
  <c r="S56" i="21"/>
  <c r="S48" i="21"/>
  <c r="S32" i="21"/>
  <c r="P80" i="21"/>
  <c r="U80" i="21" s="1"/>
  <c r="O80" i="21"/>
  <c r="S80" i="21"/>
  <c r="Q42" i="21"/>
  <c r="V42" i="21" s="1"/>
  <c r="Q78" i="21"/>
  <c r="V78" i="21" s="1"/>
  <c r="R78" i="21" s="1"/>
  <c r="T64" i="21"/>
  <c r="O54" i="21"/>
  <c r="T54" i="21" s="1"/>
  <c r="P54" i="21"/>
  <c r="U54" i="21" s="1"/>
  <c r="U51" i="21"/>
  <c r="Q74" i="21"/>
  <c r="U57" i="21"/>
  <c r="U49" i="21"/>
  <c r="U42" i="21"/>
  <c r="T35" i="21"/>
  <c r="L35" i="21"/>
  <c r="O44" i="21"/>
  <c r="T44" i="21" s="1"/>
  <c r="P44" i="21"/>
  <c r="K86" i="21"/>
  <c r="P27" i="21"/>
  <c r="U27" i="21" s="1"/>
  <c r="S27" i="21"/>
  <c r="O27" i="21"/>
  <c r="T27" i="21" s="1"/>
  <c r="U74" i="21"/>
  <c r="T63" i="21"/>
  <c r="O58" i="21"/>
  <c r="T58" i="21" s="1"/>
  <c r="P58" i="21"/>
  <c r="U58" i="21" s="1"/>
  <c r="P17" i="21"/>
  <c r="U17" i="21" s="1"/>
  <c r="O17" i="21"/>
  <c r="S17" i="21"/>
  <c r="T47" i="21"/>
  <c r="P23" i="21"/>
  <c r="U23" i="21" s="1"/>
  <c r="S23" i="21"/>
  <c r="O23" i="21"/>
  <c r="P18" i="21"/>
  <c r="U18" i="21" s="1"/>
  <c r="O18" i="21"/>
  <c r="L30" i="21"/>
  <c r="V30" i="21" s="1"/>
  <c r="U62" i="21"/>
  <c r="N69" i="21"/>
  <c r="U60" i="21"/>
  <c r="L44" i="21"/>
  <c r="U44" i="21"/>
  <c r="Q82" i="21"/>
  <c r="V82" i="21" s="1"/>
  <c r="T43" i="21"/>
  <c r="L43" i="21"/>
  <c r="V43" i="21" s="1"/>
  <c r="T82" i="21"/>
  <c r="N71" i="21"/>
  <c r="N65" i="21"/>
  <c r="T59" i="21"/>
  <c r="L59" i="21"/>
  <c r="V59" i="21" s="1"/>
  <c r="L31" i="21"/>
  <c r="N83" i="21"/>
  <c r="N67" i="21"/>
  <c r="L55" i="21"/>
  <c r="V55" i="21" s="1"/>
  <c r="L39" i="21"/>
  <c r="V39" i="21" s="1"/>
  <c r="O38" i="21"/>
  <c r="P38" i="21"/>
  <c r="U38" i="21" s="1"/>
  <c r="P28" i="21"/>
  <c r="U28" i="21" s="1"/>
  <c r="O28" i="21"/>
  <c r="S26" i="21"/>
  <c r="L23" i="21"/>
  <c r="P20" i="21"/>
  <c r="U20" i="21" s="1"/>
  <c r="O20" i="21"/>
  <c r="T20" i="21" s="1"/>
  <c r="L15" i="21"/>
  <c r="L11" i="21"/>
  <c r="J86" i="21"/>
  <c r="L7" i="21"/>
  <c r="U63" i="21"/>
  <c r="L33" i="21"/>
  <c r="V33" i="21" s="1"/>
  <c r="R33" i="21" s="1"/>
  <c r="P29" i="21"/>
  <c r="U29" i="21" s="1"/>
  <c r="O29" i="21"/>
  <c r="T24" i="21"/>
  <c r="L20" i="21"/>
  <c r="P13" i="21"/>
  <c r="U13" i="21" s="1"/>
  <c r="O13" i="21"/>
  <c r="S13" i="21"/>
  <c r="N8" i="21"/>
  <c r="U47" i="21"/>
  <c r="L21" i="21"/>
  <c r="P14" i="21"/>
  <c r="U14" i="21" s="1"/>
  <c r="O14" i="21"/>
  <c r="T14" i="21" s="1"/>
  <c r="L9" i="21"/>
  <c r="Q32" i="21"/>
  <c r="P9" i="21"/>
  <c r="U9" i="21" s="1"/>
  <c r="S9" i="21"/>
  <c r="O9" i="21"/>
  <c r="P11" i="21"/>
  <c r="S11" i="21"/>
  <c r="O11" i="21"/>
  <c r="T11" i="21" s="1"/>
  <c r="Q16" i="2"/>
  <c r="Q23" i="2"/>
  <c r="Q12" i="2"/>
  <c r="Q18" i="2"/>
  <c r="Q43" i="2"/>
  <c r="Q24" i="2"/>
  <c r="Q33" i="2"/>
  <c r="Q15" i="2"/>
  <c r="Q38" i="2"/>
  <c r="Q13" i="2"/>
  <c r="Q36" i="2"/>
  <c r="Q10" i="2"/>
  <c r="Q19" i="2"/>
  <c r="Q44" i="2"/>
  <c r="Q46" i="2"/>
  <c r="Q72" i="2"/>
  <c r="Q76" i="2"/>
  <c r="Q84" i="2"/>
  <c r="Q30" i="2"/>
  <c r="Q39" i="2"/>
  <c r="Q28" i="2"/>
  <c r="Q37" i="2"/>
  <c r="Q11" i="2"/>
  <c r="Q34" i="2"/>
  <c r="Q52" i="2"/>
  <c r="Q54" i="2"/>
  <c r="Q66" i="2"/>
  <c r="Q8" i="2"/>
  <c r="Q17" i="2"/>
  <c r="Q40" i="2"/>
  <c r="Q22" i="2"/>
  <c r="Q31" i="2"/>
  <c r="Q20" i="2"/>
  <c r="Q29" i="2"/>
  <c r="Q26" i="2"/>
  <c r="Q35" i="2"/>
  <c r="Q60" i="2"/>
  <c r="Q67" i="2"/>
  <c r="Q50" i="2"/>
  <c r="Q71" i="2"/>
  <c r="Q75" i="2"/>
  <c r="Q79" i="2"/>
  <c r="Q83" i="2"/>
  <c r="Q69" i="2"/>
  <c r="Q73" i="2"/>
  <c r="Q77" i="2"/>
  <c r="Q81" i="2"/>
  <c r="AD85" i="20"/>
  <c r="AC85" i="20"/>
  <c r="AE85" i="20" s="1"/>
  <c r="BY37" i="20"/>
  <c r="BZ37" i="20" s="1"/>
  <c r="BU37" i="20"/>
  <c r="BW37" i="20" s="1"/>
  <c r="FK33" i="20"/>
  <c r="FL33" i="20" s="1"/>
  <c r="FG33" i="20"/>
  <c r="AU33" i="20"/>
  <c r="AV33" i="20" s="1"/>
  <c r="AX33" i="20" s="1"/>
  <c r="AQ33" i="20"/>
  <c r="AR33" i="20" s="1"/>
  <c r="DC25" i="20"/>
  <c r="CY25" i="20"/>
  <c r="FK23" i="20"/>
  <c r="FG23" i="20"/>
  <c r="FI23" i="20" s="1"/>
  <c r="AO85" i="20"/>
  <c r="FT84" i="20"/>
  <c r="CH82" i="20"/>
  <c r="BU74" i="20"/>
  <c r="BV74" i="20" s="1"/>
  <c r="GD72" i="20"/>
  <c r="CH71" i="20"/>
  <c r="CH63" i="20"/>
  <c r="AF46" i="20"/>
  <c r="BD38" i="20"/>
  <c r="FV39" i="20"/>
  <c r="FD86" i="20"/>
  <c r="CV86" i="20"/>
  <c r="GI81" i="20"/>
  <c r="EP82" i="20"/>
  <c r="EA76" i="20"/>
  <c r="DN64" i="20"/>
  <c r="DP64" i="20" s="1"/>
  <c r="EC29" i="20"/>
  <c r="M29" i="20"/>
  <c r="O29" i="20" s="1"/>
  <c r="GO32" i="20"/>
  <c r="GP32" i="20" s="1"/>
  <c r="GK32" i="20"/>
  <c r="GL32" i="20" s="1"/>
  <c r="GN32" i="20" s="1"/>
  <c r="BY32" i="20"/>
  <c r="BZ32" i="20" s="1"/>
  <c r="CB32" i="20" s="1"/>
  <c r="BU32" i="20"/>
  <c r="BW32" i="20" s="1"/>
  <c r="FK28" i="20"/>
  <c r="FL28" i="20" s="1"/>
  <c r="FG28" i="20"/>
  <c r="FH28" i="20" s="1"/>
  <c r="FJ28" i="20" s="1"/>
  <c r="AU28" i="20"/>
  <c r="AQ28" i="20"/>
  <c r="AS28" i="20" s="1"/>
  <c r="FE73" i="20"/>
  <c r="GI72" i="20"/>
  <c r="CH47" i="20"/>
  <c r="GO79" i="20"/>
  <c r="GP79" i="20" s="1"/>
  <c r="GK79" i="20"/>
  <c r="AO75" i="20"/>
  <c r="K72" i="20"/>
  <c r="EA75" i="20"/>
  <c r="EA74" i="20"/>
  <c r="EA73" i="20"/>
  <c r="CW75" i="20"/>
  <c r="AO73" i="20"/>
  <c r="BD71" i="20"/>
  <c r="EP68" i="20"/>
  <c r="BD67" i="20"/>
  <c r="FY72" i="20"/>
  <c r="FT68" i="20"/>
  <c r="EP70" i="20"/>
  <c r="FT69" i="20"/>
  <c r="BD69" i="20"/>
  <c r="CH68" i="20"/>
  <c r="CH65" i="20"/>
  <c r="DL63" i="20"/>
  <c r="CH61" i="20"/>
  <c r="BD59" i="20"/>
  <c r="CH58" i="20"/>
  <c r="EP56" i="20"/>
  <c r="Z56" i="20"/>
  <c r="DL60" i="20"/>
  <c r="BD60" i="20"/>
  <c r="Z57" i="20"/>
  <c r="BD57" i="20"/>
  <c r="DL55" i="20"/>
  <c r="Z61" i="20"/>
  <c r="EP59" i="20"/>
  <c r="BD58" i="20"/>
  <c r="EP55" i="20"/>
  <c r="CH50" i="20"/>
  <c r="BD55" i="20"/>
  <c r="FT53" i="20"/>
  <c r="EP50" i="20"/>
  <c r="EP51" i="20"/>
  <c r="Z51" i="20"/>
  <c r="CH49" i="20"/>
  <c r="CH45" i="20"/>
  <c r="FT48" i="20"/>
  <c r="CH48" i="20"/>
  <c r="DL47" i="20"/>
  <c r="FT46" i="20"/>
  <c r="CH46" i="20"/>
  <c r="FT41" i="20"/>
  <c r="FT39" i="20"/>
  <c r="CW28" i="20"/>
  <c r="AO28" i="20"/>
  <c r="FE24" i="20"/>
  <c r="CW24" i="20"/>
  <c r="K25" i="20"/>
  <c r="Z78" i="20"/>
  <c r="EP81" i="20"/>
  <c r="Z81" i="20"/>
  <c r="DL73" i="20"/>
  <c r="GI71" i="20"/>
  <c r="BS59" i="20"/>
  <c r="FE59" i="20"/>
  <c r="AO59" i="20"/>
  <c r="K8" i="20"/>
  <c r="FE14" i="20"/>
  <c r="GI14" i="20"/>
  <c r="K15" i="20"/>
  <c r="EP49" i="20"/>
  <c r="DZ86" i="20"/>
  <c r="J86" i="20"/>
  <c r="EP69" i="20"/>
  <c r="BD68" i="20"/>
  <c r="CH67" i="20"/>
  <c r="EP64" i="20"/>
  <c r="FT55" i="20"/>
  <c r="CH57" i="20"/>
  <c r="DL54" i="20"/>
  <c r="EP53" i="20"/>
  <c r="BD52" i="20"/>
  <c r="DL50" i="20"/>
  <c r="CH52" i="20"/>
  <c r="DL51" i="20"/>
  <c r="CH53" i="20"/>
  <c r="DL52" i="20"/>
  <c r="EP48" i="20"/>
  <c r="FT47" i="20"/>
  <c r="BD47" i="20"/>
  <c r="EP46" i="20"/>
  <c r="CH40" i="20"/>
  <c r="Z40" i="20"/>
  <c r="K28" i="20"/>
  <c r="GI24" i="20"/>
  <c r="EA24" i="20"/>
  <c r="GH86" i="20"/>
  <c r="FT77" i="20"/>
  <c r="DL78" i="20"/>
  <c r="DL79" i="20"/>
  <c r="AO60" i="20"/>
  <c r="K60" i="20"/>
  <c r="GI58" i="20"/>
  <c r="CW62" i="20"/>
  <c r="CW54" i="20"/>
  <c r="FT10" i="20"/>
  <c r="FT9" i="20"/>
  <c r="CW11" i="20"/>
  <c r="EP21" i="10"/>
  <c r="EP80" i="10"/>
  <c r="EA68" i="10"/>
  <c r="FT45" i="10"/>
  <c r="FT35" i="10"/>
  <c r="FE10" i="10"/>
  <c r="FT39" i="10"/>
  <c r="GI77" i="10"/>
  <c r="GI53" i="10"/>
  <c r="GI29" i="10"/>
  <c r="GI10" i="10"/>
  <c r="GI73" i="10"/>
  <c r="GI46" i="10"/>
  <c r="FT21" i="10"/>
  <c r="FE78" i="10"/>
  <c r="EP22" i="10"/>
  <c r="FE59" i="10"/>
  <c r="EP57" i="10"/>
  <c r="GI37" i="10"/>
  <c r="GI12" i="10"/>
  <c r="GI59" i="10"/>
  <c r="FT29" i="10"/>
  <c r="FT44" i="10"/>
  <c r="FT66" i="10"/>
  <c r="FT61" i="10"/>
  <c r="GI69" i="10"/>
  <c r="GI21" i="10"/>
  <c r="GI14" i="10"/>
  <c r="AU84" i="20"/>
  <c r="AQ84" i="20"/>
  <c r="DC83" i="20"/>
  <c r="CY83" i="20"/>
  <c r="DN84" i="20"/>
  <c r="DR84" i="20"/>
  <c r="GO84" i="20"/>
  <c r="GK84" i="20"/>
  <c r="CN83" i="20"/>
  <c r="CJ83" i="20"/>
  <c r="FK81" i="20"/>
  <c r="FG81" i="20"/>
  <c r="AU81" i="20"/>
  <c r="AQ81" i="20"/>
  <c r="CN82" i="20"/>
  <c r="CJ82" i="20"/>
  <c r="M82" i="20"/>
  <c r="Q82" i="20"/>
  <c r="EC82" i="20"/>
  <c r="EG82" i="20"/>
  <c r="ER81" i="20"/>
  <c r="EV81" i="20"/>
  <c r="GM79" i="20"/>
  <c r="GN79" i="20" s="1"/>
  <c r="GL79" i="20"/>
  <c r="BY79" i="20"/>
  <c r="BU79" i="20"/>
  <c r="EG78" i="20"/>
  <c r="EC78" i="20"/>
  <c r="Q78" i="20"/>
  <c r="M78" i="20"/>
  <c r="AS85" i="20"/>
  <c r="AR85" i="20"/>
  <c r="GP81" i="20"/>
  <c r="DR79" i="20"/>
  <c r="DN79" i="20"/>
  <c r="FV78" i="20"/>
  <c r="FZ78" i="20"/>
  <c r="AF78" i="20"/>
  <c r="AB78" i="20"/>
  <c r="GL78" i="20"/>
  <c r="GM78" i="20"/>
  <c r="EV76" i="20"/>
  <c r="ER76" i="20"/>
  <c r="FK76" i="20"/>
  <c r="FG76" i="20"/>
  <c r="CN75" i="20"/>
  <c r="CJ75" i="20"/>
  <c r="DN80" i="20"/>
  <c r="DR80" i="20"/>
  <c r="Q80" i="20"/>
  <c r="M80" i="20"/>
  <c r="EC80" i="20"/>
  <c r="EG80" i="20"/>
  <c r="ER77" i="20"/>
  <c r="EV77" i="20"/>
  <c r="BY77" i="20"/>
  <c r="BU77" i="20"/>
  <c r="GO77" i="20"/>
  <c r="GK77" i="20"/>
  <c r="CP80" i="20"/>
  <c r="CR80" i="20" s="1"/>
  <c r="CQ80" i="20"/>
  <c r="DD75" i="20"/>
  <c r="EG74" i="20"/>
  <c r="EC74" i="20"/>
  <c r="ER74" i="20"/>
  <c r="EV74" i="20"/>
  <c r="CJ73" i="20"/>
  <c r="CN73" i="20"/>
  <c r="CJ72" i="20"/>
  <c r="CN72" i="20"/>
  <c r="CZ76" i="20"/>
  <c r="DA76" i="20"/>
  <c r="ED75" i="20"/>
  <c r="EE75" i="20"/>
  <c r="R76" i="20"/>
  <c r="R74" i="20"/>
  <c r="FL73" i="20"/>
  <c r="AR73" i="20"/>
  <c r="AS73" i="20"/>
  <c r="AT73" i="20" s="1"/>
  <c r="GP72" i="20"/>
  <c r="BV72" i="20"/>
  <c r="FH75" i="20"/>
  <c r="FI75" i="20"/>
  <c r="AR74" i="20"/>
  <c r="AS74" i="20"/>
  <c r="CZ72" i="20"/>
  <c r="DA72" i="20"/>
  <c r="GL74" i="20"/>
  <c r="GM74" i="20"/>
  <c r="CZ74" i="20"/>
  <c r="DB74" i="20" s="1"/>
  <c r="DA74" i="20"/>
  <c r="BZ74" i="20"/>
  <c r="R72" i="20"/>
  <c r="AV72" i="20"/>
  <c r="M71" i="20"/>
  <c r="Q71" i="20"/>
  <c r="EG71" i="20"/>
  <c r="EC71" i="20"/>
  <c r="ES70" i="20"/>
  <c r="ET70" i="20"/>
  <c r="GA69" i="20"/>
  <c r="CN68" i="20"/>
  <c r="CJ68" i="20"/>
  <c r="AQ67" i="20"/>
  <c r="AU67" i="20"/>
  <c r="FG67" i="20"/>
  <c r="FK67" i="20"/>
  <c r="GA70" i="20"/>
  <c r="AU68" i="20"/>
  <c r="AQ68" i="20"/>
  <c r="FK68" i="20"/>
  <c r="FG68" i="20"/>
  <c r="CO70" i="20"/>
  <c r="Q69" i="20"/>
  <c r="M69" i="20"/>
  <c r="EG69" i="20"/>
  <c r="EC69" i="20"/>
  <c r="BU70" i="20"/>
  <c r="BY70" i="20"/>
  <c r="GK70" i="20"/>
  <c r="GO70" i="20"/>
  <c r="Q66" i="20"/>
  <c r="M66" i="20"/>
  <c r="FZ66" i="20"/>
  <c r="FV66" i="20"/>
  <c r="DC66" i="20"/>
  <c r="CY66" i="20"/>
  <c r="FZ65" i="20"/>
  <c r="FV65" i="20"/>
  <c r="BY65" i="20"/>
  <c r="BU65" i="20"/>
  <c r="GO65" i="20"/>
  <c r="GK65" i="20"/>
  <c r="CK71" i="20"/>
  <c r="CL71" i="20"/>
  <c r="AD66" i="20"/>
  <c r="AC66" i="20"/>
  <c r="AG65" i="20"/>
  <c r="EV64" i="20"/>
  <c r="ER64" i="20"/>
  <c r="AU64" i="20"/>
  <c r="AQ64" i="20"/>
  <c r="FK64" i="20"/>
  <c r="FG64" i="20"/>
  <c r="DN62" i="20"/>
  <c r="DR62" i="20"/>
  <c r="AU62" i="20"/>
  <c r="AQ62" i="20"/>
  <c r="FK62" i="20"/>
  <c r="FG62" i="20"/>
  <c r="EU70" i="20"/>
  <c r="ES69" i="20"/>
  <c r="ET69" i="20"/>
  <c r="EV63" i="20"/>
  <c r="ER63" i="20"/>
  <c r="Q63" i="20"/>
  <c r="M63" i="20"/>
  <c r="EG63" i="20"/>
  <c r="EC63" i="20"/>
  <c r="EV61" i="20"/>
  <c r="ER61" i="20"/>
  <c r="Q61" i="20"/>
  <c r="M61" i="20"/>
  <c r="EG61" i="20"/>
  <c r="EC61" i="20"/>
  <c r="BY59" i="20"/>
  <c r="BU59" i="20"/>
  <c r="GO59" i="20"/>
  <c r="GK59" i="20"/>
  <c r="FW57" i="20"/>
  <c r="FX57" i="20"/>
  <c r="DO55" i="20"/>
  <c r="DP55" i="20"/>
  <c r="AU60" i="20"/>
  <c r="AQ60" i="20"/>
  <c r="GO60" i="20"/>
  <c r="GK60" i="20"/>
  <c r="AF59" i="20"/>
  <c r="AB59" i="20"/>
  <c r="BY56" i="20"/>
  <c r="BU56" i="20"/>
  <c r="GO56" i="20"/>
  <c r="GK56" i="20"/>
  <c r="AU57" i="20"/>
  <c r="AQ57" i="20"/>
  <c r="FK57" i="20"/>
  <c r="FG57" i="20"/>
  <c r="FZ55" i="20"/>
  <c r="FV55" i="20"/>
  <c r="CO64" i="20"/>
  <c r="FV60" i="20"/>
  <c r="FZ60" i="20"/>
  <c r="DR58" i="20"/>
  <c r="DN58" i="20"/>
  <c r="AQ58" i="20"/>
  <c r="AU58" i="20"/>
  <c r="FG58" i="20"/>
  <c r="FK58" i="20"/>
  <c r="CN55" i="20"/>
  <c r="CJ55" i="20"/>
  <c r="BU55" i="20"/>
  <c r="BY55" i="20"/>
  <c r="GO55" i="20"/>
  <c r="GK55" i="20"/>
  <c r="AC60" i="20"/>
  <c r="AD60" i="20"/>
  <c r="CK52" i="20"/>
  <c r="CL52" i="20"/>
  <c r="GO51" i="20"/>
  <c r="GK51" i="20"/>
  <c r="BY54" i="20"/>
  <c r="BU54" i="20"/>
  <c r="FV54" i="20"/>
  <c r="FZ54" i="20"/>
  <c r="CY52" i="20"/>
  <c r="DC52" i="20"/>
  <c r="EW57" i="20"/>
  <c r="AG54" i="20"/>
  <c r="DR53" i="20"/>
  <c r="DN53" i="20"/>
  <c r="CY53" i="20"/>
  <c r="DC53" i="20"/>
  <c r="AG52" i="20"/>
  <c r="DP54" i="20"/>
  <c r="DO54" i="20"/>
  <c r="DQ54" i="20" s="1"/>
  <c r="FZ52" i="20"/>
  <c r="FV52" i="20"/>
  <c r="AQ50" i="20"/>
  <c r="AU50" i="20"/>
  <c r="FG50" i="20"/>
  <c r="FK50" i="20"/>
  <c r="EW52" i="20"/>
  <c r="ES51" i="20"/>
  <c r="EU51" i="20" s="1"/>
  <c r="ET51" i="20"/>
  <c r="EV48" i="20"/>
  <c r="ER48" i="20"/>
  <c r="GO46" i="20"/>
  <c r="GK46" i="20"/>
  <c r="AU49" i="20"/>
  <c r="AQ49" i="20"/>
  <c r="FK49" i="20"/>
  <c r="FG49" i="20"/>
  <c r="FZ49" i="20"/>
  <c r="FV49" i="20"/>
  <c r="FX47" i="20"/>
  <c r="FW47" i="20"/>
  <c r="DP47" i="20"/>
  <c r="DO47" i="20"/>
  <c r="AD47" i="20"/>
  <c r="AC47" i="20"/>
  <c r="N45" i="20"/>
  <c r="O45" i="20"/>
  <c r="EV43" i="20"/>
  <c r="ER43" i="20"/>
  <c r="FZ42" i="20"/>
  <c r="FV42" i="20"/>
  <c r="AF42" i="20"/>
  <c r="AB42" i="20"/>
  <c r="DC48" i="20"/>
  <c r="CY48" i="20"/>
  <c r="ET46" i="20"/>
  <c r="ES46" i="20"/>
  <c r="CL46" i="20"/>
  <c r="CK46" i="20"/>
  <c r="AU45" i="20"/>
  <c r="AQ45" i="20"/>
  <c r="EG45" i="20"/>
  <c r="EC45" i="20"/>
  <c r="DN44" i="20"/>
  <c r="DR44" i="20"/>
  <c r="AU47" i="20"/>
  <c r="AQ47" i="20"/>
  <c r="FK47" i="20"/>
  <c r="FG47" i="20"/>
  <c r="EV45" i="20"/>
  <c r="ER45" i="20"/>
  <c r="EG44" i="20"/>
  <c r="EC44" i="20"/>
  <c r="AU44" i="20"/>
  <c r="AQ44" i="20"/>
  <c r="GO42" i="20"/>
  <c r="GK42" i="20"/>
  <c r="EG42" i="20"/>
  <c r="EC42" i="20"/>
  <c r="Q42" i="20"/>
  <c r="M42" i="20"/>
  <c r="CN41" i="20"/>
  <c r="CJ41" i="20"/>
  <c r="CN40" i="20"/>
  <c r="CJ40" i="20"/>
  <c r="GO39" i="20"/>
  <c r="GK39" i="20"/>
  <c r="O37" i="20"/>
  <c r="N37" i="20"/>
  <c r="P37" i="20" s="1"/>
  <c r="DA36" i="20"/>
  <c r="CZ36" i="20"/>
  <c r="GM35" i="20"/>
  <c r="GL35" i="20"/>
  <c r="BW35" i="20"/>
  <c r="BV35" i="20"/>
  <c r="FI34" i="20"/>
  <c r="FH34" i="20"/>
  <c r="FJ34" i="20" s="1"/>
  <c r="AS34" i="20"/>
  <c r="AR34" i="20"/>
  <c r="EE33" i="20"/>
  <c r="ED33" i="20"/>
  <c r="O33" i="20"/>
  <c r="N33" i="20"/>
  <c r="DA32" i="20"/>
  <c r="CZ32" i="20"/>
  <c r="DB32" i="20" s="1"/>
  <c r="GM31" i="20"/>
  <c r="GL31" i="20"/>
  <c r="BW31" i="20"/>
  <c r="BV31" i="20"/>
  <c r="FI30" i="20"/>
  <c r="FH30" i="20"/>
  <c r="AS30" i="20"/>
  <c r="AR30" i="20"/>
  <c r="EE29" i="20"/>
  <c r="ED29" i="20"/>
  <c r="N29" i="20"/>
  <c r="FX44" i="20"/>
  <c r="FW44" i="20"/>
  <c r="AU41" i="20"/>
  <c r="AQ41" i="20"/>
  <c r="FK41" i="20"/>
  <c r="FG41" i="20"/>
  <c r="AU40" i="20"/>
  <c r="AQ40" i="20"/>
  <c r="FK40" i="20"/>
  <c r="FG40" i="20"/>
  <c r="GA39" i="20"/>
  <c r="DC38" i="20"/>
  <c r="CY38" i="20"/>
  <c r="AF40" i="20"/>
  <c r="AB40" i="20"/>
  <c r="DR40" i="20"/>
  <c r="DN40" i="20"/>
  <c r="CN38" i="20"/>
  <c r="CJ38" i="20"/>
  <c r="EV37" i="20"/>
  <c r="ER37" i="20"/>
  <c r="FZ36" i="20"/>
  <c r="FV36" i="20"/>
  <c r="DR36" i="20"/>
  <c r="DN36" i="20"/>
  <c r="FZ35" i="20"/>
  <c r="FV35" i="20"/>
  <c r="DR35" i="20"/>
  <c r="DN35" i="20"/>
  <c r="FZ34" i="20"/>
  <c r="FV34" i="20"/>
  <c r="DR34" i="20"/>
  <c r="DN34" i="20"/>
  <c r="FZ33" i="20"/>
  <c r="FV33" i="20"/>
  <c r="DR33" i="20"/>
  <c r="DN33" i="20"/>
  <c r="FZ32" i="20"/>
  <c r="FV32" i="20"/>
  <c r="DR32" i="20"/>
  <c r="DN32" i="20"/>
  <c r="FZ31" i="20"/>
  <c r="FV31" i="20"/>
  <c r="DR31" i="20"/>
  <c r="DN31" i="20"/>
  <c r="FZ30" i="20"/>
  <c r="FV30" i="20"/>
  <c r="DR30" i="20"/>
  <c r="DN30" i="20"/>
  <c r="FZ29" i="20"/>
  <c r="FV29" i="20"/>
  <c r="DR29" i="20"/>
  <c r="DN29" i="20"/>
  <c r="FZ28" i="20"/>
  <c r="FV28" i="20"/>
  <c r="DR28" i="20"/>
  <c r="DN28" i="20"/>
  <c r="EV27" i="20"/>
  <c r="ER27" i="20"/>
  <c r="FZ26" i="20"/>
  <c r="FV26" i="20"/>
  <c r="AF26" i="20"/>
  <c r="AB26" i="20"/>
  <c r="CN25" i="20"/>
  <c r="CJ25" i="20"/>
  <c r="CB37" i="20"/>
  <c r="CA37" i="20"/>
  <c r="T37" i="20"/>
  <c r="BE37" i="20" s="1"/>
  <c r="S37" i="20"/>
  <c r="GR33" i="20"/>
  <c r="GQ33" i="20"/>
  <c r="EJ33" i="20"/>
  <c r="EI33" i="20"/>
  <c r="EK33" i="20" s="1"/>
  <c r="CB33" i="20"/>
  <c r="CA33" i="20"/>
  <c r="T33" i="20"/>
  <c r="BE33" i="20" s="1"/>
  <c r="S33" i="20"/>
  <c r="GR29" i="20"/>
  <c r="GQ29" i="20"/>
  <c r="EJ29" i="20"/>
  <c r="EI29" i="20"/>
  <c r="T29" i="20"/>
  <c r="BE29" i="20" s="1"/>
  <c r="S29" i="20"/>
  <c r="FL27" i="20"/>
  <c r="DD27" i="20"/>
  <c r="AV27" i="20"/>
  <c r="AU23" i="20"/>
  <c r="AQ23" i="20"/>
  <c r="DC22" i="20"/>
  <c r="CY22" i="20"/>
  <c r="FK21" i="20"/>
  <c r="FG21" i="20"/>
  <c r="AU21" i="20"/>
  <c r="AQ21" i="20"/>
  <c r="DC20" i="20"/>
  <c r="CY20" i="20"/>
  <c r="FK19" i="20"/>
  <c r="FG19" i="20"/>
  <c r="AU19" i="20"/>
  <c r="AQ19" i="20"/>
  <c r="DC18" i="20"/>
  <c r="CY18" i="20"/>
  <c r="FK17" i="20"/>
  <c r="FG17" i="20"/>
  <c r="AU17" i="20"/>
  <c r="AQ17" i="20"/>
  <c r="DC16" i="20"/>
  <c r="CY16" i="20"/>
  <c r="FK15" i="20"/>
  <c r="FG15" i="20"/>
  <c r="AU15" i="20"/>
  <c r="AQ15" i="20"/>
  <c r="DC14" i="20"/>
  <c r="CY14" i="20"/>
  <c r="FK13" i="20"/>
  <c r="FG13" i="20"/>
  <c r="AU13" i="20"/>
  <c r="AQ13" i="20"/>
  <c r="DC12" i="20"/>
  <c r="CY12" i="20"/>
  <c r="FK11" i="20"/>
  <c r="FG11" i="20"/>
  <c r="AU11" i="20"/>
  <c r="AQ11" i="20"/>
  <c r="DC10" i="20"/>
  <c r="CY10" i="20"/>
  <c r="FK9" i="20"/>
  <c r="FG9" i="20"/>
  <c r="AU9" i="20"/>
  <c r="AQ9" i="20"/>
  <c r="EW41" i="20"/>
  <c r="GM26" i="20"/>
  <c r="GL26" i="20"/>
  <c r="EE26" i="20"/>
  <c r="ED26" i="20"/>
  <c r="O26" i="20"/>
  <c r="N26" i="20"/>
  <c r="AS24" i="20"/>
  <c r="AR24" i="20"/>
  <c r="GI23" i="20"/>
  <c r="GM25" i="20"/>
  <c r="GL25" i="20"/>
  <c r="GN25" i="20" s="1"/>
  <c r="EE25" i="20"/>
  <c r="ED25" i="20"/>
  <c r="EF25" i="20" s="1"/>
  <c r="O25" i="20"/>
  <c r="N25" i="20"/>
  <c r="FZ24" i="20"/>
  <c r="FV24" i="20"/>
  <c r="DR23" i="20"/>
  <c r="DN23" i="20"/>
  <c r="EV22" i="20"/>
  <c r="ER22" i="20"/>
  <c r="FZ21" i="20"/>
  <c r="FV21" i="20"/>
  <c r="AF21" i="20"/>
  <c r="AB21" i="20"/>
  <c r="CN20" i="20"/>
  <c r="CJ20" i="20"/>
  <c r="DR19" i="20"/>
  <c r="DN19" i="20"/>
  <c r="EV18" i="20"/>
  <c r="ER18" i="20"/>
  <c r="FZ17" i="20"/>
  <c r="FV17" i="20"/>
  <c r="AF17" i="20"/>
  <c r="AB17" i="20"/>
  <c r="CN16" i="20"/>
  <c r="CJ16" i="20"/>
  <c r="DR15" i="20"/>
  <c r="DN15" i="20"/>
  <c r="EV14" i="20"/>
  <c r="ER14" i="20"/>
  <c r="FZ13" i="20"/>
  <c r="FV13" i="20"/>
  <c r="AF13" i="20"/>
  <c r="AB13" i="20"/>
  <c r="CN12" i="20"/>
  <c r="CJ12" i="20"/>
  <c r="DR11" i="20"/>
  <c r="DN11" i="20"/>
  <c r="EV10" i="20"/>
  <c r="ER10" i="20"/>
  <c r="FZ9" i="20"/>
  <c r="FV9" i="20"/>
  <c r="AB9" i="20"/>
  <c r="AF9" i="20"/>
  <c r="GR36" i="20"/>
  <c r="GQ36" i="20"/>
  <c r="EJ36" i="20"/>
  <c r="EK36" i="20" s="1"/>
  <c r="EI36" i="20"/>
  <c r="CB36" i="20"/>
  <c r="CA36" i="20"/>
  <c r="CC36" i="20" s="1"/>
  <c r="T36" i="20"/>
  <c r="BE36" i="20" s="1"/>
  <c r="S36" i="20"/>
  <c r="U36" i="20" s="1"/>
  <c r="GR32" i="20"/>
  <c r="GQ32" i="20"/>
  <c r="EJ32" i="20"/>
  <c r="EK32" i="20" s="1"/>
  <c r="EI32" i="20"/>
  <c r="CA32" i="20"/>
  <c r="T32" i="20"/>
  <c r="BE32" i="20" s="1"/>
  <c r="S32" i="20"/>
  <c r="U32" i="20" s="1"/>
  <c r="GR28" i="20"/>
  <c r="GQ28" i="20"/>
  <c r="EJ28" i="20"/>
  <c r="EK28" i="20" s="1"/>
  <c r="EI28" i="20"/>
  <c r="DD28" i="20"/>
  <c r="AV28" i="20"/>
  <c r="DC24" i="20"/>
  <c r="CY24" i="20"/>
  <c r="O24" i="20"/>
  <c r="N24" i="20"/>
  <c r="GM20" i="20"/>
  <c r="GL20" i="20"/>
  <c r="GP18" i="20"/>
  <c r="CF86" i="20"/>
  <c r="GP14" i="20"/>
  <c r="DR8" i="20"/>
  <c r="DN8" i="20"/>
  <c r="DC8" i="20"/>
  <c r="CY8" i="20"/>
  <c r="BR86" i="20"/>
  <c r="GM21" i="20"/>
  <c r="GL21" i="20"/>
  <c r="GP19" i="20"/>
  <c r="GP13" i="20"/>
  <c r="FC86" i="20"/>
  <c r="FE7" i="20"/>
  <c r="CU86" i="20"/>
  <c r="CW7" i="20"/>
  <c r="AM86" i="20"/>
  <c r="AO7" i="20"/>
  <c r="GM16" i="20"/>
  <c r="GL16" i="20"/>
  <c r="GP15" i="20"/>
  <c r="GJ86" i="20"/>
  <c r="GO7" i="20"/>
  <c r="GK7" i="20"/>
  <c r="EB86" i="20"/>
  <c r="EG7" i="20"/>
  <c r="EC7" i="20"/>
  <c r="BT86" i="20"/>
  <c r="BY7" i="20"/>
  <c r="L86" i="20"/>
  <c r="Q7" i="20"/>
  <c r="M7" i="20"/>
  <c r="EG84" i="20"/>
  <c r="EC84" i="20"/>
  <c r="Q84" i="20"/>
  <c r="M84" i="20"/>
  <c r="BY83" i="20"/>
  <c r="BU83" i="20"/>
  <c r="O85" i="20"/>
  <c r="N85" i="20"/>
  <c r="CN84" i="20"/>
  <c r="CJ84" i="20"/>
  <c r="FV83" i="20"/>
  <c r="FZ83" i="20"/>
  <c r="AF83" i="20"/>
  <c r="AB83" i="20"/>
  <c r="EG81" i="20"/>
  <c r="EC81" i="20"/>
  <c r="Q81" i="20"/>
  <c r="M81" i="20"/>
  <c r="AQ82" i="20"/>
  <c r="AU82" i="20"/>
  <c r="FG82" i="20"/>
  <c r="FK82" i="20"/>
  <c r="DR81" i="20"/>
  <c r="DN81" i="20"/>
  <c r="FK79" i="20"/>
  <c r="FG79" i="20"/>
  <c r="AU79" i="20"/>
  <c r="AQ79" i="20"/>
  <c r="DC78" i="20"/>
  <c r="CY78" i="20"/>
  <c r="CN79" i="20"/>
  <c r="CJ79" i="20"/>
  <c r="EV78" i="20"/>
  <c r="ER78" i="20"/>
  <c r="GP78" i="20"/>
  <c r="DN76" i="20"/>
  <c r="DR76" i="20"/>
  <c r="GK76" i="20"/>
  <c r="GO76" i="20"/>
  <c r="AB75" i="20"/>
  <c r="AF75" i="20"/>
  <c r="AU80" i="20"/>
  <c r="AQ80" i="20"/>
  <c r="FK80" i="20"/>
  <c r="FG80" i="20"/>
  <c r="FZ77" i="20"/>
  <c r="FV77" i="20"/>
  <c r="CY77" i="20"/>
  <c r="DC77" i="20"/>
  <c r="ET84" i="20"/>
  <c r="ES84" i="20"/>
  <c r="BV76" i="20"/>
  <c r="BW76" i="20"/>
  <c r="GI74" i="20"/>
  <c r="FV74" i="20"/>
  <c r="FZ74" i="20"/>
  <c r="AF73" i="20"/>
  <c r="AB73" i="20"/>
  <c r="AF72" i="20"/>
  <c r="AB72" i="20"/>
  <c r="DD76" i="20"/>
  <c r="EH75" i="20"/>
  <c r="N75" i="20"/>
  <c r="O75" i="20"/>
  <c r="FH74" i="20"/>
  <c r="FJ74" i="20" s="1"/>
  <c r="FI74" i="20"/>
  <c r="AV73" i="20"/>
  <c r="BZ72" i="20"/>
  <c r="FL75" i="20"/>
  <c r="AR75" i="20"/>
  <c r="AS75" i="20"/>
  <c r="AV74" i="20"/>
  <c r="DD72" i="20"/>
  <c r="AR76" i="20"/>
  <c r="AS76" i="20"/>
  <c r="GP74" i="20"/>
  <c r="DD74" i="20"/>
  <c r="BS72" i="20"/>
  <c r="GL75" i="20"/>
  <c r="GN75" i="20" s="1"/>
  <c r="GM75" i="20"/>
  <c r="CW72" i="20"/>
  <c r="AQ71" i="20"/>
  <c r="AU71" i="20"/>
  <c r="FK71" i="20"/>
  <c r="FG71" i="20"/>
  <c r="EW70" i="20"/>
  <c r="AC70" i="20"/>
  <c r="AD70" i="20"/>
  <c r="BY67" i="20"/>
  <c r="BU67" i="20"/>
  <c r="GO67" i="20"/>
  <c r="GK67" i="20"/>
  <c r="AC71" i="20"/>
  <c r="AD71" i="20"/>
  <c r="CK69" i="20"/>
  <c r="CL69" i="20"/>
  <c r="BY68" i="20"/>
  <c r="BU68" i="20"/>
  <c r="GO68" i="20"/>
  <c r="GK68" i="20"/>
  <c r="DL71" i="20"/>
  <c r="Z70" i="20"/>
  <c r="AU69" i="20"/>
  <c r="AQ69" i="20"/>
  <c r="FK69" i="20"/>
  <c r="FG69" i="20"/>
  <c r="DL67" i="20"/>
  <c r="EP66" i="20"/>
  <c r="DR70" i="20"/>
  <c r="DN70" i="20"/>
  <c r="DC70" i="20"/>
  <c r="CY70" i="20"/>
  <c r="AF69" i="20"/>
  <c r="AB69" i="20"/>
  <c r="AU66" i="20"/>
  <c r="AQ66" i="20"/>
  <c r="EG66" i="20"/>
  <c r="EC66" i="20"/>
  <c r="DC65" i="20"/>
  <c r="CY65" i="20"/>
  <c r="CO71" i="20"/>
  <c r="FW67" i="20"/>
  <c r="FX67" i="20"/>
  <c r="AG66" i="20"/>
  <c r="ET65" i="20"/>
  <c r="ES65" i="20"/>
  <c r="EU65" i="20" s="1"/>
  <c r="BY64" i="20"/>
  <c r="BU64" i="20"/>
  <c r="GO64" i="20"/>
  <c r="GK64" i="20"/>
  <c r="CJ62" i="20"/>
  <c r="CN62" i="20"/>
  <c r="BY62" i="20"/>
  <c r="BU62" i="20"/>
  <c r="GO62" i="20"/>
  <c r="GK62" i="20"/>
  <c r="DP65" i="20"/>
  <c r="DO65" i="20"/>
  <c r="DO64" i="20"/>
  <c r="EW69" i="20"/>
  <c r="ES68" i="20"/>
  <c r="EU68" i="20" s="1"/>
  <c r="ET68" i="20"/>
  <c r="DR63" i="20"/>
  <c r="DN63" i="20"/>
  <c r="AU63" i="20"/>
  <c r="AQ63" i="20"/>
  <c r="FK63" i="20"/>
  <c r="DR61" i="20"/>
  <c r="DN61" i="20"/>
  <c r="AU61" i="20"/>
  <c r="AQ61" i="20"/>
  <c r="FK61" i="20"/>
  <c r="FG61" i="20"/>
  <c r="CK60" i="20"/>
  <c r="CM60" i="20" s="1"/>
  <c r="CL60" i="20"/>
  <c r="DC59" i="20"/>
  <c r="CY59" i="20"/>
  <c r="GA57" i="20"/>
  <c r="DS55" i="20"/>
  <c r="BY60" i="20"/>
  <c r="BU60" i="20"/>
  <c r="ER60" i="20"/>
  <c r="EV60" i="20"/>
  <c r="FW58" i="20"/>
  <c r="FX58" i="20"/>
  <c r="DL58" i="20"/>
  <c r="EP57" i="20"/>
  <c r="FT56" i="20"/>
  <c r="BD56" i="20"/>
  <c r="CY56" i="20"/>
  <c r="DC56" i="20"/>
  <c r="EP58" i="20"/>
  <c r="FT57" i="20"/>
  <c r="BU57" i="20"/>
  <c r="BY57" i="20"/>
  <c r="GK57" i="20"/>
  <c r="GO57" i="20"/>
  <c r="BU58" i="20"/>
  <c r="BY58" i="20"/>
  <c r="GK58" i="20"/>
  <c r="GO58" i="20"/>
  <c r="AC57" i="20"/>
  <c r="AD57" i="20"/>
  <c r="AB55" i="20"/>
  <c r="AF55" i="20"/>
  <c r="DC55" i="20"/>
  <c r="CY55" i="20"/>
  <c r="AG60" i="20"/>
  <c r="ES59" i="20"/>
  <c r="ET59" i="20"/>
  <c r="CO52" i="20"/>
  <c r="DC51" i="20"/>
  <c r="CY51" i="20"/>
  <c r="ES50" i="20"/>
  <c r="ET50" i="20"/>
  <c r="AC50" i="20"/>
  <c r="AD50" i="20"/>
  <c r="DC54" i="20"/>
  <c r="CY54" i="20"/>
  <c r="GK54" i="20"/>
  <c r="GO54" i="20"/>
  <c r="Z53" i="20"/>
  <c r="M52" i="20"/>
  <c r="Q52" i="20"/>
  <c r="EC52" i="20"/>
  <c r="EG52" i="20"/>
  <c r="AF51" i="20"/>
  <c r="AB51" i="20"/>
  <c r="Q53" i="20"/>
  <c r="M53" i="20"/>
  <c r="EG53" i="20"/>
  <c r="EC53" i="20"/>
  <c r="FZ51" i="20"/>
  <c r="FV51" i="20"/>
  <c r="ES56" i="20"/>
  <c r="ET56" i="20"/>
  <c r="DS54" i="20"/>
  <c r="BU50" i="20"/>
  <c r="BY50" i="20"/>
  <c r="GK50" i="20"/>
  <c r="GO50" i="20"/>
  <c r="EW51" i="20"/>
  <c r="DR48" i="20"/>
  <c r="DN48" i="20"/>
  <c r="DC46" i="20"/>
  <c r="CY46" i="20"/>
  <c r="DC44" i="20"/>
  <c r="CY44" i="20"/>
  <c r="CN49" i="20"/>
  <c r="CJ49" i="20"/>
  <c r="GK49" i="20"/>
  <c r="GO49" i="20"/>
  <c r="GA47" i="20"/>
  <c r="DS47" i="20"/>
  <c r="AG47" i="20"/>
  <c r="R45" i="20"/>
  <c r="CN44" i="20"/>
  <c r="CJ44" i="20"/>
  <c r="DR43" i="20"/>
  <c r="DN43" i="20"/>
  <c r="EV42" i="20"/>
  <c r="ER42" i="20"/>
  <c r="Q48" i="20"/>
  <c r="M48" i="20"/>
  <c r="EG48" i="20"/>
  <c r="EC48" i="20"/>
  <c r="EW46" i="20"/>
  <c r="CO46" i="20"/>
  <c r="FK45" i="20"/>
  <c r="FG45" i="20"/>
  <c r="BY47" i="20"/>
  <c r="BU47" i="20"/>
  <c r="GO47" i="20"/>
  <c r="GK47" i="20"/>
  <c r="DR45" i="20"/>
  <c r="DN45" i="20"/>
  <c r="FK43" i="20"/>
  <c r="FG43" i="20"/>
  <c r="DC43" i="20"/>
  <c r="CY43" i="20"/>
  <c r="AU43" i="20"/>
  <c r="AQ43" i="20"/>
  <c r="DC39" i="20"/>
  <c r="CY39" i="20"/>
  <c r="GM36" i="20"/>
  <c r="GL36" i="20"/>
  <c r="BW36" i="20"/>
  <c r="BV36" i="20"/>
  <c r="FI35" i="20"/>
  <c r="FH35" i="20"/>
  <c r="AS35" i="20"/>
  <c r="AR35" i="20"/>
  <c r="EE34" i="20"/>
  <c r="ED34" i="20"/>
  <c r="O34" i="20"/>
  <c r="N34" i="20"/>
  <c r="GM32" i="20"/>
  <c r="BV32" i="20"/>
  <c r="FI31" i="20"/>
  <c r="FH31" i="20"/>
  <c r="AS31" i="20"/>
  <c r="AR31" i="20"/>
  <c r="EE30" i="20"/>
  <c r="ED30" i="20"/>
  <c r="O30" i="20"/>
  <c r="N30" i="20"/>
  <c r="DA29" i="20"/>
  <c r="CZ29" i="20"/>
  <c r="GM28" i="20"/>
  <c r="GL28" i="20"/>
  <c r="BY41" i="20"/>
  <c r="BU41" i="20"/>
  <c r="GO41" i="20"/>
  <c r="GK41" i="20"/>
  <c r="BY40" i="20"/>
  <c r="BU40" i="20"/>
  <c r="GO40" i="20"/>
  <c r="GK40" i="20"/>
  <c r="Q38" i="20"/>
  <c r="M38" i="20"/>
  <c r="EG38" i="20"/>
  <c r="EC38" i="20"/>
  <c r="DR39" i="20"/>
  <c r="DN39" i="20"/>
  <c r="FX45" i="20"/>
  <c r="FW45" i="20"/>
  <c r="AF38" i="20"/>
  <c r="AB38" i="20"/>
  <c r="EG37" i="20"/>
  <c r="EC37" i="20"/>
  <c r="GM37" i="20"/>
  <c r="GL37" i="20"/>
  <c r="AF36" i="20"/>
  <c r="AB36" i="20"/>
  <c r="AF35" i="20"/>
  <c r="AB35" i="20"/>
  <c r="AF34" i="20"/>
  <c r="AB34" i="20"/>
  <c r="AF33" i="20"/>
  <c r="AB33" i="20"/>
  <c r="AF32" i="20"/>
  <c r="AB32" i="20"/>
  <c r="AF31" i="20"/>
  <c r="AB31" i="20"/>
  <c r="AF30" i="20"/>
  <c r="AB30" i="20"/>
  <c r="AF29" i="20"/>
  <c r="AB29" i="20"/>
  <c r="CN28" i="20"/>
  <c r="CJ28" i="20"/>
  <c r="DR27" i="20"/>
  <c r="DN27" i="20"/>
  <c r="EV26" i="20"/>
  <c r="ER26" i="20"/>
  <c r="FZ25" i="20"/>
  <c r="FV25" i="20"/>
  <c r="AF25" i="20"/>
  <c r="AB25" i="20"/>
  <c r="GS33" i="20"/>
  <c r="GM27" i="20"/>
  <c r="GN27" i="20" s="1"/>
  <c r="GL27" i="20"/>
  <c r="EE27" i="20"/>
  <c r="ED27" i="20"/>
  <c r="O27" i="20"/>
  <c r="P27" i="20" s="1"/>
  <c r="N27" i="20"/>
  <c r="AF24" i="20"/>
  <c r="AB24" i="20"/>
  <c r="Q23" i="20"/>
  <c r="M23" i="20"/>
  <c r="EG21" i="20"/>
  <c r="EC21" i="20"/>
  <c r="Q21" i="20"/>
  <c r="M21" i="20"/>
  <c r="EG19" i="20"/>
  <c r="EC19" i="20"/>
  <c r="Q19" i="20"/>
  <c r="M19" i="20"/>
  <c r="EG17" i="20"/>
  <c r="EC17" i="20"/>
  <c r="Q17" i="20"/>
  <c r="M17" i="20"/>
  <c r="EG15" i="20"/>
  <c r="EC15" i="20"/>
  <c r="Q15" i="20"/>
  <c r="M15" i="20"/>
  <c r="EG13" i="20"/>
  <c r="EC13" i="20"/>
  <c r="Q13" i="20"/>
  <c r="M13" i="20"/>
  <c r="EG11" i="20"/>
  <c r="EC11" i="20"/>
  <c r="Q11" i="20"/>
  <c r="M11" i="20"/>
  <c r="EG9" i="20"/>
  <c r="EC9" i="20"/>
  <c r="Q9" i="20"/>
  <c r="M9" i="20"/>
  <c r="ET39" i="20"/>
  <c r="ES39" i="20"/>
  <c r="EU39" i="20" s="1"/>
  <c r="FN34" i="20"/>
  <c r="FM34" i="20"/>
  <c r="DF34" i="20"/>
  <c r="DE34" i="20"/>
  <c r="DG34" i="20" s="1"/>
  <c r="AX34" i="20"/>
  <c r="AW34" i="20"/>
  <c r="FN30" i="20"/>
  <c r="FM30" i="20"/>
  <c r="FO30" i="20" s="1"/>
  <c r="DF30" i="20"/>
  <c r="DE30" i="20"/>
  <c r="AX30" i="20"/>
  <c r="AW30" i="20"/>
  <c r="GP26" i="20"/>
  <c r="EH26" i="20"/>
  <c r="R26" i="20"/>
  <c r="AV24" i="20"/>
  <c r="FX38" i="20"/>
  <c r="FW38" i="20"/>
  <c r="GR35" i="20"/>
  <c r="GQ35" i="20"/>
  <c r="EJ35" i="20"/>
  <c r="EI35" i="20"/>
  <c r="CB35" i="20"/>
  <c r="CA35" i="20"/>
  <c r="T35" i="20"/>
  <c r="BE35" i="20" s="1"/>
  <c r="S35" i="20"/>
  <c r="GR31" i="20"/>
  <c r="GQ31" i="20"/>
  <c r="EJ31" i="20"/>
  <c r="EI31" i="20"/>
  <c r="CB31" i="20"/>
  <c r="CA31" i="20"/>
  <c r="T31" i="20"/>
  <c r="BE31" i="20" s="1"/>
  <c r="S31" i="20"/>
  <c r="GP25" i="20"/>
  <c r="EH25" i="20"/>
  <c r="R25" i="20"/>
  <c r="CN24" i="20"/>
  <c r="CJ24" i="20"/>
  <c r="CN23" i="20"/>
  <c r="CJ23" i="20"/>
  <c r="DR22" i="20"/>
  <c r="DN22" i="20"/>
  <c r="EV21" i="20"/>
  <c r="ER21" i="20"/>
  <c r="FZ20" i="20"/>
  <c r="FV20" i="20"/>
  <c r="AF20" i="20"/>
  <c r="AB20" i="20"/>
  <c r="CN19" i="20"/>
  <c r="CJ19" i="20"/>
  <c r="DR18" i="20"/>
  <c r="DN18" i="20"/>
  <c r="EV17" i="20"/>
  <c r="ER17" i="20"/>
  <c r="FZ16" i="20"/>
  <c r="FV16" i="20"/>
  <c r="AF16" i="20"/>
  <c r="AB16" i="20"/>
  <c r="CN15" i="20"/>
  <c r="CJ15" i="20"/>
  <c r="DR14" i="20"/>
  <c r="DN14" i="20"/>
  <c r="EV13" i="20"/>
  <c r="ER13" i="20"/>
  <c r="FZ12" i="20"/>
  <c r="FV12" i="20"/>
  <c r="AF12" i="20"/>
  <c r="AB12" i="20"/>
  <c r="CN11" i="20"/>
  <c r="CJ11" i="20"/>
  <c r="DN10" i="20"/>
  <c r="DR10" i="20"/>
  <c r="EV9" i="20"/>
  <c r="ER9" i="20"/>
  <c r="GS36" i="20"/>
  <c r="GS32" i="20"/>
  <c r="GS28" i="20"/>
  <c r="N28" i="20"/>
  <c r="R24" i="20"/>
  <c r="GM22" i="20"/>
  <c r="GL22" i="20"/>
  <c r="GP20" i="20"/>
  <c r="GL9" i="20"/>
  <c r="GN9" i="20" s="1"/>
  <c r="GM9" i="20"/>
  <c r="FR86" i="20"/>
  <c r="BB86" i="20"/>
  <c r="ER8" i="20"/>
  <c r="EV8" i="20"/>
  <c r="EG8" i="20"/>
  <c r="EC8" i="20"/>
  <c r="FU86" i="20"/>
  <c r="FZ7" i="20"/>
  <c r="FV7" i="20"/>
  <c r="DM86" i="20"/>
  <c r="DR7" i="20"/>
  <c r="DN7" i="20"/>
  <c r="AN86" i="20"/>
  <c r="EE23" i="20"/>
  <c r="ED23" i="20"/>
  <c r="EF23" i="20" s="1"/>
  <c r="GP21" i="20"/>
  <c r="CH7" i="20"/>
  <c r="GP16" i="20"/>
  <c r="GL10" i="20"/>
  <c r="GN10" i="20" s="1"/>
  <c r="GM10" i="20"/>
  <c r="FS86" i="20"/>
  <c r="DK86" i="20"/>
  <c r="BC86" i="20"/>
  <c r="DC84" i="20"/>
  <c r="CY84" i="20"/>
  <c r="FK83" i="20"/>
  <c r="FG83" i="20"/>
  <c r="AU83" i="20"/>
  <c r="AQ83" i="20"/>
  <c r="AF84" i="20"/>
  <c r="AB84" i="20"/>
  <c r="EV83" i="20"/>
  <c r="ER83" i="20"/>
  <c r="DC81" i="20"/>
  <c r="CY81" i="20"/>
  <c r="EV82" i="20"/>
  <c r="ER82" i="20"/>
  <c r="AF82" i="20"/>
  <c r="AB82" i="20"/>
  <c r="BU82" i="20"/>
  <c r="BY82" i="20"/>
  <c r="GO82" i="20"/>
  <c r="GK82" i="20"/>
  <c r="CJ81" i="20"/>
  <c r="CN81" i="20"/>
  <c r="GL83" i="20"/>
  <c r="GM83" i="20"/>
  <c r="EG79" i="20"/>
  <c r="EC79" i="20"/>
  <c r="Q79" i="20"/>
  <c r="M79" i="20"/>
  <c r="BY78" i="20"/>
  <c r="BU78" i="20"/>
  <c r="FZ79" i="20"/>
  <c r="FV79" i="20"/>
  <c r="AB79" i="20"/>
  <c r="AF79" i="20"/>
  <c r="DR78" i="20"/>
  <c r="DN78" i="20"/>
  <c r="CJ76" i="20"/>
  <c r="CN76" i="20"/>
  <c r="ER75" i="20"/>
  <c r="EV75" i="20"/>
  <c r="ER80" i="20"/>
  <c r="EV80" i="20"/>
  <c r="BY80" i="20"/>
  <c r="BU80" i="20"/>
  <c r="GO80" i="20"/>
  <c r="GK80" i="20"/>
  <c r="CJ77" i="20"/>
  <c r="CN77" i="20"/>
  <c r="Q77" i="20"/>
  <c r="M77" i="20"/>
  <c r="EC77" i="20"/>
  <c r="EG77" i="20"/>
  <c r="FX84" i="20"/>
  <c r="FW84" i="20"/>
  <c r="FY84" i="20" s="1"/>
  <c r="CK80" i="20"/>
  <c r="CL80" i="20"/>
  <c r="BZ76" i="20"/>
  <c r="AB74" i="20"/>
  <c r="AF74" i="20"/>
  <c r="EV73" i="20"/>
  <c r="ER73" i="20"/>
  <c r="EV72" i="20"/>
  <c r="ER72" i="20"/>
  <c r="GR79" i="20"/>
  <c r="GQ79" i="20"/>
  <c r="R75" i="20"/>
  <c r="ED76" i="20"/>
  <c r="EE76" i="20"/>
  <c r="FL74" i="20"/>
  <c r="AV75" i="20"/>
  <c r="GL73" i="20"/>
  <c r="GM73" i="20"/>
  <c r="BV73" i="20"/>
  <c r="BW73" i="20"/>
  <c r="AV76" i="20"/>
  <c r="GA73" i="20"/>
  <c r="CZ73" i="20"/>
  <c r="DA73" i="20"/>
  <c r="ED72" i="20"/>
  <c r="EE72" i="20"/>
  <c r="GP75" i="20"/>
  <c r="BV75" i="20"/>
  <c r="BW75" i="20"/>
  <c r="ED73" i="20"/>
  <c r="EF73" i="20" s="1"/>
  <c r="EE73" i="20"/>
  <c r="N73" i="20"/>
  <c r="O73" i="20"/>
  <c r="FH72" i="20"/>
  <c r="FI72" i="20"/>
  <c r="DR71" i="20"/>
  <c r="DN71" i="20"/>
  <c r="BY71" i="20"/>
  <c r="BU71" i="20"/>
  <c r="EV71" i="20"/>
  <c r="ER71" i="20"/>
  <c r="AG70" i="20"/>
  <c r="DR67" i="20"/>
  <c r="DN67" i="20"/>
  <c r="DC67" i="20"/>
  <c r="CY67" i="20"/>
  <c r="AG71" i="20"/>
  <c r="CO69" i="20"/>
  <c r="CY68" i="20"/>
  <c r="DC68" i="20"/>
  <c r="ES67" i="20"/>
  <c r="EU67" i="20" s="1"/>
  <c r="ET67" i="20"/>
  <c r="AC67" i="20"/>
  <c r="AD67" i="20"/>
  <c r="BU69" i="20"/>
  <c r="BY69" i="20"/>
  <c r="GK69" i="20"/>
  <c r="GO69" i="20"/>
  <c r="Q70" i="20"/>
  <c r="M70" i="20"/>
  <c r="EG70" i="20"/>
  <c r="EC70" i="20"/>
  <c r="FZ68" i="20"/>
  <c r="FV68" i="20"/>
  <c r="CN67" i="20"/>
  <c r="CJ67" i="20"/>
  <c r="DR66" i="20"/>
  <c r="DN66" i="20"/>
  <c r="EV66" i="20"/>
  <c r="ER66" i="20"/>
  <c r="FG66" i="20"/>
  <c r="FK66" i="20"/>
  <c r="Q65" i="20"/>
  <c r="M65" i="20"/>
  <c r="EG65" i="20"/>
  <c r="EC65" i="20"/>
  <c r="FZ64" i="20"/>
  <c r="FV64" i="20"/>
  <c r="GA67" i="20"/>
  <c r="EW65" i="20"/>
  <c r="AB64" i="20"/>
  <c r="AF64" i="20"/>
  <c r="DC64" i="20"/>
  <c r="CY64" i="20"/>
  <c r="FV62" i="20"/>
  <c r="FZ62" i="20"/>
  <c r="AB62" i="20"/>
  <c r="AF62" i="20"/>
  <c r="DC62" i="20"/>
  <c r="CY62" i="20"/>
  <c r="DS65" i="20"/>
  <c r="DS64" i="20"/>
  <c r="EW68" i="20"/>
  <c r="CN63" i="20"/>
  <c r="CJ63" i="20"/>
  <c r="BY63" i="20"/>
  <c r="BU63" i="20"/>
  <c r="GO63" i="20"/>
  <c r="GK63" i="20"/>
  <c r="CN61" i="20"/>
  <c r="CJ61" i="20"/>
  <c r="BY61" i="20"/>
  <c r="BU61" i="20"/>
  <c r="GO61" i="20"/>
  <c r="GK61" i="20"/>
  <c r="CO60" i="20"/>
  <c r="M59" i="20"/>
  <c r="Q59" i="20"/>
  <c r="EC59" i="20"/>
  <c r="EG59" i="20"/>
  <c r="ES58" i="20"/>
  <c r="ET58" i="20"/>
  <c r="AC58" i="20"/>
  <c r="AD58" i="20"/>
  <c r="CK56" i="20"/>
  <c r="CM56" i="20" s="1"/>
  <c r="CL56" i="20"/>
  <c r="DC60" i="20"/>
  <c r="CY60" i="20"/>
  <c r="EG60" i="20"/>
  <c r="EC60" i="20"/>
  <c r="GA58" i="20"/>
  <c r="CK57" i="20"/>
  <c r="CL57" i="20"/>
  <c r="DR56" i="20"/>
  <c r="DN56" i="20"/>
  <c r="M56" i="20"/>
  <c r="Q56" i="20"/>
  <c r="EC56" i="20"/>
  <c r="EG56" i="20"/>
  <c r="ES55" i="20"/>
  <c r="ET55" i="20"/>
  <c r="CL65" i="20"/>
  <c r="CK65" i="20"/>
  <c r="CM65" i="20" s="1"/>
  <c r="CN58" i="20"/>
  <c r="CJ58" i="20"/>
  <c r="DR57" i="20"/>
  <c r="DN57" i="20"/>
  <c r="CY57" i="20"/>
  <c r="DC57" i="20"/>
  <c r="DC58" i="20"/>
  <c r="CY58" i="20"/>
  <c r="AG57" i="20"/>
  <c r="M55" i="20"/>
  <c r="Q55" i="20"/>
  <c r="EC55" i="20"/>
  <c r="EG55" i="20"/>
  <c r="EW59" i="20"/>
  <c r="CL54" i="20"/>
  <c r="CK54" i="20"/>
  <c r="CM54" i="20" s="1"/>
  <c r="DR51" i="20"/>
  <c r="DN51" i="20"/>
  <c r="M51" i="20"/>
  <c r="Q51" i="20"/>
  <c r="EC51" i="20"/>
  <c r="EG51" i="20"/>
  <c r="EW50" i="20"/>
  <c r="AG50" i="20"/>
  <c r="Q54" i="20"/>
  <c r="M54" i="20"/>
  <c r="EG54" i="20"/>
  <c r="EC54" i="20"/>
  <c r="CN53" i="20"/>
  <c r="CJ53" i="20"/>
  <c r="AU52" i="20"/>
  <c r="AQ52" i="20"/>
  <c r="FK52" i="20"/>
  <c r="FG52" i="20"/>
  <c r="FZ50" i="20"/>
  <c r="FV50" i="20"/>
  <c r="AU53" i="20"/>
  <c r="AQ53" i="20"/>
  <c r="FK53" i="20"/>
  <c r="FG53" i="20"/>
  <c r="EW56" i="20"/>
  <c r="CN51" i="20"/>
  <c r="CJ51" i="20"/>
  <c r="DR50" i="20"/>
  <c r="DN50" i="20"/>
  <c r="DC50" i="20"/>
  <c r="CY50" i="20"/>
  <c r="CN48" i="20"/>
  <c r="CJ48" i="20"/>
  <c r="Q46" i="20"/>
  <c r="M46" i="20"/>
  <c r="EG46" i="20"/>
  <c r="EC46" i="20"/>
  <c r="DC49" i="20"/>
  <c r="CY49" i="20"/>
  <c r="DR49" i="20"/>
  <c r="DN49" i="20"/>
  <c r="ET47" i="20"/>
  <c r="ES47" i="20"/>
  <c r="EU47" i="20" s="1"/>
  <c r="CL47" i="20"/>
  <c r="CK47" i="20"/>
  <c r="GO44" i="20"/>
  <c r="GK44" i="20"/>
  <c r="AF44" i="20"/>
  <c r="AB44" i="20"/>
  <c r="CN43" i="20"/>
  <c r="CJ43" i="20"/>
  <c r="DR42" i="20"/>
  <c r="DN42" i="20"/>
  <c r="ET54" i="20"/>
  <c r="ES54" i="20"/>
  <c r="EU54" i="20" s="1"/>
  <c r="ES53" i="20"/>
  <c r="ET53" i="20"/>
  <c r="AU48" i="20"/>
  <c r="AQ48" i="20"/>
  <c r="FK48" i="20"/>
  <c r="FG48" i="20"/>
  <c r="FX46" i="20"/>
  <c r="FW46" i="20"/>
  <c r="FY46" i="20" s="1"/>
  <c r="DP46" i="20"/>
  <c r="DO46" i="20"/>
  <c r="DQ46" i="20" s="1"/>
  <c r="AD46" i="20"/>
  <c r="AC46" i="20"/>
  <c r="AE46" i="20" s="1"/>
  <c r="BY45" i="20"/>
  <c r="BU45" i="20"/>
  <c r="GO45" i="20"/>
  <c r="GK45" i="20"/>
  <c r="DC47" i="20"/>
  <c r="CY47" i="20"/>
  <c r="CN45" i="20"/>
  <c r="CJ45" i="20"/>
  <c r="Q44" i="20"/>
  <c r="M44" i="20"/>
  <c r="FK42" i="20"/>
  <c r="FG42" i="20"/>
  <c r="DC42" i="20"/>
  <c r="CY42" i="20"/>
  <c r="AU42" i="20"/>
  <c r="AQ42" i="20"/>
  <c r="AD49" i="20"/>
  <c r="AC49" i="20"/>
  <c r="Q39" i="20"/>
  <c r="M39" i="20"/>
  <c r="EG39" i="20"/>
  <c r="EC39" i="20"/>
  <c r="FI36" i="20"/>
  <c r="FH36" i="20"/>
  <c r="AS36" i="20"/>
  <c r="AR36" i="20"/>
  <c r="EE35" i="20"/>
  <c r="ED35" i="20"/>
  <c r="O35" i="20"/>
  <c r="N35" i="20"/>
  <c r="DA34" i="20"/>
  <c r="CZ34" i="20"/>
  <c r="GM33" i="20"/>
  <c r="GL33" i="20"/>
  <c r="BV33" i="20"/>
  <c r="FI32" i="20"/>
  <c r="FH32" i="20"/>
  <c r="AS32" i="20"/>
  <c r="AR32" i="20"/>
  <c r="EE31" i="20"/>
  <c r="ED31" i="20"/>
  <c r="O31" i="20"/>
  <c r="N31" i="20"/>
  <c r="DA30" i="20"/>
  <c r="CZ30" i="20"/>
  <c r="GM29" i="20"/>
  <c r="GL29" i="20"/>
  <c r="FI28" i="20"/>
  <c r="GA44" i="20"/>
  <c r="DC41" i="20"/>
  <c r="CY41" i="20"/>
  <c r="DC40" i="20"/>
  <c r="CY40" i="20"/>
  <c r="AU38" i="20"/>
  <c r="AQ38" i="20"/>
  <c r="FK38" i="20"/>
  <c r="FG38" i="20"/>
  <c r="FX37" i="20"/>
  <c r="FW37" i="20"/>
  <c r="FY37" i="20" s="1"/>
  <c r="DO37" i="20"/>
  <c r="DP37" i="20"/>
  <c r="CN39" i="20"/>
  <c r="CJ39" i="20"/>
  <c r="GA45" i="20"/>
  <c r="EV38" i="20"/>
  <c r="ER38" i="20"/>
  <c r="AF37" i="20"/>
  <c r="AB37" i="20"/>
  <c r="GP37" i="20"/>
  <c r="EV36" i="20"/>
  <c r="ER36" i="20"/>
  <c r="CN36" i="20"/>
  <c r="CJ36" i="20"/>
  <c r="EV35" i="20"/>
  <c r="ER35" i="20"/>
  <c r="CN35" i="20"/>
  <c r="CJ35" i="20"/>
  <c r="EV34" i="20"/>
  <c r="ER34" i="20"/>
  <c r="CN34" i="20"/>
  <c r="CJ34" i="20"/>
  <c r="EV33" i="20"/>
  <c r="ER33" i="20"/>
  <c r="CN33" i="20"/>
  <c r="CJ33" i="20"/>
  <c r="EV32" i="20"/>
  <c r="ER32" i="20"/>
  <c r="CN32" i="20"/>
  <c r="CJ32" i="20"/>
  <c r="EV31" i="20"/>
  <c r="ER31" i="20"/>
  <c r="CN31" i="20"/>
  <c r="CJ31" i="20"/>
  <c r="EV30" i="20"/>
  <c r="ER30" i="20"/>
  <c r="CN30" i="20"/>
  <c r="CJ30" i="20"/>
  <c r="EV29" i="20"/>
  <c r="ER29" i="20"/>
  <c r="CN29" i="20"/>
  <c r="CJ29" i="20"/>
  <c r="EV28" i="20"/>
  <c r="ER28" i="20"/>
  <c r="AF28" i="20"/>
  <c r="AB28" i="20"/>
  <c r="CN27" i="20"/>
  <c r="CJ27" i="20"/>
  <c r="DR26" i="20"/>
  <c r="DN26" i="20"/>
  <c r="EV25" i="20"/>
  <c r="ER25" i="20"/>
  <c r="DE37" i="20"/>
  <c r="DF37" i="20"/>
  <c r="AX37" i="20"/>
  <c r="AW37" i="20"/>
  <c r="FN33" i="20"/>
  <c r="FM33" i="20"/>
  <c r="DF33" i="20"/>
  <c r="DE33" i="20"/>
  <c r="DG33" i="20" s="1"/>
  <c r="FN29" i="20"/>
  <c r="FM29" i="20"/>
  <c r="DF29" i="20"/>
  <c r="DE29" i="20"/>
  <c r="AX29" i="20"/>
  <c r="AW29" i="20"/>
  <c r="GP27" i="20"/>
  <c r="EH27" i="20"/>
  <c r="R27" i="20"/>
  <c r="DC23" i="20"/>
  <c r="CY23" i="20"/>
  <c r="FK22" i="20"/>
  <c r="FG22" i="20"/>
  <c r="AU22" i="20"/>
  <c r="AQ22" i="20"/>
  <c r="DC21" i="20"/>
  <c r="CY21" i="20"/>
  <c r="FK20" i="20"/>
  <c r="FG20" i="20"/>
  <c r="AU20" i="20"/>
  <c r="AQ20" i="20"/>
  <c r="DC19" i="20"/>
  <c r="CY19" i="20"/>
  <c r="FK18" i="20"/>
  <c r="FG18" i="20"/>
  <c r="AU18" i="20"/>
  <c r="AQ18" i="20"/>
  <c r="DC17" i="20"/>
  <c r="CY17" i="20"/>
  <c r="FK16" i="20"/>
  <c r="FG16" i="20"/>
  <c r="AU16" i="20"/>
  <c r="AQ16" i="20"/>
  <c r="DC15" i="20"/>
  <c r="CY15" i="20"/>
  <c r="FK14" i="20"/>
  <c r="FG14" i="20"/>
  <c r="AU14" i="20"/>
  <c r="AQ14" i="20"/>
  <c r="DC13" i="20"/>
  <c r="CY13" i="20"/>
  <c r="FK12" i="20"/>
  <c r="FG12" i="20"/>
  <c r="AU12" i="20"/>
  <c r="AQ12" i="20"/>
  <c r="DC11" i="20"/>
  <c r="CY11" i="20"/>
  <c r="FK10" i="20"/>
  <c r="FG10" i="20"/>
  <c r="AU10" i="20"/>
  <c r="AQ10" i="20"/>
  <c r="DC9" i="20"/>
  <c r="CY9" i="20"/>
  <c r="ET40" i="20"/>
  <c r="ES40" i="20"/>
  <c r="EU40" i="20" s="1"/>
  <c r="EW39" i="20"/>
  <c r="FI26" i="20"/>
  <c r="FH26" i="20"/>
  <c r="DA26" i="20"/>
  <c r="CZ26" i="20"/>
  <c r="AS26" i="20"/>
  <c r="AR26" i="20"/>
  <c r="K24" i="20"/>
  <c r="FH23" i="20"/>
  <c r="GA38" i="20"/>
  <c r="FI25" i="20"/>
  <c r="FH25" i="20"/>
  <c r="DA25" i="20"/>
  <c r="CZ25" i="20"/>
  <c r="AS25" i="20"/>
  <c r="AR25" i="20"/>
  <c r="AT25" i="20" s="1"/>
  <c r="DR24" i="20"/>
  <c r="DN24" i="20"/>
  <c r="FZ23" i="20"/>
  <c r="FV23" i="20"/>
  <c r="AF23" i="20"/>
  <c r="AB23" i="20"/>
  <c r="CN22" i="20"/>
  <c r="CJ22" i="20"/>
  <c r="DR21" i="20"/>
  <c r="DN21" i="20"/>
  <c r="EV20" i="20"/>
  <c r="ER20" i="20"/>
  <c r="FZ19" i="20"/>
  <c r="FV19" i="20"/>
  <c r="AF19" i="20"/>
  <c r="AB19" i="20"/>
  <c r="CN18" i="20"/>
  <c r="CJ18" i="20"/>
  <c r="DR17" i="20"/>
  <c r="DN17" i="20"/>
  <c r="EV16" i="20"/>
  <c r="ER16" i="20"/>
  <c r="FZ15" i="20"/>
  <c r="FV15" i="20"/>
  <c r="AF15" i="20"/>
  <c r="AB15" i="20"/>
  <c r="CN14" i="20"/>
  <c r="CJ14" i="20"/>
  <c r="DR13" i="20"/>
  <c r="DN13" i="20"/>
  <c r="EV12" i="20"/>
  <c r="ER12" i="20"/>
  <c r="FZ11" i="20"/>
  <c r="FV11" i="20"/>
  <c r="AF11" i="20"/>
  <c r="AB11" i="20"/>
  <c r="CN10" i="20"/>
  <c r="CJ10" i="20"/>
  <c r="DN9" i="20"/>
  <c r="DR9" i="20"/>
  <c r="FN36" i="20"/>
  <c r="FM36" i="20"/>
  <c r="DF36" i="20"/>
  <c r="DE36" i="20"/>
  <c r="AX36" i="20"/>
  <c r="AW36" i="20"/>
  <c r="FN32" i="20"/>
  <c r="FM32" i="20"/>
  <c r="DF32" i="20"/>
  <c r="DE32" i="20"/>
  <c r="AX32" i="20"/>
  <c r="AW32" i="20"/>
  <c r="FN28" i="20"/>
  <c r="FO28" i="20" s="1"/>
  <c r="FM28" i="20"/>
  <c r="R28" i="20"/>
  <c r="FK24" i="20"/>
  <c r="FG24" i="20"/>
  <c r="GO23" i="20"/>
  <c r="GK23" i="20"/>
  <c r="GM24" i="20"/>
  <c r="GL24" i="20"/>
  <c r="GP22" i="20"/>
  <c r="GM11" i="20"/>
  <c r="GL11" i="20"/>
  <c r="GN11" i="20" s="1"/>
  <c r="GP9" i="20"/>
  <c r="EN86" i="20"/>
  <c r="X86" i="20"/>
  <c r="AF8" i="20"/>
  <c r="AB8" i="20"/>
  <c r="FZ8" i="20"/>
  <c r="FV8" i="20"/>
  <c r="FK8" i="20"/>
  <c r="FG8" i="20"/>
  <c r="AA86" i="20"/>
  <c r="AF7" i="20"/>
  <c r="AB7" i="20"/>
  <c r="EH23" i="20"/>
  <c r="GM17" i="20"/>
  <c r="GL17" i="20"/>
  <c r="GM12" i="20"/>
  <c r="GL12" i="20"/>
  <c r="GG86" i="20"/>
  <c r="GI7" i="20"/>
  <c r="DY86" i="20"/>
  <c r="EA7" i="20"/>
  <c r="BQ86" i="20"/>
  <c r="I86" i="20"/>
  <c r="K7" i="20"/>
  <c r="GP10" i="20"/>
  <c r="FF86" i="20"/>
  <c r="FK7" i="20"/>
  <c r="FG7" i="20"/>
  <c r="CX86" i="20"/>
  <c r="DC7" i="20"/>
  <c r="CY7" i="20"/>
  <c r="AP86" i="20"/>
  <c r="AU7" i="20"/>
  <c r="AQ7" i="20"/>
  <c r="AS8" i="20"/>
  <c r="AR8" i="20"/>
  <c r="EW84" i="20"/>
  <c r="BY84" i="20"/>
  <c r="BU84" i="20"/>
  <c r="EG83" i="20"/>
  <c r="EC83" i="20"/>
  <c r="Q83" i="20"/>
  <c r="M83" i="20"/>
  <c r="FK84" i="20"/>
  <c r="FG84" i="20"/>
  <c r="DN83" i="20"/>
  <c r="DR83" i="20"/>
  <c r="DR82" i="20"/>
  <c r="DN82" i="20"/>
  <c r="BY81" i="20"/>
  <c r="BU81" i="20"/>
  <c r="DA85" i="20"/>
  <c r="CZ85" i="20"/>
  <c r="FV82" i="20"/>
  <c r="FZ82" i="20"/>
  <c r="CY82" i="20"/>
  <c r="DC82" i="20"/>
  <c r="FZ81" i="20"/>
  <c r="FV81" i="20"/>
  <c r="AB81" i="20"/>
  <c r="AF81" i="20"/>
  <c r="GP83" i="20"/>
  <c r="DC79" i="20"/>
  <c r="CY79" i="20"/>
  <c r="FK78" i="20"/>
  <c r="FG78" i="20"/>
  <c r="AU78" i="20"/>
  <c r="AQ78" i="20"/>
  <c r="AT85" i="20"/>
  <c r="GL81" i="20"/>
  <c r="GM81" i="20"/>
  <c r="ER79" i="20"/>
  <c r="EV79" i="20"/>
  <c r="CJ78" i="20"/>
  <c r="CN78" i="20"/>
  <c r="FZ76" i="20"/>
  <c r="FV76" i="20"/>
  <c r="AF76" i="20"/>
  <c r="AB76" i="20"/>
  <c r="DN75" i="20"/>
  <c r="DR75" i="20"/>
  <c r="AB80" i="20"/>
  <c r="AF80" i="20"/>
  <c r="FZ80" i="20"/>
  <c r="FV80" i="20"/>
  <c r="DC80" i="20"/>
  <c r="CY80" i="20"/>
  <c r="AB77" i="20"/>
  <c r="AF77" i="20"/>
  <c r="AQ77" i="20"/>
  <c r="AU77" i="20"/>
  <c r="FK77" i="20"/>
  <c r="FG77" i="20"/>
  <c r="GA84" i="20"/>
  <c r="DO77" i="20"/>
  <c r="DP77" i="20"/>
  <c r="GA75" i="20"/>
  <c r="CZ75" i="20"/>
  <c r="DA75" i="20"/>
  <c r="DR74" i="20"/>
  <c r="DN74" i="20"/>
  <c r="DR73" i="20"/>
  <c r="DN73" i="20"/>
  <c r="DN72" i="20"/>
  <c r="DR72" i="20"/>
  <c r="EH76" i="20"/>
  <c r="N76" i="20"/>
  <c r="O76" i="20"/>
  <c r="N74" i="20"/>
  <c r="O74" i="20"/>
  <c r="P74" i="20" s="1"/>
  <c r="FH73" i="20"/>
  <c r="FI73" i="20"/>
  <c r="FJ73" i="20" s="1"/>
  <c r="GL72" i="20"/>
  <c r="GM72" i="20"/>
  <c r="FJ75" i="20"/>
  <c r="GP73" i="20"/>
  <c r="BZ73" i="20"/>
  <c r="GN74" i="20"/>
  <c r="K74" i="20"/>
  <c r="DD73" i="20"/>
  <c r="EH72" i="20"/>
  <c r="N72" i="20"/>
  <c r="O72" i="20"/>
  <c r="DU77" i="20"/>
  <c r="DT77" i="20"/>
  <c r="DV77" i="20" s="1"/>
  <c r="BZ75" i="20"/>
  <c r="EH73" i="20"/>
  <c r="R73" i="20"/>
  <c r="FL72" i="20"/>
  <c r="AR72" i="20"/>
  <c r="AT72" i="20" s="1"/>
  <c r="AS72" i="20"/>
  <c r="GO71" i="20"/>
  <c r="GK71" i="20"/>
  <c r="DC71" i="20"/>
  <c r="CY71" i="20"/>
  <c r="FZ71" i="20"/>
  <c r="FV71" i="20"/>
  <c r="FW69" i="20"/>
  <c r="FX69" i="20"/>
  <c r="M67" i="20"/>
  <c r="Q67" i="20"/>
  <c r="EC67" i="20"/>
  <c r="EG67" i="20"/>
  <c r="FW70" i="20"/>
  <c r="FX70" i="20"/>
  <c r="DR68" i="20"/>
  <c r="DN68" i="20"/>
  <c r="M68" i="20"/>
  <c r="Q68" i="20"/>
  <c r="EC68" i="20"/>
  <c r="EG68" i="20"/>
  <c r="EW67" i="20"/>
  <c r="AG67" i="20"/>
  <c r="CK70" i="20"/>
  <c r="CL70" i="20"/>
  <c r="DR69" i="20"/>
  <c r="DN69" i="20"/>
  <c r="CY69" i="20"/>
  <c r="DC69" i="20"/>
  <c r="AF68" i="20"/>
  <c r="AB68" i="20"/>
  <c r="Z71" i="20"/>
  <c r="AQ70" i="20"/>
  <c r="AU70" i="20"/>
  <c r="FG70" i="20"/>
  <c r="FK70" i="20"/>
  <c r="FT66" i="20"/>
  <c r="AE66" i="20"/>
  <c r="CN66" i="20"/>
  <c r="CJ66" i="20"/>
  <c r="BY66" i="20"/>
  <c r="BU66" i="20"/>
  <c r="GK66" i="20"/>
  <c r="GO66" i="20"/>
  <c r="AU65" i="20"/>
  <c r="AQ65" i="20"/>
  <c r="FK65" i="20"/>
  <c r="FG65" i="20"/>
  <c r="DQ65" i="20"/>
  <c r="AD65" i="20"/>
  <c r="AC65" i="20"/>
  <c r="Q64" i="20"/>
  <c r="M64" i="20"/>
  <c r="EG64" i="20"/>
  <c r="EC64" i="20"/>
  <c r="ER62" i="20"/>
  <c r="EV62" i="20"/>
  <c r="Q62" i="20"/>
  <c r="M62" i="20"/>
  <c r="EG62" i="20"/>
  <c r="EC62" i="20"/>
  <c r="EU69" i="20"/>
  <c r="FZ63" i="20"/>
  <c r="AF63" i="20"/>
  <c r="AB63" i="20"/>
  <c r="DC63" i="20"/>
  <c r="CY63" i="20"/>
  <c r="FZ61" i="20"/>
  <c r="FV61" i="20"/>
  <c r="AF61" i="20"/>
  <c r="AB61" i="20"/>
  <c r="DC61" i="20"/>
  <c r="CY61" i="20"/>
  <c r="DR59" i="20"/>
  <c r="DN59" i="20"/>
  <c r="AQ59" i="20"/>
  <c r="AU59" i="20"/>
  <c r="FG59" i="20"/>
  <c r="FK59" i="20"/>
  <c r="EW58" i="20"/>
  <c r="AG58" i="20"/>
  <c r="CO56" i="20"/>
  <c r="M60" i="20"/>
  <c r="Q60" i="20"/>
  <c r="DR60" i="20"/>
  <c r="DN60" i="20"/>
  <c r="FK60" i="20"/>
  <c r="FG60" i="20"/>
  <c r="CH59" i="20"/>
  <c r="CO57" i="20"/>
  <c r="AU56" i="20"/>
  <c r="AQ56" i="20"/>
  <c r="FK56" i="20"/>
  <c r="FG56" i="20"/>
  <c r="EW55" i="20"/>
  <c r="CO65" i="20"/>
  <c r="FZ59" i="20"/>
  <c r="FV59" i="20"/>
  <c r="DL59" i="20"/>
  <c r="Q57" i="20"/>
  <c r="M57" i="20"/>
  <c r="EG57" i="20"/>
  <c r="EC57" i="20"/>
  <c r="AF56" i="20"/>
  <c r="AB56" i="20"/>
  <c r="CL64" i="20"/>
  <c r="CK64" i="20"/>
  <c r="CM64" i="20" s="1"/>
  <c r="CN59" i="20"/>
  <c r="CJ59" i="20"/>
  <c r="Q58" i="20"/>
  <c r="M58" i="20"/>
  <c r="EG58" i="20"/>
  <c r="EC58" i="20"/>
  <c r="FZ56" i="20"/>
  <c r="FV56" i="20"/>
  <c r="AQ55" i="20"/>
  <c r="AU55" i="20"/>
  <c r="FG55" i="20"/>
  <c r="FK55" i="20"/>
  <c r="AE60" i="20"/>
  <c r="FY58" i="20"/>
  <c r="CO54" i="20"/>
  <c r="AQ51" i="20"/>
  <c r="AU51" i="20"/>
  <c r="FG51" i="20"/>
  <c r="FK51" i="20"/>
  <c r="EU58" i="20"/>
  <c r="AU54" i="20"/>
  <c r="AQ54" i="20"/>
  <c r="FK54" i="20"/>
  <c r="FG54" i="20"/>
  <c r="FZ53" i="20"/>
  <c r="FV53" i="20"/>
  <c r="DR52" i="20"/>
  <c r="DN52" i="20"/>
  <c r="GO52" i="20"/>
  <c r="GK52" i="20"/>
  <c r="CH51" i="20"/>
  <c r="ES57" i="20"/>
  <c r="ET57" i="20"/>
  <c r="AD54" i="20"/>
  <c r="AC54" i="20"/>
  <c r="AE54" i="20" s="1"/>
  <c r="BU53" i="20"/>
  <c r="BY53" i="20"/>
  <c r="GO53" i="20"/>
  <c r="GK53" i="20"/>
  <c r="AC52" i="20"/>
  <c r="AD52" i="20"/>
  <c r="AE52" i="20" s="1"/>
  <c r="CN50" i="20"/>
  <c r="CJ50" i="20"/>
  <c r="AF53" i="20"/>
  <c r="AB53" i="20"/>
  <c r="FT50" i="20"/>
  <c r="Q50" i="20"/>
  <c r="M50" i="20"/>
  <c r="EG50" i="20"/>
  <c r="EC50" i="20"/>
  <c r="ES52" i="20"/>
  <c r="ET52" i="20"/>
  <c r="FZ48" i="20"/>
  <c r="FV48" i="20"/>
  <c r="AF48" i="20"/>
  <c r="AB48" i="20"/>
  <c r="AU46" i="20"/>
  <c r="AQ46" i="20"/>
  <c r="FK46" i="20"/>
  <c r="FG46" i="20"/>
  <c r="Q49" i="20"/>
  <c r="M49" i="20"/>
  <c r="EG49" i="20"/>
  <c r="EC49" i="20"/>
  <c r="EV49" i="20"/>
  <c r="ER49" i="20"/>
  <c r="EW47" i="20"/>
  <c r="CO47" i="20"/>
  <c r="ER44" i="20"/>
  <c r="EV44" i="20"/>
  <c r="FZ43" i="20"/>
  <c r="FV43" i="20"/>
  <c r="AF43" i="20"/>
  <c r="AB43" i="20"/>
  <c r="CN42" i="20"/>
  <c r="CJ42" i="20"/>
  <c r="EW54" i="20"/>
  <c r="EW53" i="20"/>
  <c r="BY48" i="20"/>
  <c r="BU48" i="20"/>
  <c r="GO48" i="20"/>
  <c r="GK48" i="20"/>
  <c r="GA46" i="20"/>
  <c r="DS46" i="20"/>
  <c r="AG46" i="20"/>
  <c r="DC45" i="20"/>
  <c r="CY45" i="20"/>
  <c r="FK44" i="20"/>
  <c r="FG44" i="20"/>
  <c r="Q47" i="20"/>
  <c r="M47" i="20"/>
  <c r="EG47" i="20"/>
  <c r="EC47" i="20"/>
  <c r="AB45" i="20"/>
  <c r="AF45" i="20"/>
  <c r="GO43" i="20"/>
  <c r="GK43" i="20"/>
  <c r="EG43" i="20"/>
  <c r="EC43" i="20"/>
  <c r="Q43" i="20"/>
  <c r="M43" i="20"/>
  <c r="AG49" i="20"/>
  <c r="AU39" i="20"/>
  <c r="AQ39" i="20"/>
  <c r="FK39" i="20"/>
  <c r="FG39" i="20"/>
  <c r="FK37" i="20"/>
  <c r="FG37" i="20"/>
  <c r="EE36" i="20"/>
  <c r="ED36" i="20"/>
  <c r="O36" i="20"/>
  <c r="N36" i="20"/>
  <c r="DA35" i="20"/>
  <c r="CZ35" i="20"/>
  <c r="GM34" i="20"/>
  <c r="GL34" i="20"/>
  <c r="BW34" i="20"/>
  <c r="BV34" i="20"/>
  <c r="FI33" i="20"/>
  <c r="FH33" i="20"/>
  <c r="AS33" i="20"/>
  <c r="EE32" i="20"/>
  <c r="ED32" i="20"/>
  <c r="O32" i="20"/>
  <c r="N32" i="20"/>
  <c r="DA31" i="20"/>
  <c r="CZ31" i="20"/>
  <c r="GM30" i="20"/>
  <c r="GL30" i="20"/>
  <c r="FI29" i="20"/>
  <c r="FH29" i="20"/>
  <c r="AS29" i="20"/>
  <c r="AR29" i="20"/>
  <c r="EE28" i="20"/>
  <c r="ED28" i="20"/>
  <c r="FZ41" i="20"/>
  <c r="FV41" i="20"/>
  <c r="Q41" i="20"/>
  <c r="M41" i="20"/>
  <c r="EG41" i="20"/>
  <c r="EC41" i="20"/>
  <c r="FZ40" i="20"/>
  <c r="FV40" i="20"/>
  <c r="Q40" i="20"/>
  <c r="M40" i="20"/>
  <c r="EG40" i="20"/>
  <c r="EC40" i="20"/>
  <c r="FX39" i="20"/>
  <c r="FW39" i="20"/>
  <c r="BY38" i="20"/>
  <c r="BU38" i="20"/>
  <c r="GO38" i="20"/>
  <c r="GK38" i="20"/>
  <c r="GA37" i="20"/>
  <c r="DS37" i="20"/>
  <c r="GN35" i="20"/>
  <c r="EF33" i="20"/>
  <c r="P33" i="20"/>
  <c r="GN31" i="20"/>
  <c r="BX31" i="20"/>
  <c r="FJ30" i="20"/>
  <c r="EF29" i="20"/>
  <c r="AF41" i="20"/>
  <c r="AB41" i="20"/>
  <c r="AF39" i="20"/>
  <c r="AB39" i="20"/>
  <c r="DR41" i="20"/>
  <c r="DN41" i="20"/>
  <c r="DR38" i="20"/>
  <c r="DN38" i="20"/>
  <c r="CN37" i="20"/>
  <c r="CJ37" i="20"/>
  <c r="FZ27" i="20"/>
  <c r="FV27" i="20"/>
  <c r="AF27" i="20"/>
  <c r="AB27" i="20"/>
  <c r="CN26" i="20"/>
  <c r="CJ26" i="20"/>
  <c r="DR25" i="20"/>
  <c r="DN25" i="20"/>
  <c r="FO33" i="20"/>
  <c r="FO29" i="20"/>
  <c r="DG29" i="20"/>
  <c r="FI27" i="20"/>
  <c r="FH27" i="20"/>
  <c r="FJ27" i="20" s="1"/>
  <c r="DA27" i="20"/>
  <c r="CZ27" i="20"/>
  <c r="AS27" i="20"/>
  <c r="AR27" i="20"/>
  <c r="EG22" i="20"/>
  <c r="EC22" i="20"/>
  <c r="Q22" i="20"/>
  <c r="M22" i="20"/>
  <c r="EG20" i="20"/>
  <c r="EC20" i="20"/>
  <c r="Q20" i="20"/>
  <c r="M20" i="20"/>
  <c r="EG18" i="20"/>
  <c r="EC18" i="20"/>
  <c r="Q18" i="20"/>
  <c r="M18" i="20"/>
  <c r="EG16" i="20"/>
  <c r="EC16" i="20"/>
  <c r="Q16" i="20"/>
  <c r="M16" i="20"/>
  <c r="EG14" i="20"/>
  <c r="EC14" i="20"/>
  <c r="Q14" i="20"/>
  <c r="M14" i="20"/>
  <c r="EG12" i="20"/>
  <c r="EC12" i="20"/>
  <c r="Q12" i="20"/>
  <c r="M12" i="20"/>
  <c r="EG10" i="20"/>
  <c r="EC10" i="20"/>
  <c r="Q10" i="20"/>
  <c r="M10" i="20"/>
  <c r="ET41" i="20"/>
  <c r="ES41" i="20"/>
  <c r="EW40" i="20"/>
  <c r="GR34" i="20"/>
  <c r="GQ34" i="20"/>
  <c r="EJ34" i="20"/>
  <c r="EI34" i="20"/>
  <c r="CB34" i="20"/>
  <c r="CA34" i="20"/>
  <c r="T34" i="20"/>
  <c r="BE34" i="20" s="1"/>
  <c r="S34" i="20"/>
  <c r="GR30" i="20"/>
  <c r="GQ30" i="20"/>
  <c r="EJ30" i="20"/>
  <c r="EI30" i="20"/>
  <c r="T30" i="20"/>
  <c r="BE30" i="20" s="1"/>
  <c r="S30" i="20"/>
  <c r="FL26" i="20"/>
  <c r="DD26" i="20"/>
  <c r="AV26" i="20"/>
  <c r="FL23" i="20"/>
  <c r="FN35" i="20"/>
  <c r="FM35" i="20"/>
  <c r="DF35" i="20"/>
  <c r="DE35" i="20"/>
  <c r="AX35" i="20"/>
  <c r="AW35" i="20"/>
  <c r="FN31" i="20"/>
  <c r="FM31" i="20"/>
  <c r="DF31" i="20"/>
  <c r="DE31" i="20"/>
  <c r="AX31" i="20"/>
  <c r="AW31" i="20"/>
  <c r="FL25" i="20"/>
  <c r="DD25" i="20"/>
  <c r="AV25" i="20"/>
  <c r="EV24" i="20"/>
  <c r="ER24" i="20"/>
  <c r="EV23" i="20"/>
  <c r="ER23" i="20"/>
  <c r="FZ22" i="20"/>
  <c r="FV22" i="20"/>
  <c r="AF22" i="20"/>
  <c r="AB22" i="20"/>
  <c r="CN21" i="20"/>
  <c r="CJ21" i="20"/>
  <c r="DR20" i="20"/>
  <c r="DN20" i="20"/>
  <c r="EV19" i="20"/>
  <c r="ER19" i="20"/>
  <c r="FZ18" i="20"/>
  <c r="FV18" i="20"/>
  <c r="AF18" i="20"/>
  <c r="AB18" i="20"/>
  <c r="CN17" i="20"/>
  <c r="CJ17" i="20"/>
  <c r="DR16" i="20"/>
  <c r="DN16" i="20"/>
  <c r="EV15" i="20"/>
  <c r="ER15" i="20"/>
  <c r="FZ14" i="20"/>
  <c r="FV14" i="20"/>
  <c r="AF14" i="20"/>
  <c r="AB14" i="20"/>
  <c r="CN13" i="20"/>
  <c r="CJ13" i="20"/>
  <c r="DR12" i="20"/>
  <c r="DN12" i="20"/>
  <c r="EV11" i="20"/>
  <c r="ER11" i="20"/>
  <c r="FV10" i="20"/>
  <c r="FZ10" i="20"/>
  <c r="AF10" i="20"/>
  <c r="AB10" i="20"/>
  <c r="CN9" i="20"/>
  <c r="CJ9" i="20"/>
  <c r="FO36" i="20"/>
  <c r="FO32" i="20"/>
  <c r="DA28" i="20"/>
  <c r="CZ28" i="20"/>
  <c r="AR28" i="20"/>
  <c r="EG24" i="20"/>
  <c r="EC24" i="20"/>
  <c r="GP24" i="20"/>
  <c r="GN22" i="20"/>
  <c r="GM18" i="20"/>
  <c r="GL18" i="20"/>
  <c r="GP11" i="20"/>
  <c r="DJ86" i="20"/>
  <c r="GM14" i="20"/>
  <c r="GL14" i="20"/>
  <c r="GN14" i="20" s="1"/>
  <c r="CN8" i="20"/>
  <c r="CJ8" i="20"/>
  <c r="GO8" i="20"/>
  <c r="GK8" i="20"/>
  <c r="EQ86" i="20"/>
  <c r="EV7" i="20"/>
  <c r="ER7" i="20"/>
  <c r="CI86" i="20"/>
  <c r="CN7" i="20"/>
  <c r="CJ7" i="20"/>
  <c r="GM19" i="20"/>
  <c r="GL19" i="20"/>
  <c r="GP17" i="20"/>
  <c r="GM13" i="20"/>
  <c r="GL13" i="20"/>
  <c r="GN13" i="20" s="1"/>
  <c r="GP12" i="20"/>
  <c r="FT7" i="20"/>
  <c r="DL7" i="20"/>
  <c r="BD7" i="20"/>
  <c r="BD86" i="20" s="1"/>
  <c r="GM15" i="20"/>
  <c r="GL15" i="20"/>
  <c r="GN15" i="20" s="1"/>
  <c r="Q8" i="20"/>
  <c r="M8" i="20"/>
  <c r="EO86" i="20"/>
  <c r="CG86" i="20"/>
  <c r="Y86" i="20"/>
  <c r="AV8" i="20"/>
  <c r="EP83" i="10"/>
  <c r="EP71" i="10"/>
  <c r="FE71" i="10"/>
  <c r="FE75" i="10"/>
  <c r="FT50" i="10"/>
  <c r="FE12" i="10"/>
  <c r="FT53" i="10"/>
  <c r="GI61" i="10"/>
  <c r="EP41" i="10"/>
  <c r="EP33" i="10"/>
  <c r="EP29" i="10"/>
  <c r="EP25" i="10"/>
  <c r="FE66" i="10"/>
  <c r="EP61" i="10"/>
  <c r="FE8" i="10"/>
  <c r="FT55" i="10"/>
  <c r="FT42" i="10"/>
  <c r="FT33" i="10"/>
  <c r="FT10" i="10"/>
  <c r="GI56" i="10"/>
  <c r="GI28" i="10"/>
  <c r="FT24" i="10"/>
  <c r="FT79" i="10"/>
  <c r="FT62" i="10"/>
  <c r="FT82" i="10"/>
  <c r="FT13" i="10"/>
  <c r="FT22" i="10"/>
  <c r="FE54" i="10"/>
  <c r="GI83" i="10"/>
  <c r="GI51" i="10"/>
  <c r="GI13" i="10"/>
  <c r="GI23" i="10"/>
  <c r="GH86" i="10"/>
  <c r="GG86" i="10"/>
  <c r="GI8" i="10"/>
  <c r="FE15" i="10"/>
  <c r="EP17" i="10"/>
  <c r="EP58" i="10"/>
  <c r="FE81" i="10"/>
  <c r="EP11" i="10"/>
  <c r="EP74" i="10"/>
  <c r="EA82" i="10"/>
  <c r="FT71" i="10"/>
  <c r="FT37" i="10"/>
  <c r="FT63" i="10"/>
  <c r="FE83" i="10"/>
  <c r="FT48" i="10"/>
  <c r="FT27" i="10"/>
  <c r="DL83" i="10"/>
  <c r="EA36" i="10"/>
  <c r="EP60" i="10"/>
  <c r="FE35" i="10"/>
  <c r="EP34" i="10"/>
  <c r="EA38" i="10"/>
  <c r="EP14" i="10"/>
  <c r="EP43" i="10"/>
  <c r="EP45" i="10"/>
  <c r="FT26" i="10"/>
  <c r="FR86" i="10"/>
  <c r="FT64" i="10"/>
  <c r="FT51" i="10"/>
  <c r="FS86" i="10"/>
  <c r="FT7" i="10"/>
  <c r="FE64" i="10"/>
  <c r="EP39" i="10"/>
  <c r="EP19" i="10"/>
  <c r="FE17" i="10"/>
  <c r="DL54" i="10"/>
  <c r="EP75" i="10"/>
  <c r="EP54" i="10"/>
  <c r="FE73" i="10"/>
  <c r="FE69" i="10"/>
  <c r="FE19" i="10"/>
  <c r="FE13" i="10"/>
  <c r="CW54" i="10"/>
  <c r="EP62" i="10"/>
  <c r="EP46" i="10"/>
  <c r="EP31" i="10"/>
  <c r="EP23" i="10"/>
  <c r="EP15" i="10"/>
  <c r="FE79" i="10"/>
  <c r="FE77" i="10"/>
  <c r="EP47" i="10"/>
  <c r="FD86" i="10"/>
  <c r="FC86" i="10"/>
  <c r="FE7" i="10"/>
  <c r="EA12" i="10"/>
  <c r="BD57" i="10"/>
  <c r="DL18" i="10"/>
  <c r="DL14" i="10"/>
  <c r="DL25" i="10"/>
  <c r="EA23" i="10"/>
  <c r="EA26" i="10"/>
  <c r="CW42" i="10"/>
  <c r="EA59" i="10"/>
  <c r="EP50" i="10"/>
  <c r="EP77" i="10"/>
  <c r="DL55" i="10"/>
  <c r="DL28" i="10"/>
  <c r="DL24" i="10"/>
  <c r="DL70" i="10"/>
  <c r="EP44" i="10"/>
  <c r="EP35" i="10"/>
  <c r="EP10" i="10"/>
  <c r="BD33" i="10"/>
  <c r="EP65" i="10"/>
  <c r="EP69" i="10"/>
  <c r="EP37" i="10"/>
  <c r="EP12" i="10"/>
  <c r="EO86" i="10"/>
  <c r="EN86" i="10"/>
  <c r="CW48" i="10"/>
  <c r="DL76" i="10"/>
  <c r="EA35" i="10"/>
  <c r="EA21" i="10"/>
  <c r="DL57" i="10"/>
  <c r="EA37" i="10"/>
  <c r="EA61" i="10"/>
  <c r="EA53" i="10"/>
  <c r="EA45" i="10"/>
  <c r="DL45" i="10"/>
  <c r="EA11" i="10"/>
  <c r="DL50" i="10"/>
  <c r="DL27" i="10"/>
  <c r="DL37" i="10"/>
  <c r="CW75" i="10"/>
  <c r="CW60" i="10"/>
  <c r="DL29" i="10"/>
  <c r="EA71" i="10"/>
  <c r="EA69" i="10"/>
  <c r="EA54" i="10"/>
  <c r="BD15" i="10"/>
  <c r="CW29" i="10"/>
  <c r="DL47" i="10"/>
  <c r="DL26" i="10"/>
  <c r="DL32" i="10"/>
  <c r="CW62" i="10"/>
  <c r="EA31" i="10"/>
  <c r="EA65" i="10"/>
  <c r="DL61" i="10"/>
  <c r="DL67" i="10"/>
  <c r="EA51" i="10"/>
  <c r="EA32" i="10"/>
  <c r="DL80" i="10"/>
  <c r="CH44" i="10"/>
  <c r="CW69" i="10"/>
  <c r="DL65" i="10"/>
  <c r="DL71" i="10"/>
  <c r="DL81" i="10"/>
  <c r="DL36" i="10"/>
  <c r="DL40" i="10"/>
  <c r="CW70" i="10"/>
  <c r="CW58" i="10"/>
  <c r="DL72" i="10"/>
  <c r="DL35" i="10"/>
  <c r="CW66" i="10"/>
  <c r="DL82" i="10"/>
  <c r="CW80" i="10"/>
  <c r="EA13" i="10"/>
  <c r="EA83" i="10"/>
  <c r="EA74" i="10"/>
  <c r="DL21" i="10"/>
  <c r="CH33" i="10"/>
  <c r="DL75" i="10"/>
  <c r="DL17" i="10"/>
  <c r="DL10" i="10"/>
  <c r="EA55" i="10"/>
  <c r="EA77" i="10"/>
  <c r="EA19" i="10"/>
  <c r="DY86" i="10"/>
  <c r="DZ86" i="10"/>
  <c r="EA7" i="10"/>
  <c r="DL34" i="10"/>
  <c r="BD23" i="10"/>
  <c r="BD82" i="10"/>
  <c r="BD14" i="10"/>
  <c r="CH67" i="10"/>
  <c r="CH83" i="10"/>
  <c r="CW53" i="10"/>
  <c r="CW37" i="10"/>
  <c r="DL39" i="10"/>
  <c r="BD9" i="10"/>
  <c r="BD73" i="10"/>
  <c r="CH25" i="10"/>
  <c r="CH55" i="10"/>
  <c r="CW32" i="10"/>
  <c r="DL79" i="10"/>
  <c r="CW43" i="10"/>
  <c r="CW64" i="10"/>
  <c r="DL77" i="10"/>
  <c r="DL73" i="10"/>
  <c r="DL30" i="10"/>
  <c r="DL22" i="10"/>
  <c r="DL13" i="10"/>
  <c r="DL56" i="10"/>
  <c r="DL48" i="10"/>
  <c r="DK86" i="10"/>
  <c r="CW71" i="10"/>
  <c r="DL69" i="10"/>
  <c r="DL66" i="10"/>
  <c r="DL9" i="10"/>
  <c r="DJ86" i="10"/>
  <c r="CW83" i="10"/>
  <c r="CW63" i="10"/>
  <c r="CV86" i="10"/>
  <c r="CW30" i="10"/>
  <c r="CW22" i="10"/>
  <c r="CW51" i="10"/>
  <c r="CW24" i="10"/>
  <c r="CW59" i="10"/>
  <c r="CW40" i="10"/>
  <c r="CW45" i="10"/>
  <c r="CU86" i="10"/>
  <c r="CW9" i="10"/>
  <c r="CW67" i="10"/>
  <c r="AO80" i="10"/>
  <c r="AO61" i="10"/>
  <c r="AO48" i="10"/>
  <c r="BS76" i="10"/>
  <c r="CH75" i="10"/>
  <c r="CH42" i="10"/>
  <c r="CH31" i="10"/>
  <c r="CH52" i="10"/>
  <c r="CH73" i="10"/>
  <c r="BD53" i="10"/>
  <c r="AO64" i="10"/>
  <c r="AO77" i="10"/>
  <c r="AO69" i="10"/>
  <c r="BS39" i="10"/>
  <c r="BS35" i="10"/>
  <c r="BD13" i="10"/>
  <c r="CH22" i="10"/>
  <c r="CH71" i="10"/>
  <c r="CH81" i="10"/>
  <c r="CH74" i="10"/>
  <c r="CH23" i="10"/>
  <c r="CH72" i="10"/>
  <c r="CH28" i="10"/>
  <c r="CH17" i="10"/>
  <c r="CH76" i="10"/>
  <c r="CH38" i="10"/>
  <c r="AO55" i="10"/>
  <c r="AO11" i="10"/>
  <c r="AO75" i="10"/>
  <c r="AO22" i="10"/>
  <c r="BD69" i="10"/>
  <c r="BS45" i="10"/>
  <c r="CH59" i="10"/>
  <c r="CH61" i="10"/>
  <c r="CH9" i="10"/>
  <c r="CH49" i="10"/>
  <c r="CH41" i="10"/>
  <c r="CH40" i="10"/>
  <c r="CG86" i="10"/>
  <c r="Z78" i="10"/>
  <c r="BS66" i="10"/>
  <c r="BD22" i="10"/>
  <c r="CH36" i="10"/>
  <c r="CH32" i="10"/>
  <c r="CF86" i="10"/>
  <c r="CH7" i="10"/>
  <c r="BS83" i="10"/>
  <c r="BS71" i="10"/>
  <c r="BS59" i="10"/>
  <c r="BS55" i="10"/>
  <c r="BS77" i="10"/>
  <c r="BS79" i="10"/>
  <c r="AO12" i="10"/>
  <c r="BS69" i="10"/>
  <c r="AO60" i="10"/>
  <c r="BD25" i="10"/>
  <c r="BS67" i="10"/>
  <c r="BS38" i="10"/>
  <c r="BS64" i="10"/>
  <c r="BD20" i="10"/>
  <c r="AO83" i="10"/>
  <c r="AO68" i="10"/>
  <c r="BD45" i="10"/>
  <c r="BD47" i="10"/>
  <c r="BD61" i="10"/>
  <c r="BD77" i="10"/>
  <c r="BD41" i="10"/>
  <c r="BD63" i="10"/>
  <c r="BS75" i="10"/>
  <c r="BR86" i="10"/>
  <c r="BS63" i="10"/>
  <c r="BS32" i="10"/>
  <c r="BD27" i="10"/>
  <c r="BD12" i="10"/>
  <c r="BD16" i="10"/>
  <c r="BD80" i="10"/>
  <c r="BD83" i="10"/>
  <c r="BD64" i="10"/>
  <c r="BD40" i="10"/>
  <c r="BQ86" i="10"/>
  <c r="BB86" i="10"/>
  <c r="BD7" i="10"/>
  <c r="BC86" i="10"/>
  <c r="AO47" i="10"/>
  <c r="Z68" i="10"/>
  <c r="Z34" i="10"/>
  <c r="AO41" i="10"/>
  <c r="AO26" i="10"/>
  <c r="AO45" i="10"/>
  <c r="AO53" i="10"/>
  <c r="AO72" i="10"/>
  <c r="AO23" i="10"/>
  <c r="AO58" i="10"/>
  <c r="AO33" i="10"/>
  <c r="AN86" i="10"/>
  <c r="AM86" i="10"/>
  <c r="AO7" i="10"/>
  <c r="Z81" i="10"/>
  <c r="Z73" i="10"/>
  <c r="Z26" i="10"/>
  <c r="Z79" i="10"/>
  <c r="Z71" i="10"/>
  <c r="Z62" i="10"/>
  <c r="Z18" i="10"/>
  <c r="Z65" i="10"/>
  <c r="Z42" i="10"/>
  <c r="Z70" i="10"/>
  <c r="Z54" i="10"/>
  <c r="Z56" i="10"/>
  <c r="X86" i="10"/>
  <c r="Z7" i="10"/>
  <c r="Y86" i="10"/>
  <c r="DG32" i="20" l="1"/>
  <c r="CZ33" i="20"/>
  <c r="CZ37" i="20"/>
  <c r="DB27" i="20"/>
  <c r="DB75" i="20"/>
  <c r="DB36" i="20"/>
  <c r="BX75" i="20"/>
  <c r="BX72" i="20"/>
  <c r="CC33" i="20"/>
  <c r="CC37" i="20"/>
  <c r="BX35" i="20"/>
  <c r="CC32" i="20"/>
  <c r="R42" i="21"/>
  <c r="V51" i="21"/>
  <c r="R55" i="21"/>
  <c r="Q26" i="21"/>
  <c r="V26" i="21" s="1"/>
  <c r="R30" i="21"/>
  <c r="Q17" i="21"/>
  <c r="V17" i="21" s="1"/>
  <c r="R36" i="21"/>
  <c r="Q25" i="21"/>
  <c r="V25" i="21" s="1"/>
  <c r="Q56" i="21"/>
  <c r="V56" i="21" s="1"/>
  <c r="Q7" i="2"/>
  <c r="DB25" i="20"/>
  <c r="DG37" i="20"/>
  <c r="DB76" i="20"/>
  <c r="DG36" i="20"/>
  <c r="CM52" i="20"/>
  <c r="CM71" i="20"/>
  <c r="CM47" i="20"/>
  <c r="BX76" i="20"/>
  <c r="AR37" i="20"/>
  <c r="AT34" i="20"/>
  <c r="AT74" i="20"/>
  <c r="AY30" i="20"/>
  <c r="AY36" i="20"/>
  <c r="AY37" i="20"/>
  <c r="AW33" i="20"/>
  <c r="AY33" i="20" s="1"/>
  <c r="AT24" i="20"/>
  <c r="AY32" i="20"/>
  <c r="AT30" i="20"/>
  <c r="AY29" i="20"/>
  <c r="AT33" i="20"/>
  <c r="AE57" i="20"/>
  <c r="AE58" i="20"/>
  <c r="P75" i="20"/>
  <c r="P72" i="20"/>
  <c r="P73" i="20"/>
  <c r="P45" i="20"/>
  <c r="P29" i="20"/>
  <c r="R53" i="21"/>
  <c r="R63" i="21"/>
  <c r="Q29" i="21"/>
  <c r="V29" i="21" s="1"/>
  <c r="Q18" i="21"/>
  <c r="V18" i="21" s="1"/>
  <c r="V35" i="21"/>
  <c r="R35" i="21" s="1"/>
  <c r="Q10" i="21"/>
  <c r="V10" i="21" s="1"/>
  <c r="Q68" i="21"/>
  <c r="V68" i="21" s="1"/>
  <c r="Q84" i="21"/>
  <c r="R45" i="21"/>
  <c r="V53" i="21"/>
  <c r="R61" i="21"/>
  <c r="Q37" i="21"/>
  <c r="V37" i="21" s="1"/>
  <c r="R37" i="21" s="1"/>
  <c r="Q9" i="21"/>
  <c r="V9" i="21" s="1"/>
  <c r="R64" i="21"/>
  <c r="R59" i="21"/>
  <c r="R82" i="21"/>
  <c r="Q80" i="21"/>
  <c r="V80" i="21" s="1"/>
  <c r="Q16" i="21"/>
  <c r="V16" i="21" s="1"/>
  <c r="R34" i="21"/>
  <c r="V49" i="21"/>
  <c r="R49" i="21" s="1"/>
  <c r="V57" i="21"/>
  <c r="R57" i="21" s="1"/>
  <c r="R51" i="21"/>
  <c r="Q48" i="21"/>
  <c r="V48" i="21" s="1"/>
  <c r="Q48" i="2"/>
  <c r="Q45" i="2"/>
  <c r="Q80" i="2"/>
  <c r="Q82" i="2"/>
  <c r="Q58" i="2"/>
  <c r="Q55" i="2"/>
  <c r="Q64" i="2"/>
  <c r="Q56" i="2"/>
  <c r="Q68" i="2"/>
  <c r="Q63" i="2"/>
  <c r="R47" i="21"/>
  <c r="R43" i="21"/>
  <c r="Q53" i="2"/>
  <c r="Q51" i="2"/>
  <c r="Q49" i="2"/>
  <c r="P42" i="2"/>
  <c r="O42" i="2"/>
  <c r="T25" i="21"/>
  <c r="Q11" i="21"/>
  <c r="V11" i="21" s="1"/>
  <c r="T22" i="21"/>
  <c r="R22" i="21" s="1"/>
  <c r="Q23" i="21"/>
  <c r="T10" i="21"/>
  <c r="R10" i="21" s="1"/>
  <c r="Q7" i="21"/>
  <c r="V7" i="21" s="1"/>
  <c r="R7" i="21" s="1"/>
  <c r="T29" i="21"/>
  <c r="R29" i="21" s="1"/>
  <c r="Q21" i="21"/>
  <c r="Q13" i="21"/>
  <c r="V13" i="21" s="1"/>
  <c r="Q28" i="21"/>
  <c r="V28" i="21" s="1"/>
  <c r="T17" i="21"/>
  <c r="R17" i="21" s="1"/>
  <c r="R66" i="21"/>
  <c r="Q19" i="21"/>
  <c r="V19" i="21" s="1"/>
  <c r="R19" i="21" s="1"/>
  <c r="T9" i="21"/>
  <c r="V21" i="21"/>
  <c r="Q15" i="21"/>
  <c r="R26" i="21"/>
  <c r="Q46" i="21"/>
  <c r="V46" i="21" s="1"/>
  <c r="R46" i="21" s="1"/>
  <c r="Q62" i="21"/>
  <c r="V62" i="21" s="1"/>
  <c r="R62" i="21" s="1"/>
  <c r="T16" i="21"/>
  <c r="R16" i="21" s="1"/>
  <c r="Q24" i="21"/>
  <c r="V24" i="21" s="1"/>
  <c r="R24" i="21" s="1"/>
  <c r="Q72" i="21"/>
  <c r="V72" i="21" s="1"/>
  <c r="R72" i="21" s="1"/>
  <c r="T68" i="21"/>
  <c r="R25" i="21"/>
  <c r="T38" i="21"/>
  <c r="Q38" i="21"/>
  <c r="V38" i="21" s="1"/>
  <c r="P67" i="21"/>
  <c r="U67" i="21" s="1"/>
  <c r="O67" i="21"/>
  <c r="T67" i="21" s="1"/>
  <c r="S67" i="21"/>
  <c r="P65" i="21"/>
  <c r="U65" i="21" s="1"/>
  <c r="O65" i="21"/>
  <c r="T65" i="21" s="1"/>
  <c r="S65" i="21"/>
  <c r="T13" i="21"/>
  <c r="R48" i="21"/>
  <c r="P81" i="21"/>
  <c r="U81" i="21" s="1"/>
  <c r="O81" i="21"/>
  <c r="T81" i="21" s="1"/>
  <c r="S81" i="21"/>
  <c r="V84" i="21"/>
  <c r="R84" i="21" s="1"/>
  <c r="T18" i="21"/>
  <c r="R18" i="21" s="1"/>
  <c r="T52" i="21"/>
  <c r="Q52" i="21"/>
  <c r="V52" i="21" s="1"/>
  <c r="T60" i="21"/>
  <c r="Q60" i="21"/>
  <c r="V60" i="21" s="1"/>
  <c r="P77" i="21"/>
  <c r="U77" i="21" s="1"/>
  <c r="O77" i="21"/>
  <c r="T77" i="21" s="1"/>
  <c r="S77" i="21"/>
  <c r="N86" i="21"/>
  <c r="P12" i="21"/>
  <c r="U12" i="21" s="1"/>
  <c r="O12" i="21"/>
  <c r="T12" i="21" s="1"/>
  <c r="S12" i="21"/>
  <c r="P73" i="21"/>
  <c r="U73" i="21" s="1"/>
  <c r="O73" i="21"/>
  <c r="T73" i="21" s="1"/>
  <c r="S73" i="21"/>
  <c r="Q27" i="21"/>
  <c r="V27" i="21" s="1"/>
  <c r="R27" i="21" s="1"/>
  <c r="P69" i="21"/>
  <c r="U69" i="21" s="1"/>
  <c r="O69" i="21"/>
  <c r="T69" i="21" s="1"/>
  <c r="S69" i="21"/>
  <c r="T28" i="21"/>
  <c r="U11" i="21"/>
  <c r="R56" i="21"/>
  <c r="P79" i="21"/>
  <c r="U79" i="21" s="1"/>
  <c r="O79" i="21"/>
  <c r="T79" i="21" s="1"/>
  <c r="S79" i="21"/>
  <c r="V32" i="21"/>
  <c r="T23" i="21"/>
  <c r="P75" i="21"/>
  <c r="U75" i="21" s="1"/>
  <c r="O75" i="21"/>
  <c r="T75" i="21" s="1"/>
  <c r="S75" i="21"/>
  <c r="T80" i="21"/>
  <c r="Q14" i="21"/>
  <c r="V14" i="21" s="1"/>
  <c r="R14" i="21" s="1"/>
  <c r="Q20" i="21"/>
  <c r="V20" i="21" s="1"/>
  <c r="R20" i="21" s="1"/>
  <c r="P8" i="21"/>
  <c r="U8" i="21" s="1"/>
  <c r="O8" i="21"/>
  <c r="S8" i="21"/>
  <c r="L86" i="21"/>
  <c r="V15" i="21"/>
  <c r="R15" i="21" s="1"/>
  <c r="V23" i="21"/>
  <c r="Q50" i="21"/>
  <c r="V50" i="21" s="1"/>
  <c r="R50" i="21" s="1"/>
  <c r="P83" i="21"/>
  <c r="U83" i="21" s="1"/>
  <c r="O83" i="21"/>
  <c r="T83" i="21" s="1"/>
  <c r="S83" i="21"/>
  <c r="P71" i="21"/>
  <c r="U71" i="21" s="1"/>
  <c r="O71" i="21"/>
  <c r="T71" i="21" s="1"/>
  <c r="S71" i="21"/>
  <c r="T76" i="21"/>
  <c r="R76" i="21" s="1"/>
  <c r="R32" i="21"/>
  <c r="Q31" i="21"/>
  <c r="V31" i="21" s="1"/>
  <c r="R31" i="21" s="1"/>
  <c r="V74" i="21"/>
  <c r="R74" i="21" s="1"/>
  <c r="T21" i="21"/>
  <c r="Q54" i="21"/>
  <c r="V54" i="21" s="1"/>
  <c r="R54" i="21" s="1"/>
  <c r="Q58" i="21"/>
  <c r="V58" i="21" s="1"/>
  <c r="R58" i="21" s="1"/>
  <c r="Q44" i="21"/>
  <c r="V44" i="21" s="1"/>
  <c r="R44" i="21" s="1"/>
  <c r="DL86" i="20"/>
  <c r="DG31" i="20"/>
  <c r="AY35" i="20"/>
  <c r="FO35" i="20"/>
  <c r="GS30" i="20"/>
  <c r="CC34" i="20"/>
  <c r="GS34" i="20"/>
  <c r="FY39" i="20"/>
  <c r="AT29" i="20"/>
  <c r="DB31" i="20"/>
  <c r="EF32" i="20"/>
  <c r="FJ33" i="20"/>
  <c r="GN34" i="20"/>
  <c r="P36" i="20"/>
  <c r="AT37" i="20"/>
  <c r="FY70" i="20"/>
  <c r="BW74" i="20"/>
  <c r="BX74" i="20" s="1"/>
  <c r="AT8" i="20"/>
  <c r="K86" i="20"/>
  <c r="EA86" i="20"/>
  <c r="GN12" i="20"/>
  <c r="GN24" i="20"/>
  <c r="FJ25" i="20"/>
  <c r="DB26" i="20"/>
  <c r="DB30" i="20"/>
  <c r="EF31" i="20"/>
  <c r="FJ32" i="20"/>
  <c r="GN33" i="20"/>
  <c r="P35" i="20"/>
  <c r="AT36" i="20"/>
  <c r="BV37" i="20"/>
  <c r="BX37" i="20" s="1"/>
  <c r="EF72" i="20"/>
  <c r="GN73" i="20"/>
  <c r="EF76" i="20"/>
  <c r="CM80" i="20"/>
  <c r="GN83" i="20"/>
  <c r="FY45" i="20"/>
  <c r="GN28" i="20"/>
  <c r="P30" i="20"/>
  <c r="AT31" i="20"/>
  <c r="BX32" i="20"/>
  <c r="DB33" i="20"/>
  <c r="EF34" i="20"/>
  <c r="FJ35" i="20"/>
  <c r="GN36" i="20"/>
  <c r="AE50" i="20"/>
  <c r="AE70" i="20"/>
  <c r="AO86" i="20"/>
  <c r="FE86" i="20"/>
  <c r="P24" i="20"/>
  <c r="GS29" i="20"/>
  <c r="EU46" i="20"/>
  <c r="FY57" i="20"/>
  <c r="EF75" i="20"/>
  <c r="FT86" i="20"/>
  <c r="FJ23" i="20"/>
  <c r="GN19" i="20"/>
  <c r="DB28" i="20"/>
  <c r="AY31" i="20"/>
  <c r="FO31" i="20"/>
  <c r="DG35" i="20"/>
  <c r="U30" i="20"/>
  <c r="EK30" i="20"/>
  <c r="U34" i="20"/>
  <c r="EK34" i="20"/>
  <c r="AT27" i="20"/>
  <c r="EF28" i="20"/>
  <c r="FJ29" i="20"/>
  <c r="GN30" i="20"/>
  <c r="P32" i="20"/>
  <c r="BX34" i="20"/>
  <c r="DB35" i="20"/>
  <c r="EF36" i="20"/>
  <c r="AE65" i="20"/>
  <c r="CM70" i="20"/>
  <c r="FY69" i="20"/>
  <c r="BS86" i="20"/>
  <c r="GI86" i="20"/>
  <c r="GN17" i="20"/>
  <c r="AT26" i="20"/>
  <c r="FJ26" i="20"/>
  <c r="DQ37" i="20"/>
  <c r="GN29" i="20"/>
  <c r="P31" i="20"/>
  <c r="AT32" i="20"/>
  <c r="BX33" i="20"/>
  <c r="DB34" i="20"/>
  <c r="EF35" i="20"/>
  <c r="FJ36" i="20"/>
  <c r="AE49" i="20"/>
  <c r="EU53" i="20"/>
  <c r="EU55" i="20"/>
  <c r="CM57" i="20"/>
  <c r="AE67" i="20"/>
  <c r="FJ72" i="20"/>
  <c r="DB73" i="20"/>
  <c r="BX73" i="20"/>
  <c r="GS79" i="20"/>
  <c r="U31" i="20"/>
  <c r="EK31" i="20"/>
  <c r="U35" i="20"/>
  <c r="EK35" i="20"/>
  <c r="FY38" i="20"/>
  <c r="EF27" i="20"/>
  <c r="U33" i="20"/>
  <c r="U37" i="20"/>
  <c r="GN37" i="20"/>
  <c r="DB29" i="20"/>
  <c r="EF30" i="20"/>
  <c r="FJ31" i="20"/>
  <c r="P34" i="20"/>
  <c r="AT35" i="20"/>
  <c r="BX36" i="20"/>
  <c r="DB37" i="20"/>
  <c r="Z86" i="20"/>
  <c r="EU50" i="20"/>
  <c r="EP86" i="20"/>
  <c r="AE71" i="20"/>
  <c r="AT75" i="20"/>
  <c r="EU84" i="20"/>
  <c r="P85" i="20"/>
  <c r="P25" i="20"/>
  <c r="P26" i="20"/>
  <c r="EF26" i="20"/>
  <c r="CM46" i="20"/>
  <c r="DQ47" i="20"/>
  <c r="DB72" i="20"/>
  <c r="GN78" i="20"/>
  <c r="GI86" i="10"/>
  <c r="R8" i="20"/>
  <c r="GR17" i="20"/>
  <c r="GQ17" i="20"/>
  <c r="ES11" i="20"/>
  <c r="ET11" i="20"/>
  <c r="AW8" i="20"/>
  <c r="AX8" i="20"/>
  <c r="CN86" i="20"/>
  <c r="CO7" i="20"/>
  <c r="EV86" i="20"/>
  <c r="EW7" i="20"/>
  <c r="CK8" i="20"/>
  <c r="CL8" i="20"/>
  <c r="GR11" i="20"/>
  <c r="GQ11" i="20"/>
  <c r="GQ24" i="20"/>
  <c r="GR24" i="20"/>
  <c r="GS24" i="20" s="1"/>
  <c r="EH24" i="20"/>
  <c r="CK9" i="20"/>
  <c r="CL9" i="20"/>
  <c r="AG10" i="20"/>
  <c r="CK13" i="20"/>
  <c r="CL13" i="20"/>
  <c r="AG14" i="20"/>
  <c r="DO16" i="20"/>
  <c r="DQ16" i="20" s="1"/>
  <c r="DP16" i="20"/>
  <c r="CO17" i="20"/>
  <c r="ES19" i="20"/>
  <c r="ET19" i="20"/>
  <c r="DS20" i="20"/>
  <c r="FW22" i="20"/>
  <c r="FY22" i="20" s="1"/>
  <c r="FX22" i="20"/>
  <c r="EW23" i="20"/>
  <c r="AW25" i="20"/>
  <c r="AY25" i="20" s="1"/>
  <c r="AX25" i="20"/>
  <c r="FM25" i="20"/>
  <c r="FN25" i="20"/>
  <c r="FO25" i="20" s="1"/>
  <c r="AW26" i="20"/>
  <c r="AY26" i="20" s="1"/>
  <c r="AX26" i="20"/>
  <c r="FM26" i="20"/>
  <c r="FN26" i="20"/>
  <c r="R12" i="20"/>
  <c r="O14" i="20"/>
  <c r="N14" i="20"/>
  <c r="EH14" i="20"/>
  <c r="EE16" i="20"/>
  <c r="ED16" i="20"/>
  <c r="R20" i="20"/>
  <c r="O22" i="20"/>
  <c r="N22" i="20"/>
  <c r="EH22" i="20"/>
  <c r="DS25" i="20"/>
  <c r="FX27" i="20"/>
  <c r="FW27" i="20"/>
  <c r="CO37" i="20"/>
  <c r="AD39" i="20"/>
  <c r="AC39" i="20"/>
  <c r="AG41" i="20"/>
  <c r="DT37" i="20"/>
  <c r="DV37" i="20" s="1"/>
  <c r="DU37" i="20"/>
  <c r="BW38" i="20"/>
  <c r="BV38" i="20"/>
  <c r="O40" i="20"/>
  <c r="N40" i="20"/>
  <c r="GA40" i="20"/>
  <c r="FX41" i="20"/>
  <c r="FW41" i="20"/>
  <c r="FL37" i="20"/>
  <c r="AH49" i="20"/>
  <c r="AI49" i="20"/>
  <c r="EE43" i="20"/>
  <c r="ED43" i="20"/>
  <c r="GP43" i="20"/>
  <c r="O47" i="20"/>
  <c r="N47" i="20"/>
  <c r="FL44" i="20"/>
  <c r="GP48" i="20"/>
  <c r="AD43" i="20"/>
  <c r="AC43" i="20"/>
  <c r="GA43" i="20"/>
  <c r="ET49" i="20"/>
  <c r="ES49" i="20"/>
  <c r="ED49" i="20"/>
  <c r="EF49" i="20" s="1"/>
  <c r="EE49" i="20"/>
  <c r="R49" i="20"/>
  <c r="FX48" i="20"/>
  <c r="FW48" i="20"/>
  <c r="EU52" i="20"/>
  <c r="O50" i="20"/>
  <c r="N50" i="20"/>
  <c r="CK50" i="20"/>
  <c r="CL50" i="20"/>
  <c r="BZ53" i="20"/>
  <c r="DO52" i="20"/>
  <c r="DP52" i="20"/>
  <c r="GA53" i="20"/>
  <c r="FL51" i="20"/>
  <c r="AS51" i="20"/>
  <c r="AT51" i="20" s="1"/>
  <c r="AR51" i="20"/>
  <c r="EH58" i="20"/>
  <c r="AG56" i="20"/>
  <c r="O57" i="20"/>
  <c r="N57" i="20"/>
  <c r="FL56" i="20"/>
  <c r="DP60" i="20"/>
  <c r="DO60" i="20"/>
  <c r="FI59" i="20"/>
  <c r="FH59" i="20"/>
  <c r="GA61" i="20"/>
  <c r="AD63" i="20"/>
  <c r="AC63" i="20"/>
  <c r="AE63" i="20" s="1"/>
  <c r="ED62" i="20"/>
  <c r="EE62" i="20"/>
  <c r="R62" i="20"/>
  <c r="N64" i="20"/>
  <c r="O64" i="20"/>
  <c r="FI65" i="20"/>
  <c r="FH65" i="20"/>
  <c r="AV65" i="20"/>
  <c r="BW66" i="20"/>
  <c r="BV66" i="20"/>
  <c r="CK66" i="20"/>
  <c r="CL66" i="20"/>
  <c r="FL70" i="20"/>
  <c r="AS70" i="20"/>
  <c r="AR70" i="20"/>
  <c r="AC68" i="20"/>
  <c r="AD68" i="20"/>
  <c r="EH68" i="20"/>
  <c r="O68" i="20"/>
  <c r="N68" i="20"/>
  <c r="DS68" i="20"/>
  <c r="EE67" i="20"/>
  <c r="ED67" i="20"/>
  <c r="GA71" i="20"/>
  <c r="DF73" i="20"/>
  <c r="DE73" i="20"/>
  <c r="CB73" i="20"/>
  <c r="CA73" i="20"/>
  <c r="DP74" i="20"/>
  <c r="DO74" i="20"/>
  <c r="DQ74" i="20" s="1"/>
  <c r="AV77" i="20"/>
  <c r="AG77" i="20"/>
  <c r="AG80" i="20"/>
  <c r="DP75" i="20"/>
  <c r="DO75" i="20"/>
  <c r="CO78" i="20"/>
  <c r="EW79" i="20"/>
  <c r="GN81" i="20"/>
  <c r="CZ79" i="20"/>
  <c r="DA79" i="20"/>
  <c r="GR83" i="20"/>
  <c r="GQ83" i="20"/>
  <c r="FW81" i="20"/>
  <c r="FX81" i="20"/>
  <c r="DA82" i="20"/>
  <c r="CZ82" i="20"/>
  <c r="BZ81" i="20"/>
  <c r="DS82" i="20"/>
  <c r="R83" i="20"/>
  <c r="EX84" i="20"/>
  <c r="EZ84" i="20" s="1"/>
  <c r="EY84" i="20"/>
  <c r="FH8" i="20"/>
  <c r="FJ8" i="20" s="1"/>
  <c r="FI8" i="20"/>
  <c r="GA8" i="20"/>
  <c r="AG8" i="20"/>
  <c r="GR9" i="20"/>
  <c r="GQ9" i="20"/>
  <c r="GR22" i="20"/>
  <c r="GQ22" i="20"/>
  <c r="GM23" i="20"/>
  <c r="GL23" i="20"/>
  <c r="FL24" i="20"/>
  <c r="DO9" i="20"/>
  <c r="DP9" i="20"/>
  <c r="ES12" i="20"/>
  <c r="ET12" i="20"/>
  <c r="DS13" i="20"/>
  <c r="FW15" i="20"/>
  <c r="FY15" i="20" s="1"/>
  <c r="FX15" i="20"/>
  <c r="EW16" i="20"/>
  <c r="AC19" i="20"/>
  <c r="AD19" i="20"/>
  <c r="GA19" i="20"/>
  <c r="CK22" i="20"/>
  <c r="CL22" i="20"/>
  <c r="AG23" i="20"/>
  <c r="GB38" i="20"/>
  <c r="GC38" i="20"/>
  <c r="GD38" i="20" s="1"/>
  <c r="DD9" i="20"/>
  <c r="DA11" i="20"/>
  <c r="CZ11" i="20"/>
  <c r="AV12" i="20"/>
  <c r="AS14" i="20"/>
  <c r="AR14" i="20"/>
  <c r="FL14" i="20"/>
  <c r="FI16" i="20"/>
  <c r="FH16" i="20"/>
  <c r="DD17" i="20"/>
  <c r="DA19" i="20"/>
  <c r="CZ19" i="20"/>
  <c r="AV20" i="20"/>
  <c r="AS22" i="20"/>
  <c r="AR22" i="20"/>
  <c r="FL22" i="20"/>
  <c r="CL27" i="20"/>
  <c r="CK27" i="20"/>
  <c r="AG28" i="20"/>
  <c r="ET29" i="20"/>
  <c r="ES29" i="20"/>
  <c r="CO30" i="20"/>
  <c r="ET31" i="20"/>
  <c r="ES31" i="20"/>
  <c r="CO32" i="20"/>
  <c r="ET33" i="20"/>
  <c r="ES33" i="20"/>
  <c r="CO34" i="20"/>
  <c r="ET35" i="20"/>
  <c r="ES35" i="20"/>
  <c r="CO36" i="20"/>
  <c r="GQ37" i="20"/>
  <c r="GS37" i="20" s="1"/>
  <c r="GR37" i="20"/>
  <c r="AG37" i="20"/>
  <c r="CO39" i="20"/>
  <c r="DA40" i="20"/>
  <c r="CZ40" i="20"/>
  <c r="DD41" i="20"/>
  <c r="EE39" i="20"/>
  <c r="ED39" i="20"/>
  <c r="R39" i="20"/>
  <c r="AS42" i="20"/>
  <c r="AR42" i="20"/>
  <c r="DD42" i="20"/>
  <c r="CO45" i="20"/>
  <c r="BW45" i="20"/>
  <c r="BV45" i="20"/>
  <c r="FI48" i="20"/>
  <c r="FH48" i="20"/>
  <c r="AV48" i="20"/>
  <c r="AD44" i="20"/>
  <c r="AC44" i="20"/>
  <c r="GP44" i="20"/>
  <c r="EE46" i="20"/>
  <c r="ED46" i="20"/>
  <c r="R46" i="20"/>
  <c r="DA50" i="20"/>
  <c r="CZ50" i="20"/>
  <c r="DO50" i="20"/>
  <c r="DP50" i="20"/>
  <c r="CO51" i="20"/>
  <c r="FI53" i="20"/>
  <c r="FH53" i="20"/>
  <c r="GA50" i="20"/>
  <c r="AS52" i="20"/>
  <c r="AR52" i="20"/>
  <c r="CK53" i="20"/>
  <c r="CL53" i="20"/>
  <c r="EH54" i="20"/>
  <c r="EH51" i="20"/>
  <c r="O51" i="20"/>
  <c r="N51" i="20"/>
  <c r="DS51" i="20"/>
  <c r="R55" i="20"/>
  <c r="DD57" i="20"/>
  <c r="DO57" i="20"/>
  <c r="DQ57" i="20" s="1"/>
  <c r="DP57" i="20"/>
  <c r="CO58" i="20"/>
  <c r="R56" i="20"/>
  <c r="DO56" i="20"/>
  <c r="DQ56" i="20" s="1"/>
  <c r="DP56" i="20"/>
  <c r="GC58" i="20"/>
  <c r="GD58" i="20" s="1"/>
  <c r="GB58" i="20"/>
  <c r="EH60" i="20"/>
  <c r="CQ60" i="20"/>
  <c r="CP60" i="20"/>
  <c r="GP61" i="20"/>
  <c r="CL61" i="20"/>
  <c r="CK61" i="20"/>
  <c r="GM63" i="20"/>
  <c r="GL63" i="20"/>
  <c r="BZ63" i="20"/>
  <c r="DT65" i="20"/>
  <c r="DU65" i="20"/>
  <c r="DD62" i="20"/>
  <c r="GA62" i="20"/>
  <c r="DA64" i="20"/>
  <c r="CZ64" i="20"/>
  <c r="AD64" i="20"/>
  <c r="AC64" i="20"/>
  <c r="GC67" i="20"/>
  <c r="GB67" i="20"/>
  <c r="O65" i="20"/>
  <c r="N65" i="20"/>
  <c r="FW68" i="20"/>
  <c r="FX68" i="20"/>
  <c r="GP69" i="20"/>
  <c r="BW69" i="20"/>
  <c r="BV69" i="20"/>
  <c r="AI71" i="20"/>
  <c r="AH71" i="20"/>
  <c r="DO71" i="20"/>
  <c r="DQ71" i="20" s="1"/>
  <c r="DP71" i="20"/>
  <c r="ET72" i="20"/>
  <c r="ES72" i="20"/>
  <c r="EW73" i="20"/>
  <c r="ED77" i="20"/>
  <c r="EE77" i="20"/>
  <c r="GL80" i="20"/>
  <c r="GM80" i="20"/>
  <c r="BZ80" i="20"/>
  <c r="CO76" i="20"/>
  <c r="DS78" i="20"/>
  <c r="BV78" i="20"/>
  <c r="BW78" i="20"/>
  <c r="R79" i="20"/>
  <c r="CK81" i="20"/>
  <c r="CL81" i="20"/>
  <c r="AC82" i="20"/>
  <c r="AD82" i="20"/>
  <c r="EW82" i="20"/>
  <c r="AC84" i="20"/>
  <c r="AD84" i="20"/>
  <c r="AV83" i="20"/>
  <c r="EW8" i="20"/>
  <c r="GR20" i="20"/>
  <c r="GQ20" i="20"/>
  <c r="P28" i="20"/>
  <c r="AC12" i="20"/>
  <c r="AD12" i="20"/>
  <c r="GA12" i="20"/>
  <c r="CK15" i="20"/>
  <c r="CL15" i="20"/>
  <c r="AG16" i="20"/>
  <c r="DO18" i="20"/>
  <c r="DP18" i="20"/>
  <c r="CO19" i="20"/>
  <c r="ES21" i="20"/>
  <c r="EU21" i="20" s="1"/>
  <c r="ET21" i="20"/>
  <c r="DS22" i="20"/>
  <c r="BJ31" i="20"/>
  <c r="BF31" i="20"/>
  <c r="BJ35" i="20"/>
  <c r="BF35" i="20"/>
  <c r="ED9" i="20"/>
  <c r="EE9" i="20"/>
  <c r="R13" i="20"/>
  <c r="O15" i="20"/>
  <c r="N15" i="20"/>
  <c r="P15" i="20" s="1"/>
  <c r="EH15" i="20"/>
  <c r="EE17" i="20"/>
  <c r="ED17" i="20"/>
  <c r="R21" i="20"/>
  <c r="O23" i="20"/>
  <c r="N23" i="20"/>
  <c r="AD24" i="20"/>
  <c r="AC24" i="20"/>
  <c r="FX25" i="20"/>
  <c r="FW25" i="20"/>
  <c r="EW26" i="20"/>
  <c r="AD29" i="20"/>
  <c r="AC29" i="20"/>
  <c r="AG30" i="20"/>
  <c r="AD33" i="20"/>
  <c r="AC33" i="20"/>
  <c r="AG34" i="20"/>
  <c r="O38" i="20"/>
  <c r="N38" i="20"/>
  <c r="GP40" i="20"/>
  <c r="BW41" i="20"/>
  <c r="BV41" i="20"/>
  <c r="DD39" i="20"/>
  <c r="FI43" i="20"/>
  <c r="FH43" i="20"/>
  <c r="FJ43" i="20" s="1"/>
  <c r="DS45" i="20"/>
  <c r="FI45" i="20"/>
  <c r="FH45" i="20"/>
  <c r="EH48" i="20"/>
  <c r="CL44" i="20"/>
  <c r="CK44" i="20"/>
  <c r="CM44" i="20" s="1"/>
  <c r="DA44" i="20"/>
  <c r="CZ44" i="20"/>
  <c r="DD46" i="20"/>
  <c r="EE53" i="20"/>
  <c r="ED53" i="20"/>
  <c r="R53" i="20"/>
  <c r="AG51" i="20"/>
  <c r="R52" i="20"/>
  <c r="GP54" i="20"/>
  <c r="DA54" i="20"/>
  <c r="CZ54" i="20"/>
  <c r="EU59" i="20"/>
  <c r="DD55" i="20"/>
  <c r="AC55" i="20"/>
  <c r="AD55" i="20"/>
  <c r="GP58" i="20"/>
  <c r="BW58" i="20"/>
  <c r="BV58" i="20"/>
  <c r="EW60" i="20"/>
  <c r="FL61" i="20"/>
  <c r="DP61" i="20"/>
  <c r="DO61" i="20"/>
  <c r="AV63" i="20"/>
  <c r="DQ64" i="20"/>
  <c r="BV62" i="20"/>
  <c r="BW62" i="20"/>
  <c r="CL62" i="20"/>
  <c r="CK62" i="20"/>
  <c r="FY67" i="20"/>
  <c r="DA65" i="20"/>
  <c r="CZ65" i="20"/>
  <c r="DD70" i="20"/>
  <c r="DS70" i="20"/>
  <c r="FI69" i="20"/>
  <c r="FH69" i="20"/>
  <c r="AV69" i="20"/>
  <c r="GM68" i="20"/>
  <c r="GL68" i="20"/>
  <c r="BZ68" i="20"/>
  <c r="AS71" i="20"/>
  <c r="AR71" i="20"/>
  <c r="DE74" i="20"/>
  <c r="DG74" i="20" s="1"/>
  <c r="DF74" i="20"/>
  <c r="AT76" i="20"/>
  <c r="AX74" i="20"/>
  <c r="AW74" i="20"/>
  <c r="FM75" i="20"/>
  <c r="FN75" i="20"/>
  <c r="AX73" i="20"/>
  <c r="AW73" i="20"/>
  <c r="GA74" i="20"/>
  <c r="FW77" i="20"/>
  <c r="FY77" i="20" s="1"/>
  <c r="FX77" i="20"/>
  <c r="FL80" i="20"/>
  <c r="GP76" i="20"/>
  <c r="DP76" i="20"/>
  <c r="DO76" i="20"/>
  <c r="ES78" i="20"/>
  <c r="EU78" i="20" s="1"/>
  <c r="ET78" i="20"/>
  <c r="CO79" i="20"/>
  <c r="FH79" i="20"/>
  <c r="FI79" i="20"/>
  <c r="DS81" i="20"/>
  <c r="N81" i="20"/>
  <c r="O81" i="20"/>
  <c r="EH81" i="20"/>
  <c r="CK84" i="20"/>
  <c r="CL84" i="20"/>
  <c r="M86" i="20"/>
  <c r="O7" i="20"/>
  <c r="N7" i="20"/>
  <c r="BU86" i="20"/>
  <c r="EC86" i="20"/>
  <c r="EE7" i="20"/>
  <c r="ED7" i="20"/>
  <c r="GK86" i="20"/>
  <c r="GM7" i="20"/>
  <c r="GL7" i="20"/>
  <c r="GR15" i="20"/>
  <c r="GQ15" i="20"/>
  <c r="GS15" i="20" s="1"/>
  <c r="GR19" i="20"/>
  <c r="GQ19" i="20"/>
  <c r="DO8" i="20"/>
  <c r="DP8" i="20"/>
  <c r="GR14" i="20"/>
  <c r="GQ14" i="20"/>
  <c r="GN20" i="20"/>
  <c r="AW28" i="20"/>
  <c r="AX28" i="20"/>
  <c r="AG9" i="20"/>
  <c r="GA9" i="20"/>
  <c r="AC13" i="20"/>
  <c r="AD13" i="20"/>
  <c r="GA13" i="20"/>
  <c r="CK16" i="20"/>
  <c r="CL16" i="20"/>
  <c r="AG17" i="20"/>
  <c r="DO19" i="20"/>
  <c r="DQ19" i="20" s="1"/>
  <c r="DP19" i="20"/>
  <c r="CO20" i="20"/>
  <c r="ES22" i="20"/>
  <c r="ET22" i="20"/>
  <c r="DS23" i="20"/>
  <c r="FH9" i="20"/>
  <c r="FJ9" i="20" s="1"/>
  <c r="FI9" i="20"/>
  <c r="DD10" i="20"/>
  <c r="DA12" i="20"/>
  <c r="CZ12" i="20"/>
  <c r="AV13" i="20"/>
  <c r="AS15" i="20"/>
  <c r="AR15" i="20"/>
  <c r="FL15" i="20"/>
  <c r="FI17" i="20"/>
  <c r="FH17" i="20"/>
  <c r="DD18" i="20"/>
  <c r="DA20" i="20"/>
  <c r="CZ20" i="20"/>
  <c r="AV21" i="20"/>
  <c r="AS23" i="20"/>
  <c r="AR23" i="20"/>
  <c r="FX26" i="20"/>
  <c r="FW26" i="20"/>
  <c r="EW27" i="20"/>
  <c r="DP29" i="20"/>
  <c r="DO29" i="20"/>
  <c r="GA29" i="20"/>
  <c r="DP31" i="20"/>
  <c r="DO31" i="20"/>
  <c r="GA31" i="20"/>
  <c r="DP33" i="20"/>
  <c r="DO33" i="20"/>
  <c r="GA33" i="20"/>
  <c r="DP35" i="20"/>
  <c r="DO35" i="20"/>
  <c r="GA35" i="20"/>
  <c r="ET37" i="20"/>
  <c r="ES37" i="20"/>
  <c r="CO38" i="20"/>
  <c r="DA38" i="20"/>
  <c r="CZ38" i="20"/>
  <c r="AS40" i="20"/>
  <c r="AR40" i="20"/>
  <c r="FL41" i="20"/>
  <c r="FY44" i="20"/>
  <c r="CO40" i="20"/>
  <c r="EE42" i="20"/>
  <c r="ED42" i="20"/>
  <c r="GP42" i="20"/>
  <c r="ET45" i="20"/>
  <c r="ES45" i="20"/>
  <c r="EU45" i="20" s="1"/>
  <c r="FL47" i="20"/>
  <c r="EE45" i="20"/>
  <c r="ED45" i="20"/>
  <c r="AV45" i="20"/>
  <c r="DA48" i="20"/>
  <c r="CZ48" i="20"/>
  <c r="AG42" i="20"/>
  <c r="FW49" i="20"/>
  <c r="FX49" i="20"/>
  <c r="FL49" i="20"/>
  <c r="EW48" i="20"/>
  <c r="EY52" i="20"/>
  <c r="EX52" i="20"/>
  <c r="AV50" i="20"/>
  <c r="FW52" i="20"/>
  <c r="FX52" i="20"/>
  <c r="DD52" i="20"/>
  <c r="GA54" i="20"/>
  <c r="BZ54" i="20"/>
  <c r="GP55" i="20"/>
  <c r="FL58" i="20"/>
  <c r="AS58" i="20"/>
  <c r="AR58" i="20"/>
  <c r="DS58" i="20"/>
  <c r="CP64" i="20"/>
  <c r="CQ64" i="20"/>
  <c r="GA55" i="20"/>
  <c r="AS57" i="20"/>
  <c r="AR57" i="20"/>
  <c r="GP56" i="20"/>
  <c r="AV60" i="20"/>
  <c r="O61" i="20"/>
  <c r="N61" i="20"/>
  <c r="EW61" i="20"/>
  <c r="FL64" i="20"/>
  <c r="FX65" i="20"/>
  <c r="FW65" i="20"/>
  <c r="GM70" i="20"/>
  <c r="GL70" i="20"/>
  <c r="EH69" i="20"/>
  <c r="FI68" i="20"/>
  <c r="FH68" i="20"/>
  <c r="FJ68" i="20" s="1"/>
  <c r="AV68" i="20"/>
  <c r="FL67" i="20"/>
  <c r="AS67" i="20"/>
  <c r="AR67" i="20"/>
  <c r="CO68" i="20"/>
  <c r="R71" i="20"/>
  <c r="AW72" i="20"/>
  <c r="AX72" i="20"/>
  <c r="T74" i="20"/>
  <c r="BE74" i="20" s="1"/>
  <c r="S74" i="20"/>
  <c r="CO73" i="20"/>
  <c r="ET74" i="20"/>
  <c r="ES74" i="20"/>
  <c r="EH74" i="20"/>
  <c r="BW77" i="20"/>
  <c r="BV77" i="20"/>
  <c r="ES77" i="20"/>
  <c r="ET77" i="20"/>
  <c r="DS80" i="20"/>
  <c r="CO75" i="20"/>
  <c r="DO79" i="20"/>
  <c r="DP79" i="20"/>
  <c r="GR81" i="20"/>
  <c r="GQ81" i="20"/>
  <c r="GS81" i="20" s="1"/>
  <c r="R78" i="20"/>
  <c r="R82" i="20"/>
  <c r="CK83" i="20"/>
  <c r="CL83" i="20"/>
  <c r="GM84" i="20"/>
  <c r="GL84" i="20"/>
  <c r="GN84" i="20" s="1"/>
  <c r="AR84" i="20"/>
  <c r="AS84" i="20"/>
  <c r="GA10" i="20"/>
  <c r="O8" i="20"/>
  <c r="N8" i="20"/>
  <c r="GS17" i="20"/>
  <c r="CO8" i="20"/>
  <c r="GN18" i="20"/>
  <c r="AT28" i="20"/>
  <c r="CO9" i="20"/>
  <c r="EU11" i="20"/>
  <c r="DO12" i="20"/>
  <c r="DP12" i="20"/>
  <c r="CO13" i="20"/>
  <c r="ES15" i="20"/>
  <c r="EU15" i="20" s="1"/>
  <c r="ET15" i="20"/>
  <c r="DS16" i="20"/>
  <c r="FW18" i="20"/>
  <c r="FX18" i="20"/>
  <c r="EW19" i="20"/>
  <c r="AC22" i="20"/>
  <c r="AD22" i="20"/>
  <c r="GA22" i="20"/>
  <c r="FO26" i="20"/>
  <c r="EU41" i="20"/>
  <c r="ED10" i="20"/>
  <c r="EE10" i="20"/>
  <c r="R14" i="20"/>
  <c r="O16" i="20"/>
  <c r="N16" i="20"/>
  <c r="EH16" i="20"/>
  <c r="EE18" i="20"/>
  <c r="ED18" i="20"/>
  <c r="EF18" i="20" s="1"/>
  <c r="R22" i="20"/>
  <c r="AD27" i="20"/>
  <c r="AC27" i="20"/>
  <c r="AE27" i="20" s="1"/>
  <c r="GA27" i="20"/>
  <c r="DP41" i="20"/>
  <c r="DO41" i="20"/>
  <c r="AG39" i="20"/>
  <c r="GM38" i="20"/>
  <c r="GL38" i="20"/>
  <c r="BZ38" i="20"/>
  <c r="EE40" i="20"/>
  <c r="ED40" i="20"/>
  <c r="R40" i="20"/>
  <c r="O41" i="20"/>
  <c r="N41" i="20"/>
  <c r="GA41" i="20"/>
  <c r="AS39" i="20"/>
  <c r="AR39" i="20"/>
  <c r="EH43" i="20"/>
  <c r="AG45" i="20"/>
  <c r="EE47" i="20"/>
  <c r="ED47" i="20"/>
  <c r="R47" i="20"/>
  <c r="AH46" i="20"/>
  <c r="AI46" i="20"/>
  <c r="GB46" i="20"/>
  <c r="GD46" i="20" s="1"/>
  <c r="GC46" i="20"/>
  <c r="EX53" i="20"/>
  <c r="EZ53" i="20" s="1"/>
  <c r="EY53" i="20"/>
  <c r="CL42" i="20"/>
  <c r="CK42" i="20"/>
  <c r="AG43" i="20"/>
  <c r="CP47" i="20"/>
  <c r="CQ47" i="20"/>
  <c r="EW49" i="20"/>
  <c r="EH49" i="20"/>
  <c r="AS46" i="20"/>
  <c r="AR46" i="20"/>
  <c r="AD48" i="20"/>
  <c r="AC48" i="20"/>
  <c r="GA48" i="20"/>
  <c r="EE50" i="20"/>
  <c r="ED50" i="20"/>
  <c r="R50" i="20"/>
  <c r="AC53" i="20"/>
  <c r="AD53" i="20"/>
  <c r="CO50" i="20"/>
  <c r="BW53" i="20"/>
  <c r="BV53" i="20"/>
  <c r="GM52" i="20"/>
  <c r="GL52" i="20"/>
  <c r="DS52" i="20"/>
  <c r="AS54" i="20"/>
  <c r="AR54" i="20"/>
  <c r="FI51" i="20"/>
  <c r="FH51" i="20"/>
  <c r="AV55" i="20"/>
  <c r="FW56" i="20"/>
  <c r="FY56" i="20" s="1"/>
  <c r="FX56" i="20"/>
  <c r="EE57" i="20"/>
  <c r="ED57" i="20"/>
  <c r="R57" i="20"/>
  <c r="FW59" i="20"/>
  <c r="FX59" i="20"/>
  <c r="EY55" i="20"/>
  <c r="EX55" i="20"/>
  <c r="CQ57" i="20"/>
  <c r="CP57" i="20"/>
  <c r="CR57" i="20" s="1"/>
  <c r="FH60" i="20"/>
  <c r="FI60" i="20"/>
  <c r="DS60" i="20"/>
  <c r="CQ56" i="20"/>
  <c r="CP56" i="20"/>
  <c r="EY58" i="20"/>
  <c r="EX58" i="20"/>
  <c r="FJ59" i="20"/>
  <c r="DA61" i="20"/>
  <c r="CZ61" i="20"/>
  <c r="AG61" i="20"/>
  <c r="EH62" i="20"/>
  <c r="EW62" i="20"/>
  <c r="EE64" i="20"/>
  <c r="ED64" i="20"/>
  <c r="R64" i="20"/>
  <c r="FL65" i="20"/>
  <c r="GP66" i="20"/>
  <c r="BZ66" i="20"/>
  <c r="CO66" i="20"/>
  <c r="FI70" i="20"/>
  <c r="FH70" i="20"/>
  <c r="AG68" i="20"/>
  <c r="AI67" i="20"/>
  <c r="AH67" i="20"/>
  <c r="EE68" i="20"/>
  <c r="ED68" i="20"/>
  <c r="EF67" i="20"/>
  <c r="FM72" i="20"/>
  <c r="FN72" i="20"/>
  <c r="EI73" i="20"/>
  <c r="EJ73" i="20"/>
  <c r="GN72" i="20"/>
  <c r="EJ76" i="20"/>
  <c r="EI76" i="20"/>
  <c r="DP73" i="20"/>
  <c r="DO73" i="20"/>
  <c r="DS74" i="20"/>
  <c r="DQ77" i="20"/>
  <c r="FH77" i="20"/>
  <c r="FJ77" i="20" s="1"/>
  <c r="FI77" i="20"/>
  <c r="AR77" i="20"/>
  <c r="AS77" i="20"/>
  <c r="AC77" i="20"/>
  <c r="AD77" i="20"/>
  <c r="FW80" i="20"/>
  <c r="FY80" i="20" s="1"/>
  <c r="FX80" i="20"/>
  <c r="DQ75" i="20"/>
  <c r="FW76" i="20"/>
  <c r="FX76" i="20"/>
  <c r="CK78" i="20"/>
  <c r="CL78" i="20"/>
  <c r="ES79" i="20"/>
  <c r="ET79" i="20"/>
  <c r="FH78" i="20"/>
  <c r="FI78" i="20"/>
  <c r="DD79" i="20"/>
  <c r="AG81" i="20"/>
  <c r="GA81" i="20"/>
  <c r="DB82" i="20"/>
  <c r="DB85" i="20"/>
  <c r="DS83" i="20"/>
  <c r="FI84" i="20"/>
  <c r="FH84" i="20"/>
  <c r="FJ84" i="20" s="1"/>
  <c r="BV84" i="20"/>
  <c r="BW84" i="20"/>
  <c r="AQ86" i="20"/>
  <c r="AS7" i="20"/>
  <c r="AR7" i="20"/>
  <c r="CY86" i="20"/>
  <c r="DA7" i="20"/>
  <c r="CZ7" i="20"/>
  <c r="FG86" i="20"/>
  <c r="FI7" i="20"/>
  <c r="FH7" i="20"/>
  <c r="GR10" i="20"/>
  <c r="GQ10" i="20"/>
  <c r="GS10" i="20" s="1"/>
  <c r="AB86" i="20"/>
  <c r="AD7" i="20"/>
  <c r="AC7" i="20"/>
  <c r="FL8" i="20"/>
  <c r="GP23" i="20"/>
  <c r="S28" i="20"/>
  <c r="U28" i="20" s="1"/>
  <c r="T28" i="20"/>
  <c r="BE28" i="20" s="1"/>
  <c r="DQ9" i="20"/>
  <c r="AC11" i="20"/>
  <c r="AD11" i="20"/>
  <c r="FW11" i="20"/>
  <c r="FX11" i="20"/>
  <c r="EW12" i="20"/>
  <c r="AC15" i="20"/>
  <c r="AD15" i="20"/>
  <c r="GA15" i="20"/>
  <c r="CK18" i="20"/>
  <c r="CL18" i="20"/>
  <c r="AG19" i="20"/>
  <c r="DO21" i="20"/>
  <c r="DP21" i="20"/>
  <c r="CO22" i="20"/>
  <c r="DP24" i="20"/>
  <c r="DO24" i="20"/>
  <c r="DQ24" i="20" s="1"/>
  <c r="FH10" i="20"/>
  <c r="FJ10" i="20" s="1"/>
  <c r="FI10" i="20"/>
  <c r="DD11" i="20"/>
  <c r="DA13" i="20"/>
  <c r="CZ13" i="20"/>
  <c r="AV14" i="20"/>
  <c r="AS16" i="20"/>
  <c r="AR16" i="20"/>
  <c r="FL16" i="20"/>
  <c r="FI18" i="20"/>
  <c r="FH18" i="20"/>
  <c r="DD19" i="20"/>
  <c r="DA21" i="20"/>
  <c r="CZ21" i="20"/>
  <c r="AV22" i="20"/>
  <c r="S27" i="20"/>
  <c r="T27" i="20"/>
  <c r="BE27" i="20" s="1"/>
  <c r="EI27" i="20"/>
  <c r="EJ27" i="20"/>
  <c r="DP26" i="20"/>
  <c r="DO26" i="20"/>
  <c r="CO27" i="20"/>
  <c r="CL29" i="20"/>
  <c r="CK29" i="20"/>
  <c r="EW29" i="20"/>
  <c r="CL31" i="20"/>
  <c r="CK31" i="20"/>
  <c r="EW31" i="20"/>
  <c r="CL33" i="20"/>
  <c r="CK33" i="20"/>
  <c r="EW33" i="20"/>
  <c r="CL35" i="20"/>
  <c r="CK35" i="20"/>
  <c r="EW35" i="20"/>
  <c r="GB45" i="20"/>
  <c r="GC45" i="20"/>
  <c r="AS38" i="20"/>
  <c r="AR38" i="20"/>
  <c r="DD40" i="20"/>
  <c r="GB44" i="20"/>
  <c r="GC44" i="20"/>
  <c r="EH39" i="20"/>
  <c r="AV42" i="20"/>
  <c r="O44" i="20"/>
  <c r="N44" i="20"/>
  <c r="GM45" i="20"/>
  <c r="GL45" i="20"/>
  <c r="GN45" i="20" s="1"/>
  <c r="BZ45" i="20"/>
  <c r="FL48" i="20"/>
  <c r="CL43" i="20"/>
  <c r="CK43" i="20"/>
  <c r="AG44" i="20"/>
  <c r="DP49" i="20"/>
  <c r="DO49" i="20"/>
  <c r="CZ49" i="20"/>
  <c r="DA49" i="20"/>
  <c r="EH46" i="20"/>
  <c r="DD50" i="20"/>
  <c r="DS50" i="20"/>
  <c r="EY56" i="20"/>
  <c r="EX56" i="20"/>
  <c r="EZ56" i="20" s="1"/>
  <c r="FL53" i="20"/>
  <c r="FI52" i="20"/>
  <c r="FH52" i="20"/>
  <c r="AV52" i="20"/>
  <c r="CO53" i="20"/>
  <c r="AI50" i="20"/>
  <c r="AH50" i="20"/>
  <c r="EE51" i="20"/>
  <c r="ED51" i="20"/>
  <c r="P51" i="20"/>
  <c r="EH55" i="20"/>
  <c r="O55" i="20"/>
  <c r="N55" i="20"/>
  <c r="DA58" i="20"/>
  <c r="CZ58" i="20"/>
  <c r="DA57" i="20"/>
  <c r="CZ57" i="20"/>
  <c r="DS57" i="20"/>
  <c r="EH56" i="20"/>
  <c r="O56" i="20"/>
  <c r="N56" i="20"/>
  <c r="DS56" i="20"/>
  <c r="R59" i="20"/>
  <c r="GP63" i="20"/>
  <c r="CL63" i="20"/>
  <c r="CK63" i="20"/>
  <c r="EY68" i="20"/>
  <c r="EX68" i="20"/>
  <c r="AG62" i="20"/>
  <c r="DD64" i="20"/>
  <c r="EX65" i="20"/>
  <c r="EY65" i="20"/>
  <c r="EE65" i="20"/>
  <c r="ED65" i="20"/>
  <c r="R65" i="20"/>
  <c r="DO66" i="20"/>
  <c r="DP66" i="20"/>
  <c r="CK67" i="20"/>
  <c r="CL67" i="20"/>
  <c r="GA68" i="20"/>
  <c r="O70" i="20"/>
  <c r="N70" i="20"/>
  <c r="GM69" i="20"/>
  <c r="GL69" i="20"/>
  <c r="AI70" i="20"/>
  <c r="AH70" i="20"/>
  <c r="BW71" i="20"/>
  <c r="BV71" i="20"/>
  <c r="DS71" i="20"/>
  <c r="AW76" i="20"/>
  <c r="AX76" i="20"/>
  <c r="FN74" i="20"/>
  <c r="FM74" i="20"/>
  <c r="FO74" i="20" s="1"/>
  <c r="T75" i="20"/>
  <c r="BE75" i="20" s="1"/>
  <c r="S75" i="20"/>
  <c r="U75" i="20" s="1"/>
  <c r="EW72" i="20"/>
  <c r="GP80" i="20"/>
  <c r="EW75" i="20"/>
  <c r="CL76" i="20"/>
  <c r="CK76" i="20"/>
  <c r="FW79" i="20"/>
  <c r="FX79" i="20"/>
  <c r="BZ78" i="20"/>
  <c r="BZ82" i="20"/>
  <c r="ES83" i="20"/>
  <c r="ET83" i="20"/>
  <c r="AG84" i="20"/>
  <c r="CZ84" i="20"/>
  <c r="DA84" i="20"/>
  <c r="GR21" i="20"/>
  <c r="GQ21" i="20"/>
  <c r="GS21" i="20" s="1"/>
  <c r="ED8" i="20"/>
  <c r="EE8" i="20"/>
  <c r="ES8" i="20"/>
  <c r="ET8" i="20"/>
  <c r="DS10" i="20"/>
  <c r="CK11" i="20"/>
  <c r="CL11" i="20"/>
  <c r="AG12" i="20"/>
  <c r="DO14" i="20"/>
  <c r="DP14" i="20"/>
  <c r="CO15" i="20"/>
  <c r="ES17" i="20"/>
  <c r="EU17" i="20" s="1"/>
  <c r="ET17" i="20"/>
  <c r="DS18" i="20"/>
  <c r="FW20" i="20"/>
  <c r="FX20" i="20"/>
  <c r="EW21" i="20"/>
  <c r="CL24" i="20"/>
  <c r="CK24" i="20"/>
  <c r="GQ25" i="20"/>
  <c r="GR25" i="20"/>
  <c r="CC31" i="20"/>
  <c r="GS31" i="20"/>
  <c r="CC35" i="20"/>
  <c r="GS35" i="20"/>
  <c r="AW24" i="20"/>
  <c r="AX24" i="20"/>
  <c r="GQ26" i="20"/>
  <c r="GS26" i="20" s="1"/>
  <c r="GR26" i="20"/>
  <c r="DG30" i="20"/>
  <c r="AY34" i="20"/>
  <c r="FO34" i="20"/>
  <c r="N9" i="20"/>
  <c r="O9" i="20"/>
  <c r="EH9" i="20"/>
  <c r="EE11" i="20"/>
  <c r="ED11" i="20"/>
  <c r="R15" i="20"/>
  <c r="O17" i="20"/>
  <c r="P17" i="20" s="1"/>
  <c r="N17" i="20"/>
  <c r="EH17" i="20"/>
  <c r="EE19" i="20"/>
  <c r="ED19" i="20"/>
  <c r="EF19" i="20" s="1"/>
  <c r="R23" i="20"/>
  <c r="AG24" i="20"/>
  <c r="AD25" i="20"/>
  <c r="AC25" i="20"/>
  <c r="GA25" i="20"/>
  <c r="CL28" i="20"/>
  <c r="CK28" i="20"/>
  <c r="AG29" i="20"/>
  <c r="AD32" i="20"/>
  <c r="AC32" i="20"/>
  <c r="AG33" i="20"/>
  <c r="AD36" i="20"/>
  <c r="AC36" i="20"/>
  <c r="AE36" i="20" s="1"/>
  <c r="EE37" i="20"/>
  <c r="ED37" i="20"/>
  <c r="AD38" i="20"/>
  <c r="AC38" i="20"/>
  <c r="AE38" i="20" s="1"/>
  <c r="EE38" i="20"/>
  <c r="ED38" i="20"/>
  <c r="EF38" i="20" s="1"/>
  <c r="R38" i="20"/>
  <c r="GM41" i="20"/>
  <c r="GL41" i="20"/>
  <c r="BZ41" i="20"/>
  <c r="DA43" i="20"/>
  <c r="CZ43" i="20"/>
  <c r="FL43" i="20"/>
  <c r="BW47" i="20"/>
  <c r="BV47" i="20"/>
  <c r="FL45" i="20"/>
  <c r="EX46" i="20"/>
  <c r="EY46" i="20"/>
  <c r="DP43" i="20"/>
  <c r="DO43" i="20"/>
  <c r="DQ43" i="20" s="1"/>
  <c r="CO44" i="20"/>
  <c r="AH47" i="20"/>
  <c r="AI47" i="20"/>
  <c r="GB47" i="20"/>
  <c r="GD47" i="20" s="1"/>
  <c r="GC47" i="20"/>
  <c r="CL49" i="20"/>
  <c r="CM49" i="20" s="1"/>
  <c r="CK49" i="20"/>
  <c r="DD44" i="20"/>
  <c r="EY51" i="20"/>
  <c r="EX51" i="20"/>
  <c r="EZ51" i="20" s="1"/>
  <c r="BZ50" i="20"/>
  <c r="DT54" i="20"/>
  <c r="DV54" i="20" s="1"/>
  <c r="DU54" i="20"/>
  <c r="EH53" i="20"/>
  <c r="EH52" i="20"/>
  <c r="O52" i="20"/>
  <c r="N52" i="20"/>
  <c r="GL54" i="20"/>
  <c r="GN54" i="20" s="1"/>
  <c r="GM54" i="20"/>
  <c r="DD54" i="20"/>
  <c r="AI60" i="20"/>
  <c r="AH60" i="20"/>
  <c r="GM58" i="20"/>
  <c r="GL58" i="20"/>
  <c r="BZ57" i="20"/>
  <c r="ET60" i="20"/>
  <c r="ES60" i="20"/>
  <c r="DU55" i="20"/>
  <c r="DT55" i="20"/>
  <c r="DA59" i="20"/>
  <c r="CZ59" i="20"/>
  <c r="DP63" i="20"/>
  <c r="DO63" i="20"/>
  <c r="GL62" i="20"/>
  <c r="GM62" i="20"/>
  <c r="BZ62" i="20"/>
  <c r="BW64" i="20"/>
  <c r="BV64" i="20"/>
  <c r="AH66" i="20"/>
  <c r="AI66" i="20"/>
  <c r="DD65" i="20"/>
  <c r="AC69" i="20"/>
  <c r="AD69" i="20"/>
  <c r="FL69" i="20"/>
  <c r="GP68" i="20"/>
  <c r="BW67" i="20"/>
  <c r="BV67" i="20"/>
  <c r="FH71" i="20"/>
  <c r="FI71" i="20"/>
  <c r="DF76" i="20"/>
  <c r="DE76" i="20"/>
  <c r="DG76" i="20" s="1"/>
  <c r="AD73" i="20"/>
  <c r="AC73" i="20"/>
  <c r="FX74" i="20"/>
  <c r="FW74" i="20"/>
  <c r="DD77" i="20"/>
  <c r="GA77" i="20"/>
  <c r="AG75" i="20"/>
  <c r="GM76" i="20"/>
  <c r="GL76" i="20"/>
  <c r="EW78" i="20"/>
  <c r="AR79" i="20"/>
  <c r="AS79" i="20"/>
  <c r="FL79" i="20"/>
  <c r="AV82" i="20"/>
  <c r="R81" i="20"/>
  <c r="GA83" i="20"/>
  <c r="CO84" i="20"/>
  <c r="N84" i="20"/>
  <c r="P84" i="20" s="1"/>
  <c r="O84" i="20"/>
  <c r="EE84" i="20"/>
  <c r="ED84" i="20"/>
  <c r="Q86" i="20"/>
  <c r="R7" i="20"/>
  <c r="BY86" i="20"/>
  <c r="EG86" i="20"/>
  <c r="EH7" i="20"/>
  <c r="GO86" i="20"/>
  <c r="GP7" i="20"/>
  <c r="GN16" i="20"/>
  <c r="CW86" i="20"/>
  <c r="GN21" i="20"/>
  <c r="CZ8" i="20"/>
  <c r="DA8" i="20"/>
  <c r="DS8" i="20"/>
  <c r="BJ32" i="20"/>
  <c r="BF32" i="20"/>
  <c r="BJ36" i="20"/>
  <c r="BF36" i="20"/>
  <c r="AC9" i="20"/>
  <c r="AD9" i="20"/>
  <c r="CK12" i="20"/>
  <c r="CL12" i="20"/>
  <c r="AG13" i="20"/>
  <c r="DO15" i="20"/>
  <c r="DP15" i="20"/>
  <c r="CO16" i="20"/>
  <c r="ES18" i="20"/>
  <c r="EU18" i="20" s="1"/>
  <c r="ET18" i="20"/>
  <c r="DS19" i="20"/>
  <c r="FW21" i="20"/>
  <c r="FX21" i="20"/>
  <c r="EW22" i="20"/>
  <c r="GN26" i="20"/>
  <c r="AR9" i="20"/>
  <c r="AS9" i="20"/>
  <c r="FL9" i="20"/>
  <c r="FI11" i="20"/>
  <c r="FH11" i="20"/>
  <c r="DD12" i="20"/>
  <c r="DA14" i="20"/>
  <c r="CZ14" i="20"/>
  <c r="AV15" i="20"/>
  <c r="AS17" i="20"/>
  <c r="AR17" i="20"/>
  <c r="FL17" i="20"/>
  <c r="FI19" i="20"/>
  <c r="FH19" i="20"/>
  <c r="DD20" i="20"/>
  <c r="DA22" i="20"/>
  <c r="CZ22" i="20"/>
  <c r="AV23" i="20"/>
  <c r="DE27" i="20"/>
  <c r="DF27" i="20"/>
  <c r="U29" i="20"/>
  <c r="EK29" i="20"/>
  <c r="AD26" i="20"/>
  <c r="AC26" i="20"/>
  <c r="GA26" i="20"/>
  <c r="FX28" i="20"/>
  <c r="FW28" i="20"/>
  <c r="FY28" i="20" s="1"/>
  <c r="DS29" i="20"/>
  <c r="FX30" i="20"/>
  <c r="FW30" i="20"/>
  <c r="DS31" i="20"/>
  <c r="FX32" i="20"/>
  <c r="FW32" i="20"/>
  <c r="FY32" i="20" s="1"/>
  <c r="DS33" i="20"/>
  <c r="FX34" i="20"/>
  <c r="FW34" i="20"/>
  <c r="DS35" i="20"/>
  <c r="FX36" i="20"/>
  <c r="FW36" i="20"/>
  <c r="FY36" i="20" s="1"/>
  <c r="EW37" i="20"/>
  <c r="AD40" i="20"/>
  <c r="AC40" i="20"/>
  <c r="DD38" i="20"/>
  <c r="FI40" i="20"/>
  <c r="FH40" i="20"/>
  <c r="FJ40" i="20" s="1"/>
  <c r="AV40" i="20"/>
  <c r="GM39" i="20"/>
  <c r="GL39" i="20"/>
  <c r="EH42" i="20"/>
  <c r="EE44" i="20"/>
  <c r="ED44" i="20"/>
  <c r="EW45" i="20"/>
  <c r="DS44" i="20"/>
  <c r="EH45" i="20"/>
  <c r="DD48" i="20"/>
  <c r="ET43" i="20"/>
  <c r="ES43" i="20"/>
  <c r="AE47" i="20"/>
  <c r="FY47" i="20"/>
  <c r="GA49" i="20"/>
  <c r="GM46" i="20"/>
  <c r="GL46" i="20"/>
  <c r="GN46" i="20" s="1"/>
  <c r="FL50" i="20"/>
  <c r="AS50" i="20"/>
  <c r="AR50" i="20"/>
  <c r="GA52" i="20"/>
  <c r="AI52" i="20"/>
  <c r="AH52" i="20"/>
  <c r="AH54" i="20"/>
  <c r="AI54" i="20"/>
  <c r="DA52" i="20"/>
  <c r="CZ52" i="20"/>
  <c r="FW54" i="20"/>
  <c r="FX54" i="20"/>
  <c r="GM51" i="20"/>
  <c r="GN51" i="20" s="1"/>
  <c r="GL51" i="20"/>
  <c r="FI58" i="20"/>
  <c r="FH58" i="20"/>
  <c r="GA60" i="20"/>
  <c r="FI57" i="20"/>
  <c r="FH57" i="20"/>
  <c r="AV57" i="20"/>
  <c r="GL60" i="20"/>
  <c r="GM60" i="20"/>
  <c r="BW59" i="20"/>
  <c r="BV59" i="20"/>
  <c r="EE61" i="20"/>
  <c r="ED61" i="20"/>
  <c r="EF61" i="20" s="1"/>
  <c r="R61" i="20"/>
  <c r="O63" i="20"/>
  <c r="N63" i="20"/>
  <c r="EW63" i="20"/>
  <c r="AR62" i="20"/>
  <c r="AS62" i="20"/>
  <c r="DP62" i="20"/>
  <c r="DO62" i="20"/>
  <c r="DQ62" i="20" s="1"/>
  <c r="ET64" i="20"/>
  <c r="ES64" i="20"/>
  <c r="EU64" i="20" s="1"/>
  <c r="BW65" i="20"/>
  <c r="BV65" i="20"/>
  <c r="GA65" i="20"/>
  <c r="O66" i="20"/>
  <c r="N66" i="20"/>
  <c r="FL68" i="20"/>
  <c r="FI67" i="20"/>
  <c r="FH67" i="20"/>
  <c r="FJ67" i="20" s="1"/>
  <c r="ED71" i="20"/>
  <c r="EE71" i="20"/>
  <c r="O71" i="20"/>
  <c r="N71" i="20"/>
  <c r="CO72" i="20"/>
  <c r="CL73" i="20"/>
  <c r="CK73" i="20"/>
  <c r="GL77" i="20"/>
  <c r="GN77" i="20" s="1"/>
  <c r="GM77" i="20"/>
  <c r="BZ77" i="20"/>
  <c r="N80" i="20"/>
  <c r="O80" i="20"/>
  <c r="DO80" i="20"/>
  <c r="DP80" i="20"/>
  <c r="ET76" i="20"/>
  <c r="ES76" i="20"/>
  <c r="EU76" i="20" s="1"/>
  <c r="GA78" i="20"/>
  <c r="DS79" i="20"/>
  <c r="BV79" i="20"/>
  <c r="BW79" i="20"/>
  <c r="EH82" i="20"/>
  <c r="O82" i="20"/>
  <c r="N82" i="20"/>
  <c r="CO82" i="20"/>
  <c r="FH81" i="20"/>
  <c r="FI81" i="20"/>
  <c r="CO83" i="20"/>
  <c r="GP84" i="20"/>
  <c r="CZ83" i="20"/>
  <c r="DB83" i="20" s="1"/>
  <c r="DA83" i="20"/>
  <c r="AV84" i="20"/>
  <c r="GR12" i="20"/>
  <c r="GQ12" i="20"/>
  <c r="GL8" i="20"/>
  <c r="GN8" i="20" s="1"/>
  <c r="GM8" i="20"/>
  <c r="DS12" i="20"/>
  <c r="FW14" i="20"/>
  <c r="FX14" i="20"/>
  <c r="EW15" i="20"/>
  <c r="AC18" i="20"/>
  <c r="AD18" i="20"/>
  <c r="GA18" i="20"/>
  <c r="CK21" i="20"/>
  <c r="CL21" i="20"/>
  <c r="AG22" i="20"/>
  <c r="ET24" i="20"/>
  <c r="ES24" i="20"/>
  <c r="DE25" i="20"/>
  <c r="DF25" i="20"/>
  <c r="FM23" i="20"/>
  <c r="FO23" i="20" s="1"/>
  <c r="FN23" i="20"/>
  <c r="DE26" i="20"/>
  <c r="DF26" i="20"/>
  <c r="N10" i="20"/>
  <c r="O10" i="20"/>
  <c r="EH10" i="20"/>
  <c r="EE12" i="20"/>
  <c r="ED12" i="20"/>
  <c r="EF12" i="20" s="1"/>
  <c r="R16" i="20"/>
  <c r="O18" i="20"/>
  <c r="N18" i="20"/>
  <c r="EH18" i="20"/>
  <c r="EE20" i="20"/>
  <c r="ED20" i="20"/>
  <c r="CL26" i="20"/>
  <c r="CK26" i="20"/>
  <c r="AG27" i="20"/>
  <c r="DP38" i="20"/>
  <c r="DO38" i="20"/>
  <c r="DS41" i="20"/>
  <c r="GB37" i="20"/>
  <c r="GC37" i="20"/>
  <c r="GP38" i="20"/>
  <c r="EH40" i="20"/>
  <c r="EE41" i="20"/>
  <c r="ED41" i="20"/>
  <c r="EF41" i="20" s="1"/>
  <c r="R41" i="20"/>
  <c r="FI39" i="20"/>
  <c r="FH39" i="20"/>
  <c r="AV39" i="20"/>
  <c r="O43" i="20"/>
  <c r="N43" i="20"/>
  <c r="AD45" i="20"/>
  <c r="AC45" i="20"/>
  <c r="EH47" i="20"/>
  <c r="DA45" i="20"/>
  <c r="CZ45" i="20"/>
  <c r="BW48" i="20"/>
  <c r="BV48" i="20"/>
  <c r="BX48" i="20" s="1"/>
  <c r="CO42" i="20"/>
  <c r="EW44" i="20"/>
  <c r="FI46" i="20"/>
  <c r="FH46" i="20"/>
  <c r="FJ46" i="20" s="1"/>
  <c r="AV46" i="20"/>
  <c r="AG48" i="20"/>
  <c r="EH50" i="20"/>
  <c r="AG53" i="20"/>
  <c r="GM53" i="20"/>
  <c r="GL53" i="20"/>
  <c r="GN53" i="20" s="1"/>
  <c r="GP52" i="20"/>
  <c r="FI54" i="20"/>
  <c r="FH54" i="20"/>
  <c r="AV54" i="20"/>
  <c r="FL55" i="20"/>
  <c r="AS55" i="20"/>
  <c r="AR55" i="20"/>
  <c r="GA56" i="20"/>
  <c r="O58" i="20"/>
  <c r="N58" i="20"/>
  <c r="CK59" i="20"/>
  <c r="CL59" i="20"/>
  <c r="EH57" i="20"/>
  <c r="GA59" i="20"/>
  <c r="AS56" i="20"/>
  <c r="AR56" i="20"/>
  <c r="FL60" i="20"/>
  <c r="R60" i="20"/>
  <c r="AV59" i="20"/>
  <c r="DO59" i="20"/>
  <c r="DQ59" i="20" s="1"/>
  <c r="DP59" i="20"/>
  <c r="DD61" i="20"/>
  <c r="FX61" i="20"/>
  <c r="FW61" i="20"/>
  <c r="FY61" i="20" s="1"/>
  <c r="DA63" i="20"/>
  <c r="CZ63" i="20"/>
  <c r="AG63" i="20"/>
  <c r="EH64" i="20"/>
  <c r="GM66" i="20"/>
  <c r="GL66" i="20"/>
  <c r="GN66" i="20" s="1"/>
  <c r="DD69" i="20"/>
  <c r="DO69" i="20"/>
  <c r="DQ69" i="20" s="1"/>
  <c r="DP69" i="20"/>
  <c r="R67" i="20"/>
  <c r="DA71" i="20"/>
  <c r="CZ71" i="20"/>
  <c r="GL71" i="20"/>
  <c r="GM71" i="20"/>
  <c r="EJ72" i="20"/>
  <c r="EI72" i="20"/>
  <c r="EK72" i="20" s="1"/>
  <c r="GR73" i="20"/>
  <c r="GQ73" i="20"/>
  <c r="GS73" i="20" s="1"/>
  <c r="DS72" i="20"/>
  <c r="DS73" i="20"/>
  <c r="GC75" i="20"/>
  <c r="GB75" i="20"/>
  <c r="GD75" i="20" s="1"/>
  <c r="FL77" i="20"/>
  <c r="CZ80" i="20"/>
  <c r="DA80" i="20"/>
  <c r="GA80" i="20"/>
  <c r="AC80" i="20"/>
  <c r="AD80" i="20"/>
  <c r="AD76" i="20"/>
  <c r="AC76" i="20"/>
  <c r="AE76" i="20" s="1"/>
  <c r="AR78" i="20"/>
  <c r="AS78" i="20"/>
  <c r="FL78" i="20"/>
  <c r="AC81" i="20"/>
  <c r="AD81" i="20"/>
  <c r="GA82" i="20"/>
  <c r="DO83" i="20"/>
  <c r="DP83" i="20"/>
  <c r="DQ83" i="20" s="1"/>
  <c r="FL84" i="20"/>
  <c r="ED83" i="20"/>
  <c r="EF83" i="20" s="1"/>
  <c r="EE83" i="20"/>
  <c r="BZ84" i="20"/>
  <c r="AU86" i="20"/>
  <c r="AV7" i="20"/>
  <c r="DC86" i="20"/>
  <c r="DD7" i="20"/>
  <c r="FK86" i="20"/>
  <c r="FL7" i="20"/>
  <c r="AF86" i="20"/>
  <c r="AG7" i="20"/>
  <c r="CK10" i="20"/>
  <c r="CL10" i="20"/>
  <c r="AG11" i="20"/>
  <c r="GA11" i="20"/>
  <c r="CK14" i="20"/>
  <c r="CL14" i="20"/>
  <c r="AG15" i="20"/>
  <c r="DO17" i="20"/>
  <c r="DQ17" i="20" s="1"/>
  <c r="DP17" i="20"/>
  <c r="CO18" i="20"/>
  <c r="ES20" i="20"/>
  <c r="ET20" i="20"/>
  <c r="DS21" i="20"/>
  <c r="FX23" i="20"/>
  <c r="FW23" i="20"/>
  <c r="DS24" i="20"/>
  <c r="AR10" i="20"/>
  <c r="AS10" i="20"/>
  <c r="FL10" i="20"/>
  <c r="FI12" i="20"/>
  <c r="FH12" i="20"/>
  <c r="DD13" i="20"/>
  <c r="DA15" i="20"/>
  <c r="CZ15" i="20"/>
  <c r="AV16" i="20"/>
  <c r="AS18" i="20"/>
  <c r="AR18" i="20"/>
  <c r="FL18" i="20"/>
  <c r="FI20" i="20"/>
  <c r="FH20" i="20"/>
  <c r="FJ20" i="20" s="1"/>
  <c r="DD21" i="20"/>
  <c r="DA23" i="20"/>
  <c r="CZ23" i="20"/>
  <c r="ET25" i="20"/>
  <c r="ES25" i="20"/>
  <c r="DS26" i="20"/>
  <c r="ET28" i="20"/>
  <c r="ES28" i="20"/>
  <c r="EU28" i="20" s="1"/>
  <c r="CO29" i="20"/>
  <c r="ET30" i="20"/>
  <c r="ES30" i="20"/>
  <c r="CO31" i="20"/>
  <c r="ET32" i="20"/>
  <c r="ES32" i="20"/>
  <c r="EU32" i="20" s="1"/>
  <c r="CO33" i="20"/>
  <c r="ET34" i="20"/>
  <c r="ES34" i="20"/>
  <c r="CO35" i="20"/>
  <c r="ET36" i="20"/>
  <c r="ES36" i="20"/>
  <c r="EU36" i="20" s="1"/>
  <c r="ET38" i="20"/>
  <c r="ES38" i="20"/>
  <c r="EU38" i="20" s="1"/>
  <c r="FI38" i="20"/>
  <c r="FH38" i="20"/>
  <c r="FJ38" i="20" s="1"/>
  <c r="AV38" i="20"/>
  <c r="FI42" i="20"/>
  <c r="FH42" i="20"/>
  <c r="R44" i="20"/>
  <c r="DA47" i="20"/>
  <c r="CZ47" i="20"/>
  <c r="GP45" i="20"/>
  <c r="DP42" i="20"/>
  <c r="DO42" i="20"/>
  <c r="CO43" i="20"/>
  <c r="DS49" i="20"/>
  <c r="DD49" i="20"/>
  <c r="CL48" i="20"/>
  <c r="CK48" i="20"/>
  <c r="AS53" i="20"/>
  <c r="AR53" i="20"/>
  <c r="FL52" i="20"/>
  <c r="O54" i="20"/>
  <c r="N54" i="20"/>
  <c r="EE55" i="20"/>
  <c r="ED55" i="20"/>
  <c r="DD58" i="20"/>
  <c r="EE56" i="20"/>
  <c r="ED56" i="20"/>
  <c r="CZ60" i="20"/>
  <c r="DA60" i="20"/>
  <c r="EH59" i="20"/>
  <c r="O59" i="20"/>
  <c r="N59" i="20"/>
  <c r="BW61" i="20"/>
  <c r="BV61" i="20"/>
  <c r="CO61" i="20"/>
  <c r="DT64" i="20"/>
  <c r="DU64" i="20"/>
  <c r="DV64" i="20" s="1"/>
  <c r="FX62" i="20"/>
  <c r="FW62" i="20"/>
  <c r="FY62" i="20" s="1"/>
  <c r="AG64" i="20"/>
  <c r="FX64" i="20"/>
  <c r="FW64" i="20"/>
  <c r="EH65" i="20"/>
  <c r="FL66" i="20"/>
  <c r="ES66" i="20"/>
  <c r="EU66" i="20" s="1"/>
  <c r="ET66" i="20"/>
  <c r="DS66" i="20"/>
  <c r="CO67" i="20"/>
  <c r="EE70" i="20"/>
  <c r="ED70" i="20"/>
  <c r="R70" i="20"/>
  <c r="DD68" i="20"/>
  <c r="CQ69" i="20"/>
  <c r="CP69" i="20"/>
  <c r="DA67" i="20"/>
  <c r="CZ67" i="20"/>
  <c r="DO67" i="20"/>
  <c r="DQ67" i="20" s="1"/>
  <c r="DP67" i="20"/>
  <c r="ES71" i="20"/>
  <c r="EU71" i="20" s="1"/>
  <c r="ET71" i="20"/>
  <c r="BZ71" i="20"/>
  <c r="GC73" i="20"/>
  <c r="GB73" i="20"/>
  <c r="AG74" i="20"/>
  <c r="CB76" i="20"/>
  <c r="CA76" i="20"/>
  <c r="O77" i="20"/>
  <c r="N77" i="20"/>
  <c r="CO77" i="20"/>
  <c r="EW80" i="20"/>
  <c r="ET75" i="20"/>
  <c r="EU75" i="20" s="1"/>
  <c r="ES75" i="20"/>
  <c r="AG79" i="20"/>
  <c r="GA79" i="20"/>
  <c r="ED79" i="20"/>
  <c r="EF79" i="20" s="1"/>
  <c r="EE79" i="20"/>
  <c r="GL82" i="20"/>
  <c r="GN82" i="20" s="1"/>
  <c r="GM82" i="20"/>
  <c r="BW82" i="20"/>
  <c r="BX82" i="20" s="1"/>
  <c r="BV82" i="20"/>
  <c r="AG82" i="20"/>
  <c r="CZ81" i="20"/>
  <c r="DA81" i="20"/>
  <c r="EW83" i="20"/>
  <c r="FH83" i="20"/>
  <c r="FJ83" i="20" s="1"/>
  <c r="FI83" i="20"/>
  <c r="DD84" i="20"/>
  <c r="GR16" i="20"/>
  <c r="GQ16" i="20"/>
  <c r="GS16" i="20" s="1"/>
  <c r="DN86" i="20"/>
  <c r="DP7" i="20"/>
  <c r="DO7" i="20"/>
  <c r="FV86" i="20"/>
  <c r="FX7" i="20"/>
  <c r="FW7" i="20"/>
  <c r="FY7" i="20" s="1"/>
  <c r="EH8" i="20"/>
  <c r="ES9" i="20"/>
  <c r="EU9" i="20" s="1"/>
  <c r="ET9" i="20"/>
  <c r="DO10" i="20"/>
  <c r="DQ10" i="20" s="1"/>
  <c r="DP10" i="20"/>
  <c r="CO11" i="20"/>
  <c r="ES13" i="20"/>
  <c r="ET13" i="20"/>
  <c r="DS14" i="20"/>
  <c r="FW16" i="20"/>
  <c r="FY16" i="20" s="1"/>
  <c r="FX16" i="20"/>
  <c r="EW17" i="20"/>
  <c r="AC20" i="20"/>
  <c r="AD20" i="20"/>
  <c r="GA20" i="20"/>
  <c r="CK23" i="20"/>
  <c r="CL23" i="20"/>
  <c r="CO24" i="20"/>
  <c r="R9" i="20"/>
  <c r="N11" i="20"/>
  <c r="P11" i="20" s="1"/>
  <c r="O11" i="20"/>
  <c r="EH11" i="20"/>
  <c r="EE13" i="20"/>
  <c r="ED13" i="20"/>
  <c r="EF13" i="20" s="1"/>
  <c r="R17" i="20"/>
  <c r="O19" i="20"/>
  <c r="N19" i="20"/>
  <c r="P19" i="20" s="1"/>
  <c r="EH19" i="20"/>
  <c r="EE21" i="20"/>
  <c r="ED21" i="20"/>
  <c r="AG25" i="20"/>
  <c r="DP27" i="20"/>
  <c r="DO27" i="20"/>
  <c r="CO28" i="20"/>
  <c r="AD31" i="20"/>
  <c r="AC31" i="20"/>
  <c r="AE31" i="20" s="1"/>
  <c r="AG32" i="20"/>
  <c r="AD35" i="20"/>
  <c r="AC35" i="20"/>
  <c r="AG36" i="20"/>
  <c r="AG38" i="20"/>
  <c r="DP39" i="20"/>
  <c r="DO39" i="20"/>
  <c r="EH38" i="20"/>
  <c r="BW40" i="20"/>
  <c r="BV40" i="20"/>
  <c r="GP41" i="20"/>
  <c r="AS43" i="20"/>
  <c r="AR43" i="20"/>
  <c r="DD43" i="20"/>
  <c r="GM47" i="20"/>
  <c r="GL47" i="20"/>
  <c r="GN47" i="20" s="1"/>
  <c r="BZ47" i="20"/>
  <c r="O48" i="20"/>
  <c r="N48" i="20"/>
  <c r="ET42" i="20"/>
  <c r="ES42" i="20"/>
  <c r="DS43" i="20"/>
  <c r="S45" i="20"/>
  <c r="T45" i="20"/>
  <c r="BE45" i="20" s="1"/>
  <c r="GP49" i="20"/>
  <c r="CO49" i="20"/>
  <c r="DP48" i="20"/>
  <c r="DO48" i="20"/>
  <c r="GP50" i="20"/>
  <c r="BW50" i="20"/>
  <c r="BV50" i="20"/>
  <c r="FW51" i="20"/>
  <c r="FX51" i="20"/>
  <c r="EE52" i="20"/>
  <c r="ED52" i="20"/>
  <c r="EF52" i="20" s="1"/>
  <c r="DA51" i="20"/>
  <c r="CZ51" i="20"/>
  <c r="DB51" i="20" s="1"/>
  <c r="CQ52" i="20"/>
  <c r="CP52" i="20"/>
  <c r="GP57" i="20"/>
  <c r="BW57" i="20"/>
  <c r="BX57" i="20" s="1"/>
  <c r="BV57" i="20"/>
  <c r="DD56" i="20"/>
  <c r="BW60" i="20"/>
  <c r="BV60" i="20"/>
  <c r="DD59" i="20"/>
  <c r="AS61" i="20"/>
  <c r="AR61" i="20"/>
  <c r="DS61" i="20"/>
  <c r="GP62" i="20"/>
  <c r="CO62" i="20"/>
  <c r="GM64" i="20"/>
  <c r="GL64" i="20"/>
  <c r="GN64" i="20" s="1"/>
  <c r="BZ64" i="20"/>
  <c r="CP71" i="20"/>
  <c r="CQ71" i="20"/>
  <c r="EE66" i="20"/>
  <c r="ED66" i="20"/>
  <c r="AS66" i="20"/>
  <c r="AR66" i="20"/>
  <c r="AG69" i="20"/>
  <c r="GM67" i="20"/>
  <c r="GL67" i="20"/>
  <c r="GN67" i="20" s="1"/>
  <c r="BZ67" i="20"/>
  <c r="FL71" i="20"/>
  <c r="GR74" i="20"/>
  <c r="GQ74" i="20"/>
  <c r="GS74" i="20" s="1"/>
  <c r="DF72" i="20"/>
  <c r="DE72" i="20"/>
  <c r="DG72" i="20" s="1"/>
  <c r="CB72" i="20"/>
  <c r="CA72" i="20"/>
  <c r="AD72" i="20"/>
  <c r="AC72" i="20"/>
  <c r="AG73" i="20"/>
  <c r="CZ77" i="20"/>
  <c r="DB77" i="20" s="1"/>
  <c r="DA77" i="20"/>
  <c r="AR80" i="20"/>
  <c r="AS80" i="20"/>
  <c r="AD75" i="20"/>
  <c r="AC75" i="20"/>
  <c r="CZ78" i="20"/>
  <c r="DA78" i="20"/>
  <c r="AV79" i="20"/>
  <c r="FL82" i="20"/>
  <c r="AS82" i="20"/>
  <c r="AR82" i="20"/>
  <c r="AC83" i="20"/>
  <c r="AD83" i="20"/>
  <c r="FW83" i="20"/>
  <c r="FX83" i="20"/>
  <c r="BV83" i="20"/>
  <c r="BW83" i="20"/>
  <c r="R84" i="20"/>
  <c r="EH84" i="20"/>
  <c r="GR13" i="20"/>
  <c r="GQ13" i="20"/>
  <c r="DD8" i="20"/>
  <c r="DA24" i="20"/>
  <c r="CZ24" i="20"/>
  <c r="DF28" i="20"/>
  <c r="DE28" i="20"/>
  <c r="DG28" i="20" s="1"/>
  <c r="ES10" i="20"/>
  <c r="ET10" i="20"/>
  <c r="DO11" i="20"/>
  <c r="DP11" i="20"/>
  <c r="CO12" i="20"/>
  <c r="ES14" i="20"/>
  <c r="EU14" i="20" s="1"/>
  <c r="ET14" i="20"/>
  <c r="DS15" i="20"/>
  <c r="FW17" i="20"/>
  <c r="FX17" i="20"/>
  <c r="EW18" i="20"/>
  <c r="AC21" i="20"/>
  <c r="AD21" i="20"/>
  <c r="GA21" i="20"/>
  <c r="FX24" i="20"/>
  <c r="FW24" i="20"/>
  <c r="FY24" i="20" s="1"/>
  <c r="AV9" i="20"/>
  <c r="AR11" i="20"/>
  <c r="AS11" i="20"/>
  <c r="FL11" i="20"/>
  <c r="FI13" i="20"/>
  <c r="FH13" i="20"/>
  <c r="FJ13" i="20" s="1"/>
  <c r="DD14" i="20"/>
  <c r="DA16" i="20"/>
  <c r="CZ16" i="20"/>
  <c r="AV17" i="20"/>
  <c r="AS19" i="20"/>
  <c r="AR19" i="20"/>
  <c r="FL19" i="20"/>
  <c r="FI21" i="20"/>
  <c r="FH21" i="20"/>
  <c r="DD22" i="20"/>
  <c r="BJ29" i="20"/>
  <c r="BF29" i="20"/>
  <c r="BJ33" i="20"/>
  <c r="BF33" i="20"/>
  <c r="BJ37" i="20"/>
  <c r="BF37" i="20"/>
  <c r="CL25" i="20"/>
  <c r="CK25" i="20"/>
  <c r="AG26" i="20"/>
  <c r="DP28" i="20"/>
  <c r="DO28" i="20"/>
  <c r="GA28" i="20"/>
  <c r="DP30" i="20"/>
  <c r="DO30" i="20"/>
  <c r="DQ30" i="20" s="1"/>
  <c r="GA30" i="20"/>
  <c r="DP32" i="20"/>
  <c r="DO32" i="20"/>
  <c r="GA32" i="20"/>
  <c r="DP34" i="20"/>
  <c r="DO34" i="20"/>
  <c r="DQ34" i="20" s="1"/>
  <c r="GA34" i="20"/>
  <c r="DP36" i="20"/>
  <c r="DO36" i="20"/>
  <c r="GA36" i="20"/>
  <c r="DP40" i="20"/>
  <c r="DO40" i="20"/>
  <c r="DQ40" i="20" s="1"/>
  <c r="AG40" i="20"/>
  <c r="GB39" i="20"/>
  <c r="GC39" i="20"/>
  <c r="FL40" i="20"/>
  <c r="AS41" i="20"/>
  <c r="AR41" i="20"/>
  <c r="GP39" i="20"/>
  <c r="CL41" i="20"/>
  <c r="CK41" i="20"/>
  <c r="O42" i="20"/>
  <c r="N42" i="20"/>
  <c r="AS44" i="20"/>
  <c r="AR44" i="20"/>
  <c r="EH44" i="20"/>
  <c r="AS47" i="20"/>
  <c r="AR47" i="20"/>
  <c r="DP44" i="20"/>
  <c r="DO44" i="20"/>
  <c r="FX42" i="20"/>
  <c r="FW42" i="20"/>
  <c r="EW43" i="20"/>
  <c r="AR49" i="20"/>
  <c r="AS49" i="20"/>
  <c r="GP46" i="20"/>
  <c r="FI50" i="20"/>
  <c r="FH50" i="20"/>
  <c r="DD53" i="20"/>
  <c r="DO53" i="20"/>
  <c r="DP53" i="20"/>
  <c r="EX57" i="20"/>
  <c r="EY57" i="20"/>
  <c r="EZ57" i="20" s="1"/>
  <c r="GP51" i="20"/>
  <c r="BZ55" i="20"/>
  <c r="CK55" i="20"/>
  <c r="CL55" i="20"/>
  <c r="FL57" i="20"/>
  <c r="BW56" i="20"/>
  <c r="BV56" i="20"/>
  <c r="AC59" i="20"/>
  <c r="AD59" i="20"/>
  <c r="GP60" i="20"/>
  <c r="GM59" i="20"/>
  <c r="GL59" i="20"/>
  <c r="GN59" i="20" s="1"/>
  <c r="BZ59" i="20"/>
  <c r="EH61" i="20"/>
  <c r="ET61" i="20"/>
  <c r="ES61" i="20"/>
  <c r="EU61" i="20" s="1"/>
  <c r="EE63" i="20"/>
  <c r="ED63" i="20"/>
  <c r="EF63" i="20" s="1"/>
  <c r="R63" i="20"/>
  <c r="FH62" i="20"/>
  <c r="FJ62" i="20" s="1"/>
  <c r="FI62" i="20"/>
  <c r="AV62" i="20"/>
  <c r="AS64" i="20"/>
  <c r="AR64" i="20"/>
  <c r="EW64" i="20"/>
  <c r="GM65" i="20"/>
  <c r="GL65" i="20"/>
  <c r="BZ65" i="20"/>
  <c r="DA66" i="20"/>
  <c r="CZ66" i="20"/>
  <c r="FW66" i="20"/>
  <c r="FX66" i="20"/>
  <c r="R66" i="20"/>
  <c r="BZ70" i="20"/>
  <c r="O69" i="20"/>
  <c r="N69" i="20"/>
  <c r="CQ70" i="20"/>
  <c r="CP70" i="20"/>
  <c r="GC69" i="20"/>
  <c r="GB69" i="20"/>
  <c r="GD69" i="20" s="1"/>
  <c r="EH71" i="20"/>
  <c r="T72" i="20"/>
  <c r="BE72" i="20" s="1"/>
  <c r="S72" i="20"/>
  <c r="GR72" i="20"/>
  <c r="GQ72" i="20"/>
  <c r="FN73" i="20"/>
  <c r="FM73" i="20"/>
  <c r="T76" i="20"/>
  <c r="BE76" i="20" s="1"/>
  <c r="S76" i="20"/>
  <c r="CL72" i="20"/>
  <c r="CK72" i="20"/>
  <c r="DF75" i="20"/>
  <c r="DE75" i="20"/>
  <c r="GP77" i="20"/>
  <c r="EH80" i="20"/>
  <c r="R80" i="20"/>
  <c r="FI76" i="20"/>
  <c r="FH76" i="20"/>
  <c r="FJ76" i="20" s="1"/>
  <c r="EW76" i="20"/>
  <c r="AC78" i="20"/>
  <c r="AD78" i="20"/>
  <c r="FW78" i="20"/>
  <c r="FX78" i="20"/>
  <c r="ED78" i="20"/>
  <c r="EF78" i="20" s="1"/>
  <c r="EE78" i="20"/>
  <c r="BZ79" i="20"/>
  <c r="EW81" i="20"/>
  <c r="EE82" i="20"/>
  <c r="ED82" i="20"/>
  <c r="AR81" i="20"/>
  <c r="AS81" i="20"/>
  <c r="FL81" i="20"/>
  <c r="DS84" i="20"/>
  <c r="DD83" i="20"/>
  <c r="CJ86" i="20"/>
  <c r="CL7" i="20"/>
  <c r="CK7" i="20"/>
  <c r="ER86" i="20"/>
  <c r="ET7" i="20"/>
  <c r="ES7" i="20"/>
  <c r="GP8" i="20"/>
  <c r="EE24" i="20"/>
  <c r="ED24" i="20"/>
  <c r="AC10" i="20"/>
  <c r="AD10" i="20"/>
  <c r="FW10" i="20"/>
  <c r="FX10" i="20"/>
  <c r="EW11" i="20"/>
  <c r="AC14" i="20"/>
  <c r="AD14" i="20"/>
  <c r="GA14" i="20"/>
  <c r="CK17" i="20"/>
  <c r="CL17" i="20"/>
  <c r="AG18" i="20"/>
  <c r="DO20" i="20"/>
  <c r="DQ20" i="20" s="1"/>
  <c r="DP20" i="20"/>
  <c r="CO21" i="20"/>
  <c r="ES23" i="20"/>
  <c r="ET23" i="20"/>
  <c r="EW24" i="20"/>
  <c r="DG26" i="20"/>
  <c r="BJ30" i="20"/>
  <c r="BF30" i="20"/>
  <c r="BJ34" i="20"/>
  <c r="BF34" i="20"/>
  <c r="EX40" i="20"/>
  <c r="EY40" i="20"/>
  <c r="R10" i="20"/>
  <c r="O12" i="20"/>
  <c r="N12" i="20"/>
  <c r="EH12" i="20"/>
  <c r="EE14" i="20"/>
  <c r="ED14" i="20"/>
  <c r="EF14" i="20" s="1"/>
  <c r="R18" i="20"/>
  <c r="O20" i="20"/>
  <c r="N20" i="20"/>
  <c r="P20" i="20" s="1"/>
  <c r="EH20" i="20"/>
  <c r="EE22" i="20"/>
  <c r="ED22" i="20"/>
  <c r="DP25" i="20"/>
  <c r="DO25" i="20"/>
  <c r="DQ25" i="20" s="1"/>
  <c r="CO26" i="20"/>
  <c r="CL37" i="20"/>
  <c r="CK37" i="20"/>
  <c r="DS38" i="20"/>
  <c r="AD41" i="20"/>
  <c r="AC41" i="20"/>
  <c r="GD37" i="20"/>
  <c r="FX40" i="20"/>
  <c r="FW40" i="20"/>
  <c r="EH41" i="20"/>
  <c r="FI37" i="20"/>
  <c r="FH37" i="20"/>
  <c r="FL39" i="20"/>
  <c r="R43" i="20"/>
  <c r="GM43" i="20"/>
  <c r="GL43" i="20"/>
  <c r="FI44" i="20"/>
  <c r="FH44" i="20"/>
  <c r="DD45" i="20"/>
  <c r="DT46" i="20"/>
  <c r="DU46" i="20"/>
  <c r="GM48" i="20"/>
  <c r="GL48" i="20"/>
  <c r="BZ48" i="20"/>
  <c r="EX54" i="20"/>
  <c r="EZ54" i="20" s="1"/>
  <c r="EY54" i="20"/>
  <c r="FX43" i="20"/>
  <c r="FW43" i="20"/>
  <c r="ET44" i="20"/>
  <c r="ES44" i="20"/>
  <c r="EX47" i="20"/>
  <c r="EY47" i="20"/>
  <c r="O49" i="20"/>
  <c r="N49" i="20"/>
  <c r="FL46" i="20"/>
  <c r="GP53" i="20"/>
  <c r="EU57" i="20"/>
  <c r="FX53" i="20"/>
  <c r="FW53" i="20"/>
  <c r="FL54" i="20"/>
  <c r="AV51" i="20"/>
  <c r="CP54" i="20"/>
  <c r="CQ54" i="20"/>
  <c r="FI55" i="20"/>
  <c r="FH55" i="20"/>
  <c r="FJ55" i="20" s="1"/>
  <c r="EE58" i="20"/>
  <c r="ED58" i="20"/>
  <c r="R58" i="20"/>
  <c r="CO59" i="20"/>
  <c r="AC56" i="20"/>
  <c r="AD56" i="20"/>
  <c r="CP65" i="20"/>
  <c r="CQ65" i="20"/>
  <c r="FI56" i="20"/>
  <c r="FH56" i="20"/>
  <c r="AV56" i="20"/>
  <c r="O60" i="20"/>
  <c r="N60" i="20"/>
  <c r="P60" i="20" s="1"/>
  <c r="AI58" i="20"/>
  <c r="AH58" i="20"/>
  <c r="AJ58" i="20" s="1"/>
  <c r="FL59" i="20"/>
  <c r="AS59" i="20"/>
  <c r="AR59" i="20"/>
  <c r="DS59" i="20"/>
  <c r="AD61" i="20"/>
  <c r="AC61" i="20"/>
  <c r="DD63" i="20"/>
  <c r="N62" i="20"/>
  <c r="O62" i="20"/>
  <c r="ET62" i="20"/>
  <c r="ES62" i="20"/>
  <c r="AS65" i="20"/>
  <c r="AR65" i="20"/>
  <c r="AV70" i="20"/>
  <c r="DA69" i="20"/>
  <c r="CZ69" i="20"/>
  <c r="DB69" i="20" s="1"/>
  <c r="DS69" i="20"/>
  <c r="EY67" i="20"/>
  <c r="EX67" i="20"/>
  <c r="R68" i="20"/>
  <c r="DO68" i="20"/>
  <c r="DP68" i="20"/>
  <c r="EH67" i="20"/>
  <c r="O67" i="20"/>
  <c r="N67" i="20"/>
  <c r="FX71" i="20"/>
  <c r="FW71" i="20"/>
  <c r="DD71" i="20"/>
  <c r="GP71" i="20"/>
  <c r="S73" i="20"/>
  <c r="T73" i="20"/>
  <c r="BE73" i="20" s="1"/>
  <c r="CA75" i="20"/>
  <c r="CC75" i="20" s="1"/>
  <c r="CB75" i="20"/>
  <c r="P76" i="20"/>
  <c r="DP72" i="20"/>
  <c r="DO72" i="20"/>
  <c r="DQ72" i="20" s="1"/>
  <c r="GB84" i="20"/>
  <c r="GD84" i="20" s="1"/>
  <c r="GC84" i="20"/>
  <c r="DD80" i="20"/>
  <c r="DS75" i="20"/>
  <c r="AG76" i="20"/>
  <c r="GA76" i="20"/>
  <c r="AV78" i="20"/>
  <c r="DD82" i="20"/>
  <c r="FW82" i="20"/>
  <c r="FX82" i="20"/>
  <c r="BV81" i="20"/>
  <c r="BW81" i="20"/>
  <c r="DO82" i="20"/>
  <c r="DP82" i="20"/>
  <c r="N83" i="20"/>
  <c r="O83" i="20"/>
  <c r="EH83" i="20"/>
  <c r="EJ23" i="20"/>
  <c r="EI23" i="20"/>
  <c r="FW8" i="20"/>
  <c r="FX8" i="20"/>
  <c r="AD8" i="20"/>
  <c r="AC8" i="20"/>
  <c r="FI24" i="20"/>
  <c r="FH24" i="20"/>
  <c r="FJ24" i="20" s="1"/>
  <c r="DS9" i="20"/>
  <c r="CO10" i="20"/>
  <c r="DO13" i="20"/>
  <c r="DP13" i="20"/>
  <c r="CO14" i="20"/>
  <c r="ES16" i="20"/>
  <c r="ET16" i="20"/>
  <c r="DS17" i="20"/>
  <c r="FW19" i="20"/>
  <c r="FX19" i="20"/>
  <c r="EW20" i="20"/>
  <c r="AC23" i="20"/>
  <c r="AD23" i="20"/>
  <c r="GA23" i="20"/>
  <c r="EX39" i="20"/>
  <c r="EY39" i="20"/>
  <c r="CZ9" i="20"/>
  <c r="DA9" i="20"/>
  <c r="AV10" i="20"/>
  <c r="AS12" i="20"/>
  <c r="AR12" i="20"/>
  <c r="FL12" i="20"/>
  <c r="FI14" i="20"/>
  <c r="FH14" i="20"/>
  <c r="FJ14" i="20" s="1"/>
  <c r="DD15" i="20"/>
  <c r="DA17" i="20"/>
  <c r="CZ17" i="20"/>
  <c r="AV18" i="20"/>
  <c r="AS20" i="20"/>
  <c r="AR20" i="20"/>
  <c r="FL20" i="20"/>
  <c r="FI22" i="20"/>
  <c r="FH22" i="20"/>
  <c r="DD23" i="20"/>
  <c r="GQ27" i="20"/>
  <c r="GR27" i="20"/>
  <c r="EW25" i="20"/>
  <c r="AD28" i="20"/>
  <c r="AC28" i="20"/>
  <c r="EW28" i="20"/>
  <c r="CL30" i="20"/>
  <c r="CK30" i="20"/>
  <c r="CM30" i="20" s="1"/>
  <c r="EW30" i="20"/>
  <c r="CL32" i="20"/>
  <c r="CK32" i="20"/>
  <c r="EW32" i="20"/>
  <c r="CL34" i="20"/>
  <c r="CK34" i="20"/>
  <c r="CM34" i="20" s="1"/>
  <c r="EW34" i="20"/>
  <c r="CL36" i="20"/>
  <c r="CK36" i="20"/>
  <c r="EW36" i="20"/>
  <c r="AD37" i="20"/>
  <c r="AC37" i="20"/>
  <c r="AE37" i="20" s="1"/>
  <c r="EW38" i="20"/>
  <c r="CL39" i="20"/>
  <c r="CK39" i="20"/>
  <c r="FL38" i="20"/>
  <c r="DA41" i="20"/>
  <c r="CZ41" i="20"/>
  <c r="DB41" i="20" s="1"/>
  <c r="O39" i="20"/>
  <c r="N39" i="20"/>
  <c r="DA42" i="20"/>
  <c r="CZ42" i="20"/>
  <c r="DB42" i="20" s="1"/>
  <c r="FL42" i="20"/>
  <c r="CL45" i="20"/>
  <c r="CK45" i="20"/>
  <c r="DD47" i="20"/>
  <c r="AS48" i="20"/>
  <c r="AR48" i="20"/>
  <c r="DS42" i="20"/>
  <c r="GL44" i="20"/>
  <c r="GM44" i="20"/>
  <c r="O46" i="20"/>
  <c r="N46" i="20"/>
  <c r="CO48" i="20"/>
  <c r="CK51" i="20"/>
  <c r="CL51" i="20"/>
  <c r="AV53" i="20"/>
  <c r="FW50" i="20"/>
  <c r="FY50" i="20" s="1"/>
  <c r="FX50" i="20"/>
  <c r="EE54" i="20"/>
  <c r="ED54" i="20"/>
  <c r="R54" i="20"/>
  <c r="EY50" i="20"/>
  <c r="EX50" i="20"/>
  <c r="EZ50" i="20" s="1"/>
  <c r="R51" i="20"/>
  <c r="DO51" i="20"/>
  <c r="DP51" i="20"/>
  <c r="EY59" i="20"/>
  <c r="EX59" i="20"/>
  <c r="EF55" i="20"/>
  <c r="AH57" i="20"/>
  <c r="AI57" i="20"/>
  <c r="CK58" i="20"/>
  <c r="CL58" i="20"/>
  <c r="EF56" i="20"/>
  <c r="EE60" i="20"/>
  <c r="ED60" i="20"/>
  <c r="DD60" i="20"/>
  <c r="EE59" i="20"/>
  <c r="ED59" i="20"/>
  <c r="EF59" i="20" s="1"/>
  <c r="GM61" i="20"/>
  <c r="GL61" i="20"/>
  <c r="BZ61" i="20"/>
  <c r="BW63" i="20"/>
  <c r="BV63" i="20"/>
  <c r="CO63" i="20"/>
  <c r="CZ62" i="20"/>
  <c r="DA62" i="20"/>
  <c r="AD62" i="20"/>
  <c r="AC62" i="20"/>
  <c r="AE62" i="20" s="1"/>
  <c r="GA64" i="20"/>
  <c r="FI66" i="20"/>
  <c r="FH66" i="20"/>
  <c r="EW66" i="20"/>
  <c r="EH70" i="20"/>
  <c r="BZ69" i="20"/>
  <c r="DA68" i="20"/>
  <c r="CZ68" i="20"/>
  <c r="DB68" i="20" s="1"/>
  <c r="DD67" i="20"/>
  <c r="DS67" i="20"/>
  <c r="EW71" i="20"/>
  <c r="GQ75" i="20"/>
  <c r="GR75" i="20"/>
  <c r="GD73" i="20"/>
  <c r="AW75" i="20"/>
  <c r="AX75" i="20"/>
  <c r="ET73" i="20"/>
  <c r="ES73" i="20"/>
  <c r="EU73" i="20" s="1"/>
  <c r="AD74" i="20"/>
  <c r="AC74" i="20"/>
  <c r="AE74" i="20" s="1"/>
  <c r="EH77" i="20"/>
  <c r="R77" i="20"/>
  <c r="CK77" i="20"/>
  <c r="CL77" i="20"/>
  <c r="BV80" i="20"/>
  <c r="BW80" i="20"/>
  <c r="ES80" i="20"/>
  <c r="ET80" i="20"/>
  <c r="DO78" i="20"/>
  <c r="DQ78" i="20" s="1"/>
  <c r="DP78" i="20"/>
  <c r="AC79" i="20"/>
  <c r="AD79" i="20"/>
  <c r="N79" i="20"/>
  <c r="P79" i="20" s="1"/>
  <c r="O79" i="20"/>
  <c r="EH79" i="20"/>
  <c r="CO81" i="20"/>
  <c r="GP82" i="20"/>
  <c r="ES82" i="20"/>
  <c r="EU82" i="20" s="1"/>
  <c r="ET82" i="20"/>
  <c r="DD81" i="20"/>
  <c r="AR83" i="20"/>
  <c r="AS83" i="20"/>
  <c r="FL83" i="20"/>
  <c r="CH86" i="20"/>
  <c r="DR86" i="20"/>
  <c r="DS7" i="20"/>
  <c r="FZ86" i="20"/>
  <c r="GA7" i="20"/>
  <c r="S24" i="20"/>
  <c r="T24" i="20"/>
  <c r="BE24" i="20" s="1"/>
  <c r="EW9" i="20"/>
  <c r="FW12" i="20"/>
  <c r="FY12" i="20" s="1"/>
  <c r="FX12" i="20"/>
  <c r="EW13" i="20"/>
  <c r="AC16" i="20"/>
  <c r="AD16" i="20"/>
  <c r="GA16" i="20"/>
  <c r="CK19" i="20"/>
  <c r="CL19" i="20"/>
  <c r="AG20" i="20"/>
  <c r="DO22" i="20"/>
  <c r="DP22" i="20"/>
  <c r="CO23" i="20"/>
  <c r="S25" i="20"/>
  <c r="T25" i="20"/>
  <c r="BE25" i="20" s="1"/>
  <c r="EI25" i="20"/>
  <c r="EK25" i="20" s="1"/>
  <c r="EJ25" i="20"/>
  <c r="S26" i="20"/>
  <c r="T26" i="20"/>
  <c r="BE26" i="20" s="1"/>
  <c r="EI26" i="20"/>
  <c r="EK26" i="20" s="1"/>
  <c r="EJ26" i="20"/>
  <c r="R11" i="20"/>
  <c r="EF11" i="20"/>
  <c r="O13" i="20"/>
  <c r="N13" i="20"/>
  <c r="EH13" i="20"/>
  <c r="EE15" i="20"/>
  <c r="ED15" i="20"/>
  <c r="R19" i="20"/>
  <c r="O21" i="20"/>
  <c r="N21" i="20"/>
  <c r="EH21" i="20"/>
  <c r="ET26" i="20"/>
  <c r="ES26" i="20"/>
  <c r="DS27" i="20"/>
  <c r="AD30" i="20"/>
  <c r="AC30" i="20"/>
  <c r="AG31" i="20"/>
  <c r="AD34" i="20"/>
  <c r="AC34" i="20"/>
  <c r="AG35" i="20"/>
  <c r="EH37" i="20"/>
  <c r="DS39" i="20"/>
  <c r="GM40" i="20"/>
  <c r="GL40" i="20"/>
  <c r="BZ40" i="20"/>
  <c r="DA39" i="20"/>
  <c r="CZ39" i="20"/>
  <c r="AV43" i="20"/>
  <c r="DP45" i="20"/>
  <c r="DO45" i="20"/>
  <c r="GP47" i="20"/>
  <c r="CP46" i="20"/>
  <c r="CQ46" i="20"/>
  <c r="EE48" i="20"/>
  <c r="ED48" i="20"/>
  <c r="R48" i="20"/>
  <c r="EW42" i="20"/>
  <c r="DT47" i="20"/>
  <c r="DV47" i="20" s="1"/>
  <c r="DU47" i="20"/>
  <c r="GM49" i="20"/>
  <c r="GL49" i="20"/>
  <c r="DA46" i="20"/>
  <c r="CZ46" i="20"/>
  <c r="DS48" i="20"/>
  <c r="GM50" i="20"/>
  <c r="GL50" i="20"/>
  <c r="BX50" i="20"/>
  <c r="EU56" i="20"/>
  <c r="GA51" i="20"/>
  <c r="O53" i="20"/>
  <c r="N53" i="20"/>
  <c r="P53" i="20" s="1"/>
  <c r="AC51" i="20"/>
  <c r="AD51" i="20"/>
  <c r="DD51" i="20"/>
  <c r="DA55" i="20"/>
  <c r="CZ55" i="20"/>
  <c r="AG55" i="20"/>
  <c r="BZ58" i="20"/>
  <c r="GM57" i="20"/>
  <c r="GL57" i="20"/>
  <c r="GN57" i="20" s="1"/>
  <c r="DA56" i="20"/>
  <c r="CZ56" i="20"/>
  <c r="BZ60" i="20"/>
  <c r="GC57" i="20"/>
  <c r="GB57" i="20"/>
  <c r="GD57" i="20" s="1"/>
  <c r="FI61" i="20"/>
  <c r="FH61" i="20"/>
  <c r="AV61" i="20"/>
  <c r="AS63" i="20"/>
  <c r="AR63" i="20"/>
  <c r="DS63" i="20"/>
  <c r="EX69" i="20"/>
  <c r="EY69" i="20"/>
  <c r="GP64" i="20"/>
  <c r="EH66" i="20"/>
  <c r="AV66" i="20"/>
  <c r="DA70" i="20"/>
  <c r="CZ70" i="20"/>
  <c r="DO70" i="20"/>
  <c r="DQ70" i="20" s="1"/>
  <c r="DP70" i="20"/>
  <c r="AS69" i="20"/>
  <c r="AR69" i="20"/>
  <c r="BW68" i="20"/>
  <c r="BV68" i="20"/>
  <c r="CM69" i="20"/>
  <c r="GP67" i="20"/>
  <c r="EY70" i="20"/>
  <c r="EX70" i="20"/>
  <c r="AV71" i="20"/>
  <c r="EJ75" i="20"/>
  <c r="EI75" i="20"/>
  <c r="AG72" i="20"/>
  <c r="FH80" i="20"/>
  <c r="FI80" i="20"/>
  <c r="AV80" i="20"/>
  <c r="AE75" i="20"/>
  <c r="DS76" i="20"/>
  <c r="GR78" i="20"/>
  <c r="GQ78" i="20"/>
  <c r="CK79" i="20"/>
  <c r="CL79" i="20"/>
  <c r="DD78" i="20"/>
  <c r="AT79" i="20"/>
  <c r="DO81" i="20"/>
  <c r="DQ81" i="20" s="1"/>
  <c r="DP81" i="20"/>
  <c r="FH82" i="20"/>
  <c r="FJ82" i="20" s="1"/>
  <c r="FI82" i="20"/>
  <c r="AT82" i="20"/>
  <c r="ED81" i="20"/>
  <c r="EE81" i="20"/>
  <c r="AG83" i="20"/>
  <c r="FY83" i="20"/>
  <c r="BZ83" i="20"/>
  <c r="GR18" i="20"/>
  <c r="GQ18" i="20"/>
  <c r="DD24" i="20"/>
  <c r="FW9" i="20"/>
  <c r="FX9" i="20"/>
  <c r="EW10" i="20"/>
  <c r="DS11" i="20"/>
  <c r="FW13" i="20"/>
  <c r="FY13" i="20" s="1"/>
  <c r="FX13" i="20"/>
  <c r="EW14" i="20"/>
  <c r="AC17" i="20"/>
  <c r="AD17" i="20"/>
  <c r="GA17" i="20"/>
  <c r="CK20" i="20"/>
  <c r="CL20" i="20"/>
  <c r="AG21" i="20"/>
  <c r="DO23" i="20"/>
  <c r="DP23" i="20"/>
  <c r="GA24" i="20"/>
  <c r="EX41" i="20"/>
  <c r="EZ41" i="20" s="1"/>
  <c r="EY41" i="20"/>
  <c r="AT9" i="20"/>
  <c r="CZ10" i="20"/>
  <c r="DA10" i="20"/>
  <c r="AV11" i="20"/>
  <c r="FJ11" i="20"/>
  <c r="AS13" i="20"/>
  <c r="AR13" i="20"/>
  <c r="FL13" i="20"/>
  <c r="FI15" i="20"/>
  <c r="FH15" i="20"/>
  <c r="DD16" i="20"/>
  <c r="DA18" i="20"/>
  <c r="CZ18" i="20"/>
  <c r="AV19" i="20"/>
  <c r="FJ19" i="20"/>
  <c r="AS21" i="20"/>
  <c r="AR21" i="20"/>
  <c r="FL21" i="20"/>
  <c r="DB22" i="20"/>
  <c r="AW27" i="20"/>
  <c r="AX27" i="20"/>
  <c r="FM27" i="20"/>
  <c r="FN27" i="20"/>
  <c r="CO25" i="20"/>
  <c r="ET27" i="20"/>
  <c r="ES27" i="20"/>
  <c r="DS28" i="20"/>
  <c r="FX29" i="20"/>
  <c r="FW29" i="20"/>
  <c r="FY29" i="20" s="1"/>
  <c r="DS30" i="20"/>
  <c r="FX31" i="20"/>
  <c r="FW31" i="20"/>
  <c r="DS32" i="20"/>
  <c r="FX33" i="20"/>
  <c r="FW33" i="20"/>
  <c r="FY33" i="20" s="1"/>
  <c r="DS34" i="20"/>
  <c r="FX35" i="20"/>
  <c r="FW35" i="20"/>
  <c r="DS36" i="20"/>
  <c r="CL38" i="20"/>
  <c r="CK38" i="20"/>
  <c r="DS40" i="20"/>
  <c r="GD39" i="20"/>
  <c r="FI41" i="20"/>
  <c r="FH41" i="20"/>
  <c r="AV41" i="20"/>
  <c r="CL40" i="20"/>
  <c r="CK40" i="20"/>
  <c r="CO41" i="20"/>
  <c r="R42" i="20"/>
  <c r="GM42" i="20"/>
  <c r="GL42" i="20"/>
  <c r="AV44" i="20"/>
  <c r="FI47" i="20"/>
  <c r="FH47" i="20"/>
  <c r="AV47" i="20"/>
  <c r="AS45" i="20"/>
  <c r="AR45" i="20"/>
  <c r="AD42" i="20"/>
  <c r="AC42" i="20"/>
  <c r="GA42" i="20"/>
  <c r="FH49" i="20"/>
  <c r="FI49" i="20"/>
  <c r="AV49" i="20"/>
  <c r="ET48" i="20"/>
  <c r="ES48" i="20"/>
  <c r="FJ50" i="20"/>
  <c r="DA53" i="20"/>
  <c r="CZ53" i="20"/>
  <c r="DB53" i="20" s="1"/>
  <c r="DS53" i="20"/>
  <c r="FY54" i="20"/>
  <c r="BW54" i="20"/>
  <c r="BV54" i="20"/>
  <c r="GM55" i="20"/>
  <c r="GL55" i="20"/>
  <c r="BV55" i="20"/>
  <c r="BW55" i="20"/>
  <c r="CO55" i="20"/>
  <c r="AV58" i="20"/>
  <c r="DO58" i="20"/>
  <c r="DP58" i="20"/>
  <c r="FX60" i="20"/>
  <c r="FW60" i="20"/>
  <c r="FW55" i="20"/>
  <c r="FX55" i="20"/>
  <c r="FJ57" i="20"/>
  <c r="GM56" i="20"/>
  <c r="GL56" i="20"/>
  <c r="BZ56" i="20"/>
  <c r="AG59" i="20"/>
  <c r="AS60" i="20"/>
  <c r="AR60" i="20"/>
  <c r="DQ55" i="20"/>
  <c r="GP59" i="20"/>
  <c r="BX59" i="20"/>
  <c r="EH63" i="20"/>
  <c r="ET63" i="20"/>
  <c r="ES63" i="20"/>
  <c r="EU63" i="20" s="1"/>
  <c r="FL62" i="20"/>
  <c r="DS62" i="20"/>
  <c r="FI64" i="20"/>
  <c r="FH64" i="20"/>
  <c r="AV64" i="20"/>
  <c r="AH65" i="20"/>
  <c r="AI65" i="20"/>
  <c r="GP65" i="20"/>
  <c r="DD66" i="20"/>
  <c r="GA66" i="20"/>
  <c r="GP70" i="20"/>
  <c r="BW70" i="20"/>
  <c r="BV70" i="20"/>
  <c r="EE69" i="20"/>
  <c r="ED69" i="20"/>
  <c r="R69" i="20"/>
  <c r="AS68" i="20"/>
  <c r="AR68" i="20"/>
  <c r="GC70" i="20"/>
  <c r="GB70" i="20"/>
  <c r="AV67" i="20"/>
  <c r="CK68" i="20"/>
  <c r="CL68" i="20"/>
  <c r="EF71" i="20"/>
  <c r="CB74" i="20"/>
  <c r="CA74" i="20"/>
  <c r="EW74" i="20"/>
  <c r="ED74" i="20"/>
  <c r="EE74" i="20"/>
  <c r="EW77" i="20"/>
  <c r="ED80" i="20"/>
  <c r="EE80" i="20"/>
  <c r="CL75" i="20"/>
  <c r="CK75" i="20"/>
  <c r="FL76" i="20"/>
  <c r="AG78" i="20"/>
  <c r="FY78" i="20"/>
  <c r="N78" i="20"/>
  <c r="P78" i="20" s="1"/>
  <c r="O78" i="20"/>
  <c r="EH78" i="20"/>
  <c r="ES81" i="20"/>
  <c r="EU81" i="20" s="1"/>
  <c r="ET81" i="20"/>
  <c r="EF82" i="20"/>
  <c r="CK82" i="20"/>
  <c r="CL82" i="20"/>
  <c r="AV81" i="20"/>
  <c r="FJ81" i="20"/>
  <c r="DO84" i="20"/>
  <c r="DP84" i="20"/>
  <c r="FT86" i="10"/>
  <c r="FE86" i="10"/>
  <c r="EP86" i="10"/>
  <c r="EA86" i="10"/>
  <c r="DL86" i="10"/>
  <c r="CW86" i="10"/>
  <c r="BD86" i="10"/>
  <c r="CH86" i="10"/>
  <c r="BS86" i="10"/>
  <c r="AO86" i="10"/>
  <c r="Z86" i="10"/>
  <c r="DB18" i="20" l="1"/>
  <c r="DB55" i="20"/>
  <c r="DG25" i="20"/>
  <c r="DB14" i="20"/>
  <c r="DB66" i="20"/>
  <c r="DB71" i="20"/>
  <c r="DB45" i="20"/>
  <c r="CM79" i="20"/>
  <c r="CM15" i="20"/>
  <c r="CM9" i="20"/>
  <c r="CM68" i="20"/>
  <c r="CM43" i="20"/>
  <c r="CM62" i="20"/>
  <c r="CM22" i="20"/>
  <c r="CC72" i="20"/>
  <c r="BX79" i="20"/>
  <c r="BX60" i="20"/>
  <c r="BX40" i="20"/>
  <c r="BX65" i="20"/>
  <c r="R52" i="21"/>
  <c r="DB78" i="20"/>
  <c r="DB80" i="20"/>
  <c r="DB49" i="20"/>
  <c r="DB48" i="20"/>
  <c r="DG73" i="20"/>
  <c r="DB24" i="20"/>
  <c r="DB47" i="20"/>
  <c r="DB15" i="20"/>
  <c r="DB63" i="20"/>
  <c r="DB8" i="20"/>
  <c r="DB43" i="20"/>
  <c r="CM38" i="20"/>
  <c r="CM20" i="20"/>
  <c r="CM19" i="20"/>
  <c r="CM72" i="20"/>
  <c r="CR70" i="20"/>
  <c r="CM25" i="20"/>
  <c r="CM28" i="20"/>
  <c r="CR65" i="20"/>
  <c r="CR71" i="20"/>
  <c r="CR52" i="20"/>
  <c r="CM23" i="20"/>
  <c r="CM48" i="20"/>
  <c r="CM26" i="20"/>
  <c r="CM12" i="20"/>
  <c r="CM11" i="20"/>
  <c r="BX66" i="20"/>
  <c r="BX83" i="20"/>
  <c r="CC74" i="20"/>
  <c r="BX78" i="20"/>
  <c r="CC73" i="20"/>
  <c r="AY28" i="20"/>
  <c r="AT20" i="20"/>
  <c r="AT38" i="20"/>
  <c r="AT64" i="20"/>
  <c r="AT11" i="20"/>
  <c r="AT55" i="20"/>
  <c r="AT17" i="20"/>
  <c r="AT70" i="20"/>
  <c r="AT81" i="20"/>
  <c r="AT44" i="20"/>
  <c r="AT41" i="20"/>
  <c r="AT19" i="20"/>
  <c r="AT80" i="20"/>
  <c r="AT53" i="20"/>
  <c r="AT56" i="20"/>
  <c r="AY24" i="20"/>
  <c r="AT77" i="20"/>
  <c r="AT48" i="20"/>
  <c r="AE78" i="20"/>
  <c r="AE59" i="20"/>
  <c r="AE83" i="20"/>
  <c r="AE81" i="20"/>
  <c r="AE18" i="20"/>
  <c r="AE77" i="20"/>
  <c r="AJ46" i="20"/>
  <c r="AE13" i="20"/>
  <c r="AE84" i="20"/>
  <c r="AJ49" i="20"/>
  <c r="AJ65" i="20"/>
  <c r="AE22" i="20"/>
  <c r="AE79" i="20"/>
  <c r="AE61" i="20"/>
  <c r="AE56" i="20"/>
  <c r="AE41" i="20"/>
  <c r="AE14" i="20"/>
  <c r="AE21" i="20"/>
  <c r="AE72" i="20"/>
  <c r="AE45" i="20"/>
  <c r="AJ54" i="20"/>
  <c r="AJ66" i="20"/>
  <c r="AJ47" i="20"/>
  <c r="AE55" i="20"/>
  <c r="AE29" i="20"/>
  <c r="P59" i="20"/>
  <c r="P10" i="20"/>
  <c r="P81" i="20"/>
  <c r="U26" i="20"/>
  <c r="U25" i="20"/>
  <c r="P83" i="20"/>
  <c r="P21" i="20"/>
  <c r="P69" i="20"/>
  <c r="P58" i="20"/>
  <c r="P43" i="20"/>
  <c r="P18" i="20"/>
  <c r="P80" i="20"/>
  <c r="P71" i="20"/>
  <c r="P9" i="20"/>
  <c r="P38" i="20"/>
  <c r="P68" i="20"/>
  <c r="P57" i="20"/>
  <c r="R68" i="21"/>
  <c r="R80" i="21"/>
  <c r="Q81" i="21"/>
  <c r="V81" i="21" s="1"/>
  <c r="R81" i="21" s="1"/>
  <c r="R11" i="21"/>
  <c r="R13" i="21"/>
  <c r="Q42" i="2"/>
  <c r="R23" i="21"/>
  <c r="R28" i="21"/>
  <c r="R21" i="21"/>
  <c r="R9" i="21"/>
  <c r="Q79" i="21"/>
  <c r="V79" i="21" s="1"/>
  <c r="R79" i="21" s="1"/>
  <c r="Q8" i="21"/>
  <c r="V8" i="21" s="1"/>
  <c r="T8" i="21"/>
  <c r="R8" i="21" s="1"/>
  <c r="Q67" i="21"/>
  <c r="V67" i="21" s="1"/>
  <c r="R67" i="21" s="1"/>
  <c r="P86" i="21"/>
  <c r="O86" i="21"/>
  <c r="S86" i="21"/>
  <c r="R38" i="21"/>
  <c r="Q71" i="21"/>
  <c r="V71" i="21" s="1"/>
  <c r="R71" i="21" s="1"/>
  <c r="Q83" i="21"/>
  <c r="V83" i="21" s="1"/>
  <c r="R83" i="21" s="1"/>
  <c r="Q75" i="21"/>
  <c r="V75" i="21" s="1"/>
  <c r="Q69" i="21"/>
  <c r="V69" i="21" s="1"/>
  <c r="R69" i="21" s="1"/>
  <c r="Q73" i="21"/>
  <c r="V73" i="21" s="1"/>
  <c r="R73" i="21" s="1"/>
  <c r="Q12" i="21"/>
  <c r="V12" i="21" s="1"/>
  <c r="R12" i="21" s="1"/>
  <c r="R75" i="21"/>
  <c r="Q77" i="21"/>
  <c r="V77" i="21" s="1"/>
  <c r="R77" i="21" s="1"/>
  <c r="Q65" i="21"/>
  <c r="V65" i="21" s="1"/>
  <c r="R65" i="21" s="1"/>
  <c r="R60" i="21"/>
  <c r="FY31" i="20"/>
  <c r="AY27" i="20"/>
  <c r="DB10" i="20"/>
  <c r="AE17" i="20"/>
  <c r="BX68" i="20"/>
  <c r="EZ69" i="20"/>
  <c r="GN50" i="20"/>
  <c r="CR46" i="20"/>
  <c r="DQ22" i="20"/>
  <c r="BX80" i="20"/>
  <c r="DB62" i="20"/>
  <c r="CM58" i="20"/>
  <c r="EZ59" i="20"/>
  <c r="EF54" i="20"/>
  <c r="CM45" i="20"/>
  <c r="CM36" i="20"/>
  <c r="AE28" i="20"/>
  <c r="GS27" i="20"/>
  <c r="FJ22" i="20"/>
  <c r="AT12" i="20"/>
  <c r="DB9" i="20"/>
  <c r="FY8" i="20"/>
  <c r="DQ82" i="20"/>
  <c r="FY82" i="20"/>
  <c r="FY71" i="20"/>
  <c r="EZ67" i="20"/>
  <c r="P62" i="20"/>
  <c r="AT59" i="20"/>
  <c r="FJ56" i="20"/>
  <c r="EF58" i="20"/>
  <c r="FY43" i="20"/>
  <c r="EF22" i="20"/>
  <c r="P12" i="20"/>
  <c r="EU23" i="20"/>
  <c r="FY10" i="20"/>
  <c r="FO73" i="20"/>
  <c r="U72" i="20"/>
  <c r="FY66" i="20"/>
  <c r="GN65" i="20"/>
  <c r="BX56" i="20"/>
  <c r="CM55" i="20"/>
  <c r="AT49" i="20"/>
  <c r="DQ44" i="20"/>
  <c r="P42" i="20"/>
  <c r="DQ32" i="20"/>
  <c r="DB16" i="20"/>
  <c r="FY17" i="20"/>
  <c r="EU10" i="20"/>
  <c r="EF66" i="20"/>
  <c r="P48" i="20"/>
  <c r="DQ39" i="20"/>
  <c r="AE35" i="20"/>
  <c r="EU13" i="20"/>
  <c r="P77" i="20"/>
  <c r="DB67" i="20"/>
  <c r="DB60" i="20"/>
  <c r="DQ42" i="20"/>
  <c r="EU34" i="20"/>
  <c r="EU25" i="20"/>
  <c r="AT18" i="20"/>
  <c r="FY23" i="20"/>
  <c r="EU20" i="20"/>
  <c r="GN71" i="20"/>
  <c r="DQ38" i="20"/>
  <c r="EF20" i="20"/>
  <c r="EU24" i="20"/>
  <c r="CM21" i="20"/>
  <c r="P82" i="20"/>
  <c r="CM73" i="20"/>
  <c r="AT62" i="20"/>
  <c r="EF44" i="20"/>
  <c r="AE40" i="20"/>
  <c r="FY30" i="20"/>
  <c r="DQ15" i="20"/>
  <c r="EF84" i="20"/>
  <c r="FJ71" i="20"/>
  <c r="BX47" i="20"/>
  <c r="AE25" i="20"/>
  <c r="DQ14" i="20"/>
  <c r="EF8" i="20"/>
  <c r="CM76" i="20"/>
  <c r="BX71" i="20"/>
  <c r="GN69" i="20"/>
  <c r="DQ66" i="20"/>
  <c r="EZ68" i="20"/>
  <c r="EF51" i="20"/>
  <c r="DQ49" i="20"/>
  <c r="GD45" i="20"/>
  <c r="U27" i="20"/>
  <c r="EK73" i="20"/>
  <c r="EZ58" i="20"/>
  <c r="AE53" i="20"/>
  <c r="CR47" i="20"/>
  <c r="FY18" i="20"/>
  <c r="AT84" i="20"/>
  <c r="CM83" i="20"/>
  <c r="P61" i="20"/>
  <c r="CR64" i="20"/>
  <c r="EF42" i="20"/>
  <c r="EU22" i="20"/>
  <c r="CM84" i="20"/>
  <c r="FJ45" i="20"/>
  <c r="AE33" i="20"/>
  <c r="EF17" i="20"/>
  <c r="DQ18" i="20"/>
  <c r="AE82" i="20"/>
  <c r="EF77" i="20"/>
  <c r="FY68" i="20"/>
  <c r="DV65" i="20"/>
  <c r="EU12" i="20"/>
  <c r="P50" i="20"/>
  <c r="EU19" i="20"/>
  <c r="CM8" i="20"/>
  <c r="DQ84" i="20"/>
  <c r="CM82" i="20"/>
  <c r="EF80" i="20"/>
  <c r="EF74" i="20"/>
  <c r="BX70" i="20"/>
  <c r="GN56" i="20"/>
  <c r="FY55" i="20"/>
  <c r="DQ58" i="20"/>
  <c r="BX55" i="20"/>
  <c r="FJ49" i="20"/>
  <c r="FY35" i="20"/>
  <c r="EU27" i="20"/>
  <c r="FO27" i="20"/>
  <c r="DQ23" i="20"/>
  <c r="EF81" i="20"/>
  <c r="FJ80" i="20"/>
  <c r="AT69" i="20"/>
  <c r="DB70" i="20"/>
  <c r="DB56" i="20"/>
  <c r="AE51" i="20"/>
  <c r="GN49" i="20"/>
  <c r="U45" i="20"/>
  <c r="AE16" i="20"/>
  <c r="U24" i="20"/>
  <c r="AT83" i="20"/>
  <c r="EU80" i="20"/>
  <c r="CM77" i="20"/>
  <c r="AY75" i="20"/>
  <c r="FJ66" i="20"/>
  <c r="AJ57" i="20"/>
  <c r="CM51" i="20"/>
  <c r="CM39" i="20"/>
  <c r="CM32" i="20"/>
  <c r="DB17" i="20"/>
  <c r="EZ39" i="20"/>
  <c r="BX81" i="20"/>
  <c r="P67" i="20"/>
  <c r="CR54" i="20"/>
  <c r="EU44" i="20"/>
  <c r="FJ44" i="20"/>
  <c r="CM37" i="20"/>
  <c r="EZ40" i="20"/>
  <c r="CM17" i="20"/>
  <c r="AE10" i="20"/>
  <c r="DG75" i="20"/>
  <c r="U76" i="20"/>
  <c r="GS72" i="20"/>
  <c r="DQ53" i="20"/>
  <c r="FY42" i="20"/>
  <c r="AT47" i="20"/>
  <c r="CM41" i="20"/>
  <c r="DQ36" i="20"/>
  <c r="DQ28" i="20"/>
  <c r="FJ21" i="20"/>
  <c r="DQ11" i="20"/>
  <c r="GS13" i="20"/>
  <c r="AT66" i="20"/>
  <c r="AT61" i="20"/>
  <c r="FY51" i="20"/>
  <c r="DQ48" i="20"/>
  <c r="EU42" i="20"/>
  <c r="AT43" i="20"/>
  <c r="DQ27" i="20"/>
  <c r="EF21" i="20"/>
  <c r="AE20" i="20"/>
  <c r="DB81" i="20"/>
  <c r="CC76" i="20"/>
  <c r="CR69" i="20"/>
  <c r="EF70" i="20"/>
  <c r="FY64" i="20"/>
  <c r="BX61" i="20"/>
  <c r="P54" i="20"/>
  <c r="FJ42" i="20"/>
  <c r="EU30" i="20"/>
  <c r="DB23" i="20"/>
  <c r="FJ12" i="20"/>
  <c r="AT10" i="20"/>
  <c r="CM14" i="20"/>
  <c r="CM10" i="20"/>
  <c r="AT78" i="20"/>
  <c r="AE80" i="20"/>
  <c r="CM59" i="20"/>
  <c r="FJ54" i="20"/>
  <c r="FJ39" i="20"/>
  <c r="FY14" i="20"/>
  <c r="GS12" i="20"/>
  <c r="P66" i="20"/>
  <c r="P63" i="20"/>
  <c r="GN60" i="20"/>
  <c r="AJ52" i="20"/>
  <c r="EU43" i="20"/>
  <c r="GN39" i="20"/>
  <c r="FY34" i="20"/>
  <c r="AE26" i="20"/>
  <c r="FY21" i="20"/>
  <c r="AE69" i="20"/>
  <c r="BX64" i="20"/>
  <c r="GN62" i="20"/>
  <c r="EZ46" i="20"/>
  <c r="GN41" i="20"/>
  <c r="AE32" i="20"/>
  <c r="CM24" i="20"/>
  <c r="FY20" i="20"/>
  <c r="AY76" i="20"/>
  <c r="AJ70" i="20"/>
  <c r="P70" i="20"/>
  <c r="CM67" i="20"/>
  <c r="EF65" i="20"/>
  <c r="CM63" i="20"/>
  <c r="AJ50" i="20"/>
  <c r="FJ52" i="20"/>
  <c r="P44" i="20"/>
  <c r="EK27" i="20"/>
  <c r="BX84" i="20"/>
  <c r="EU79" i="20"/>
  <c r="FY76" i="20"/>
  <c r="DQ73" i="20"/>
  <c r="FO72" i="20"/>
  <c r="FJ60" i="20"/>
  <c r="EF57" i="20"/>
  <c r="DQ41" i="20"/>
  <c r="P16" i="20"/>
  <c r="DQ12" i="20"/>
  <c r="DQ79" i="20"/>
  <c r="GN70" i="20"/>
  <c r="EZ52" i="20"/>
  <c r="EF45" i="20"/>
  <c r="CM16" i="20"/>
  <c r="FJ79" i="20"/>
  <c r="DQ76" i="20"/>
  <c r="BX62" i="20"/>
  <c r="DB54" i="20"/>
  <c r="BX41" i="20"/>
  <c r="FY25" i="20"/>
  <c r="P23" i="20"/>
  <c r="CM81" i="20"/>
  <c r="GN80" i="20"/>
  <c r="CM53" i="20"/>
  <c r="DQ50" i="20"/>
  <c r="AE19" i="20"/>
  <c r="FY81" i="20"/>
  <c r="DB79" i="20"/>
  <c r="FJ65" i="20"/>
  <c r="DQ60" i="20"/>
  <c r="CM13" i="20"/>
  <c r="AY8" i="20"/>
  <c r="AX71" i="20"/>
  <c r="AW71" i="20"/>
  <c r="GR67" i="20"/>
  <c r="GS67" i="20" s="1"/>
  <c r="GQ67" i="20"/>
  <c r="CA58" i="20"/>
  <c r="CB58" i="20"/>
  <c r="DT48" i="20"/>
  <c r="DU48" i="20"/>
  <c r="T19" i="20"/>
  <c r="BE19" i="20" s="1"/>
  <c r="S19" i="20"/>
  <c r="AI20" i="20"/>
  <c r="AH20" i="20"/>
  <c r="AI78" i="20"/>
  <c r="AH78" i="20"/>
  <c r="CM75" i="20"/>
  <c r="GD70" i="20"/>
  <c r="T69" i="20"/>
  <c r="BE69" i="20" s="1"/>
  <c r="S69" i="20"/>
  <c r="GQ65" i="20"/>
  <c r="GR65" i="20"/>
  <c r="AX64" i="20"/>
  <c r="AW64" i="20"/>
  <c r="FY60" i="20"/>
  <c r="AW58" i="20"/>
  <c r="AX58" i="20"/>
  <c r="GC42" i="20"/>
  <c r="GB42" i="20"/>
  <c r="GD42" i="20" s="1"/>
  <c r="AT45" i="20"/>
  <c r="FJ47" i="20"/>
  <c r="GN42" i="20"/>
  <c r="CP41" i="20"/>
  <c r="CQ41" i="20"/>
  <c r="AW41" i="20"/>
  <c r="AX41" i="20"/>
  <c r="FJ15" i="20"/>
  <c r="FN13" i="20"/>
  <c r="FM13" i="20"/>
  <c r="FO13" i="20" s="1"/>
  <c r="AI21" i="20"/>
  <c r="AH21" i="20"/>
  <c r="AJ21" i="20" s="1"/>
  <c r="GC17" i="20"/>
  <c r="GB17" i="20"/>
  <c r="GD17" i="20" s="1"/>
  <c r="EY14" i="20"/>
  <c r="EX14" i="20"/>
  <c r="EZ14" i="20" s="1"/>
  <c r="DU11" i="20"/>
  <c r="DT11" i="20"/>
  <c r="DV11" i="20" s="1"/>
  <c r="FY9" i="20"/>
  <c r="GS18" i="20"/>
  <c r="AI83" i="20"/>
  <c r="AH83" i="20"/>
  <c r="AJ83" i="20" s="1"/>
  <c r="AT63" i="20"/>
  <c r="FJ61" i="20"/>
  <c r="DB46" i="20"/>
  <c r="EY42" i="20"/>
  <c r="EX42" i="20"/>
  <c r="EZ42" i="20" s="1"/>
  <c r="EF48" i="20"/>
  <c r="GR47" i="20"/>
  <c r="GQ47" i="20"/>
  <c r="CA40" i="20"/>
  <c r="CB40" i="20"/>
  <c r="DT39" i="20"/>
  <c r="DU39" i="20"/>
  <c r="DT27" i="20"/>
  <c r="DV27" i="20" s="1"/>
  <c r="DU27" i="20"/>
  <c r="BJ26" i="20"/>
  <c r="BF26" i="20"/>
  <c r="BJ25" i="20"/>
  <c r="BF25" i="20"/>
  <c r="EY9" i="20"/>
  <c r="EX9" i="20"/>
  <c r="EZ9" i="20" s="1"/>
  <c r="DS86" i="20"/>
  <c r="DU7" i="20"/>
  <c r="DT7" i="20"/>
  <c r="CQ81" i="20"/>
  <c r="CP81" i="20"/>
  <c r="T77" i="20"/>
  <c r="BE77" i="20" s="1"/>
  <c r="S77" i="20"/>
  <c r="GS75" i="20"/>
  <c r="DU67" i="20"/>
  <c r="DT67" i="20"/>
  <c r="DV67" i="20" s="1"/>
  <c r="EJ70" i="20"/>
  <c r="EI70" i="20"/>
  <c r="EK70" i="20" s="1"/>
  <c r="CB61" i="20"/>
  <c r="CA61" i="20"/>
  <c r="DQ51" i="20"/>
  <c r="AX53" i="20"/>
  <c r="AW53" i="20"/>
  <c r="CP48" i="20"/>
  <c r="CQ48" i="20"/>
  <c r="GN44" i="20"/>
  <c r="DF23" i="20"/>
  <c r="DE23" i="20"/>
  <c r="DG23" i="20" s="1"/>
  <c r="FN20" i="20"/>
  <c r="FM20" i="20"/>
  <c r="FO20" i="20" s="1"/>
  <c r="AX18" i="20"/>
  <c r="AW18" i="20"/>
  <c r="AY18" i="20" s="1"/>
  <c r="DF15" i="20"/>
  <c r="DE15" i="20"/>
  <c r="FN12" i="20"/>
  <c r="FM12" i="20"/>
  <c r="FO12" i="20" s="1"/>
  <c r="AX10" i="20"/>
  <c r="AW10" i="20"/>
  <c r="AE23" i="20"/>
  <c r="FY19" i="20"/>
  <c r="EU16" i="20"/>
  <c r="DQ13" i="20"/>
  <c r="DU9" i="20"/>
  <c r="DT9" i="20"/>
  <c r="DV9" i="20" s="1"/>
  <c r="EJ83" i="20"/>
  <c r="EI83" i="20"/>
  <c r="EK83" i="20" s="1"/>
  <c r="GB76" i="20"/>
  <c r="GC76" i="20"/>
  <c r="U73" i="20"/>
  <c r="DF71" i="20"/>
  <c r="DE71" i="20"/>
  <c r="DQ68" i="20"/>
  <c r="AT65" i="20"/>
  <c r="DF63" i="20"/>
  <c r="DE63" i="20"/>
  <c r="FN54" i="20"/>
  <c r="FM54" i="20"/>
  <c r="EZ47" i="20"/>
  <c r="DV46" i="20"/>
  <c r="FJ37" i="20"/>
  <c r="FY40" i="20"/>
  <c r="BH34" i="20"/>
  <c r="BG34" i="20"/>
  <c r="BK30" i="20"/>
  <c r="EX24" i="20"/>
  <c r="EY24" i="20"/>
  <c r="CB70" i="20"/>
  <c r="CA70" i="20"/>
  <c r="CA65" i="20"/>
  <c r="CB65" i="20"/>
  <c r="EX64" i="20"/>
  <c r="EY64" i="20"/>
  <c r="AX62" i="20"/>
  <c r="AW62" i="20"/>
  <c r="T63" i="20"/>
  <c r="BE63" i="20" s="1"/>
  <c r="S63" i="20"/>
  <c r="CA59" i="20"/>
  <c r="CB59" i="20"/>
  <c r="GR60" i="20"/>
  <c r="GQ60" i="20"/>
  <c r="GR51" i="20"/>
  <c r="GQ51" i="20"/>
  <c r="GQ39" i="20"/>
  <c r="GR39" i="20"/>
  <c r="FM40" i="20"/>
  <c r="FN40" i="20"/>
  <c r="AH40" i="20"/>
  <c r="AI40" i="20"/>
  <c r="AH26" i="20"/>
  <c r="AI26" i="20"/>
  <c r="BH33" i="20"/>
  <c r="BG33" i="20"/>
  <c r="BK29" i="20"/>
  <c r="DF8" i="20"/>
  <c r="DE8" i="20"/>
  <c r="EI84" i="20"/>
  <c r="EK84" i="20" s="1"/>
  <c r="EJ84" i="20"/>
  <c r="FN82" i="20"/>
  <c r="FM82" i="20"/>
  <c r="AI73" i="20"/>
  <c r="AH73" i="20"/>
  <c r="AH69" i="20"/>
  <c r="AI69" i="20"/>
  <c r="CP62" i="20"/>
  <c r="CQ62" i="20"/>
  <c r="DT61" i="20"/>
  <c r="DV61" i="20" s="1"/>
  <c r="DU61" i="20"/>
  <c r="DE59" i="20"/>
  <c r="DF59" i="20"/>
  <c r="AH36" i="20"/>
  <c r="AI36" i="20"/>
  <c r="AH32" i="20"/>
  <c r="AI32" i="20"/>
  <c r="GC20" i="20"/>
  <c r="GB20" i="20"/>
  <c r="EY17" i="20"/>
  <c r="EX17" i="20"/>
  <c r="DU14" i="20"/>
  <c r="DT14" i="20"/>
  <c r="CQ11" i="20"/>
  <c r="CP11" i="20"/>
  <c r="EJ8" i="20"/>
  <c r="EI8" i="20"/>
  <c r="DO86" i="20"/>
  <c r="AI79" i="20"/>
  <c r="AH79" i="20"/>
  <c r="EY80" i="20"/>
  <c r="EX80" i="20"/>
  <c r="EZ80" i="20" s="1"/>
  <c r="T70" i="20"/>
  <c r="BE70" i="20" s="1"/>
  <c r="S70" i="20"/>
  <c r="U70" i="20" s="1"/>
  <c r="CP67" i="20"/>
  <c r="CQ67" i="20"/>
  <c r="AH64" i="20"/>
  <c r="AI64" i="20"/>
  <c r="DU49" i="20"/>
  <c r="DT49" i="20"/>
  <c r="DV49" i="20" s="1"/>
  <c r="DF21" i="20"/>
  <c r="DE21" i="20"/>
  <c r="FN18" i="20"/>
  <c r="FM18" i="20"/>
  <c r="FO18" i="20" s="1"/>
  <c r="AX16" i="20"/>
  <c r="AW16" i="20"/>
  <c r="AY16" i="20" s="1"/>
  <c r="DF13" i="20"/>
  <c r="DE13" i="20"/>
  <c r="FN10" i="20"/>
  <c r="FM10" i="20"/>
  <c r="FO10" i="20" s="1"/>
  <c r="DU21" i="20"/>
  <c r="DT21" i="20"/>
  <c r="DV21" i="20" s="1"/>
  <c r="CQ18" i="20"/>
  <c r="CP18" i="20"/>
  <c r="CR18" i="20" s="1"/>
  <c r="AI15" i="20"/>
  <c r="AH15" i="20"/>
  <c r="GC11" i="20"/>
  <c r="GB11" i="20"/>
  <c r="GD11" i="20" s="1"/>
  <c r="DD86" i="20"/>
  <c r="DE7" i="20"/>
  <c r="DF7" i="20"/>
  <c r="AH63" i="20"/>
  <c r="AI63" i="20"/>
  <c r="GR52" i="20"/>
  <c r="GQ52" i="20"/>
  <c r="AH53" i="20"/>
  <c r="AI53" i="20"/>
  <c r="AH48" i="20"/>
  <c r="AI48" i="20"/>
  <c r="AX84" i="20"/>
  <c r="AW84" i="20"/>
  <c r="GC78" i="20"/>
  <c r="GB78" i="20"/>
  <c r="DQ80" i="20"/>
  <c r="EX63" i="20"/>
  <c r="EY63" i="20"/>
  <c r="AW57" i="20"/>
  <c r="AX57" i="20"/>
  <c r="GB60" i="20"/>
  <c r="GC60" i="20"/>
  <c r="GB52" i="20"/>
  <c r="GC52" i="20"/>
  <c r="DT44" i="20"/>
  <c r="DU44" i="20"/>
  <c r="DG27" i="20"/>
  <c r="EY22" i="20"/>
  <c r="EX22" i="20"/>
  <c r="DU19" i="20"/>
  <c r="DT19" i="20"/>
  <c r="CQ16" i="20"/>
  <c r="CP16" i="20"/>
  <c r="AI13" i="20"/>
  <c r="AH13" i="20"/>
  <c r="AE9" i="20"/>
  <c r="DU8" i="20"/>
  <c r="DT8" i="20"/>
  <c r="DV8" i="20" s="1"/>
  <c r="R86" i="20"/>
  <c r="S7" i="20"/>
  <c r="T7" i="20"/>
  <c r="AX82" i="20"/>
  <c r="AW82" i="20"/>
  <c r="GN76" i="20"/>
  <c r="FY74" i="20"/>
  <c r="BX67" i="20"/>
  <c r="DE65" i="20"/>
  <c r="DF65" i="20"/>
  <c r="DV55" i="20"/>
  <c r="CA57" i="20"/>
  <c r="CB57" i="20"/>
  <c r="AJ60" i="20"/>
  <c r="EJ52" i="20"/>
  <c r="EI52" i="20"/>
  <c r="EK52" i="20" s="1"/>
  <c r="CQ44" i="20"/>
  <c r="CP44" i="20"/>
  <c r="EF37" i="20"/>
  <c r="GB25" i="20"/>
  <c r="GD25" i="20" s="1"/>
  <c r="GC25" i="20"/>
  <c r="AH24" i="20"/>
  <c r="AI24" i="20"/>
  <c r="GS25" i="20"/>
  <c r="EU8" i="20"/>
  <c r="AI84" i="20"/>
  <c r="AH84" i="20"/>
  <c r="CB82" i="20"/>
  <c r="CA82" i="20"/>
  <c r="FY79" i="20"/>
  <c r="DU71" i="20"/>
  <c r="DT71" i="20"/>
  <c r="EZ65" i="20"/>
  <c r="AH62" i="20"/>
  <c r="AI62" i="20"/>
  <c r="P56" i="20"/>
  <c r="DU57" i="20"/>
  <c r="DT57" i="20"/>
  <c r="DB58" i="20"/>
  <c r="EI55" i="20"/>
  <c r="EJ55" i="20"/>
  <c r="CQ53" i="20"/>
  <c r="CP53" i="20"/>
  <c r="CR53" i="20" s="1"/>
  <c r="CM35" i="20"/>
  <c r="CM33" i="20"/>
  <c r="CM31" i="20"/>
  <c r="CM29" i="20"/>
  <c r="DQ26" i="20"/>
  <c r="BJ27" i="20"/>
  <c r="BF27" i="20"/>
  <c r="DB21" i="20"/>
  <c r="FJ18" i="20"/>
  <c r="AT16" i="20"/>
  <c r="DB13" i="20"/>
  <c r="DQ21" i="20"/>
  <c r="CM18" i="20"/>
  <c r="AE15" i="20"/>
  <c r="FY11" i="20"/>
  <c r="BJ28" i="20"/>
  <c r="BF28" i="20"/>
  <c r="FI86" i="20"/>
  <c r="AI81" i="20"/>
  <c r="AH81" i="20"/>
  <c r="FJ78" i="20"/>
  <c r="CM78" i="20"/>
  <c r="AJ67" i="20"/>
  <c r="CQ66" i="20"/>
  <c r="CP66" i="20"/>
  <c r="EX62" i="20"/>
  <c r="EZ62" i="20" s="1"/>
  <c r="EY62" i="20"/>
  <c r="DB61" i="20"/>
  <c r="DT60" i="20"/>
  <c r="DU60" i="20"/>
  <c r="FY59" i="20"/>
  <c r="AT54" i="20"/>
  <c r="BX53" i="20"/>
  <c r="EF50" i="20"/>
  <c r="AE48" i="20"/>
  <c r="CM42" i="20"/>
  <c r="T47" i="20"/>
  <c r="BE47" i="20" s="1"/>
  <c r="S47" i="20"/>
  <c r="U47" i="20" s="1"/>
  <c r="AH45" i="20"/>
  <c r="AI45" i="20"/>
  <c r="GB41" i="20"/>
  <c r="GD41" i="20" s="1"/>
  <c r="GC41" i="20"/>
  <c r="S40" i="20"/>
  <c r="T40" i="20"/>
  <c r="BE40" i="20" s="1"/>
  <c r="CA38" i="20"/>
  <c r="CB38" i="20"/>
  <c r="EF10" i="20"/>
  <c r="CQ9" i="20"/>
  <c r="CP9" i="20"/>
  <c r="GC10" i="20"/>
  <c r="GB10" i="20"/>
  <c r="GD10" i="20" s="1"/>
  <c r="T82" i="20"/>
  <c r="BE82" i="20" s="1"/>
  <c r="S82" i="20"/>
  <c r="U82" i="20" s="1"/>
  <c r="CQ75" i="20"/>
  <c r="CP75" i="20"/>
  <c r="CR75" i="20" s="1"/>
  <c r="EU77" i="20"/>
  <c r="EJ74" i="20"/>
  <c r="EI74" i="20"/>
  <c r="AY72" i="20"/>
  <c r="CQ68" i="20"/>
  <c r="CP68" i="20"/>
  <c r="GQ56" i="20"/>
  <c r="GR56" i="20"/>
  <c r="GB54" i="20"/>
  <c r="GC54" i="20"/>
  <c r="FY52" i="20"/>
  <c r="FY49" i="20"/>
  <c r="AT40" i="20"/>
  <c r="CP38" i="20"/>
  <c r="CR38" i="20" s="1"/>
  <c r="CQ38" i="20"/>
  <c r="EX27" i="20"/>
  <c r="EZ27" i="20" s="1"/>
  <c r="EY27" i="20"/>
  <c r="AT23" i="20"/>
  <c r="DB20" i="20"/>
  <c r="FJ17" i="20"/>
  <c r="AT15" i="20"/>
  <c r="DB12" i="20"/>
  <c r="DQ8" i="20"/>
  <c r="ED86" i="20"/>
  <c r="EF7" i="20"/>
  <c r="BW86" i="20"/>
  <c r="EJ81" i="20"/>
  <c r="EI81" i="20"/>
  <c r="EK81" i="20" s="1"/>
  <c r="DU81" i="20"/>
  <c r="DT81" i="20"/>
  <c r="DV81" i="20" s="1"/>
  <c r="CQ79" i="20"/>
  <c r="CP79" i="20"/>
  <c r="CR79" i="20" s="1"/>
  <c r="FN80" i="20"/>
  <c r="FM80" i="20"/>
  <c r="FO80" i="20" s="1"/>
  <c r="FO75" i="20"/>
  <c r="DB65" i="20"/>
  <c r="AX63" i="20"/>
  <c r="AW63" i="20"/>
  <c r="AY63" i="20" s="1"/>
  <c r="DQ61" i="20"/>
  <c r="GQ58" i="20"/>
  <c r="GS58" i="20" s="1"/>
  <c r="GR58" i="20"/>
  <c r="EF9" i="20"/>
  <c r="DU22" i="20"/>
  <c r="DT22" i="20"/>
  <c r="DV22" i="20" s="1"/>
  <c r="CQ19" i="20"/>
  <c r="CP19" i="20"/>
  <c r="AI16" i="20"/>
  <c r="AH16" i="20"/>
  <c r="GC12" i="20"/>
  <c r="GB12" i="20"/>
  <c r="GD12" i="20" s="1"/>
  <c r="GS20" i="20"/>
  <c r="CQ76" i="20"/>
  <c r="CP76" i="20"/>
  <c r="BX69" i="20"/>
  <c r="GD67" i="20"/>
  <c r="DB64" i="20"/>
  <c r="DF62" i="20"/>
  <c r="DE62" i="20"/>
  <c r="DG62" i="20" s="1"/>
  <c r="CB63" i="20"/>
  <c r="CA63" i="20"/>
  <c r="CM61" i="20"/>
  <c r="CR60" i="20"/>
  <c r="S56" i="20"/>
  <c r="T56" i="20"/>
  <c r="BE56" i="20" s="1"/>
  <c r="EJ54" i="20"/>
  <c r="EI54" i="20"/>
  <c r="EK54" i="20" s="1"/>
  <c r="AT52" i="20"/>
  <c r="FJ53" i="20"/>
  <c r="T46" i="20"/>
  <c r="BE46" i="20" s="1"/>
  <c r="S46" i="20"/>
  <c r="GQ44" i="20"/>
  <c r="GR44" i="20"/>
  <c r="AX48" i="20"/>
  <c r="AW48" i="20"/>
  <c r="AY48" i="20" s="1"/>
  <c r="BX45" i="20"/>
  <c r="AT42" i="20"/>
  <c r="EF39" i="20"/>
  <c r="DB40" i="20"/>
  <c r="AH28" i="20"/>
  <c r="AI28" i="20"/>
  <c r="GN23" i="20"/>
  <c r="GS9" i="20"/>
  <c r="GS83" i="20"/>
  <c r="CQ78" i="20"/>
  <c r="CP78" i="20"/>
  <c r="CR78" i="20" s="1"/>
  <c r="AH80" i="20"/>
  <c r="AI80" i="20"/>
  <c r="AX77" i="20"/>
  <c r="AW77" i="20"/>
  <c r="AY77" i="20" s="1"/>
  <c r="GC71" i="20"/>
  <c r="GB71" i="20"/>
  <c r="GD71" i="20" s="1"/>
  <c r="DU68" i="20"/>
  <c r="DT68" i="20"/>
  <c r="DV68" i="20" s="1"/>
  <c r="CM66" i="20"/>
  <c r="P64" i="20"/>
  <c r="EF62" i="20"/>
  <c r="GB61" i="20"/>
  <c r="GD61" i="20" s="1"/>
  <c r="GC61" i="20"/>
  <c r="EI58" i="20"/>
  <c r="EK58" i="20" s="1"/>
  <c r="EJ58" i="20"/>
  <c r="DQ52" i="20"/>
  <c r="T49" i="20"/>
  <c r="BE49" i="20" s="1"/>
  <c r="S49" i="20"/>
  <c r="U49" i="20" s="1"/>
  <c r="EU49" i="20"/>
  <c r="AE43" i="20"/>
  <c r="FN44" i="20"/>
  <c r="FM44" i="20"/>
  <c r="FO44" i="20" s="1"/>
  <c r="FY41" i="20"/>
  <c r="P40" i="20"/>
  <c r="AE39" i="20"/>
  <c r="FY27" i="20"/>
  <c r="AX81" i="20"/>
  <c r="AW81" i="20"/>
  <c r="AY81" i="20" s="1"/>
  <c r="S42" i="20"/>
  <c r="T42" i="20"/>
  <c r="BE42" i="20" s="1"/>
  <c r="DF16" i="20"/>
  <c r="DE16" i="20"/>
  <c r="DG16" i="20" s="1"/>
  <c r="GB24" i="20"/>
  <c r="GC24" i="20"/>
  <c r="DU76" i="20"/>
  <c r="DT76" i="20"/>
  <c r="DV76" i="20" s="1"/>
  <c r="AX66" i="20"/>
  <c r="AW66" i="20"/>
  <c r="GC66" i="20"/>
  <c r="GB66" i="20"/>
  <c r="GD66" i="20" s="1"/>
  <c r="DT62" i="20"/>
  <c r="DU62" i="20"/>
  <c r="AT60" i="20"/>
  <c r="BX54" i="20"/>
  <c r="AX49" i="20"/>
  <c r="AW49" i="20"/>
  <c r="DT40" i="20"/>
  <c r="DU40" i="20"/>
  <c r="CP25" i="20"/>
  <c r="CQ25" i="20"/>
  <c r="FN21" i="20"/>
  <c r="FM21" i="20"/>
  <c r="FO21" i="20" s="1"/>
  <c r="AT13" i="20"/>
  <c r="AX11" i="20"/>
  <c r="AW11" i="20"/>
  <c r="CB83" i="20"/>
  <c r="CA83" i="20"/>
  <c r="GS78" i="20"/>
  <c r="EK75" i="20"/>
  <c r="EZ70" i="20"/>
  <c r="EJ66" i="20"/>
  <c r="EI66" i="20"/>
  <c r="EK66" i="20" s="1"/>
  <c r="CA60" i="20"/>
  <c r="CB60" i="20"/>
  <c r="GC51" i="20"/>
  <c r="GB51" i="20"/>
  <c r="GD51" i="20" s="1"/>
  <c r="AW43" i="20"/>
  <c r="AX43" i="20"/>
  <c r="AH35" i="20"/>
  <c r="AI35" i="20"/>
  <c r="AH31" i="20"/>
  <c r="AI31" i="20"/>
  <c r="EF15" i="20"/>
  <c r="EJ13" i="20"/>
  <c r="EI13" i="20"/>
  <c r="GA86" i="20"/>
  <c r="GC7" i="20"/>
  <c r="GB7" i="20"/>
  <c r="FN83" i="20"/>
  <c r="FM83" i="20"/>
  <c r="FO83" i="20" s="1"/>
  <c r="DF81" i="20"/>
  <c r="DE81" i="20"/>
  <c r="CB69" i="20"/>
  <c r="CA69" i="20"/>
  <c r="GB64" i="20"/>
  <c r="GC64" i="20"/>
  <c r="CP63" i="20"/>
  <c r="CQ63" i="20"/>
  <c r="EF60" i="20"/>
  <c r="T51" i="20"/>
  <c r="BE51" i="20" s="1"/>
  <c r="S51" i="20"/>
  <c r="T54" i="20"/>
  <c r="BE54" i="20" s="1"/>
  <c r="S54" i="20"/>
  <c r="P46" i="20"/>
  <c r="DU42" i="20"/>
  <c r="DT42" i="20"/>
  <c r="DV42" i="20" s="1"/>
  <c r="DF47" i="20"/>
  <c r="DE47" i="20"/>
  <c r="P39" i="20"/>
  <c r="FM38" i="20"/>
  <c r="FO38" i="20" s="1"/>
  <c r="FN38" i="20"/>
  <c r="EX38" i="20"/>
  <c r="EZ38" i="20" s="1"/>
  <c r="EY38" i="20"/>
  <c r="EX25" i="20"/>
  <c r="EZ25" i="20" s="1"/>
  <c r="EY25" i="20"/>
  <c r="GB23" i="20"/>
  <c r="GD23" i="20" s="1"/>
  <c r="GC23" i="20"/>
  <c r="AE8" i="20"/>
  <c r="EK23" i="20"/>
  <c r="AI76" i="20"/>
  <c r="AH76" i="20"/>
  <c r="DF80" i="20"/>
  <c r="DE80" i="20"/>
  <c r="EJ67" i="20"/>
  <c r="EI67" i="20"/>
  <c r="T68" i="20"/>
  <c r="BE68" i="20" s="1"/>
  <c r="S68" i="20"/>
  <c r="AX70" i="20"/>
  <c r="AW70" i="20"/>
  <c r="DU59" i="20"/>
  <c r="DT59" i="20"/>
  <c r="FM59" i="20"/>
  <c r="FO59" i="20" s="1"/>
  <c r="FN59" i="20"/>
  <c r="GR53" i="20"/>
  <c r="GQ53" i="20"/>
  <c r="P49" i="20"/>
  <c r="GN48" i="20"/>
  <c r="DF45" i="20"/>
  <c r="DE45" i="20"/>
  <c r="S43" i="20"/>
  <c r="U43" i="20" s="1"/>
  <c r="T43" i="20"/>
  <c r="BE43" i="20" s="1"/>
  <c r="DT38" i="20"/>
  <c r="DV38" i="20" s="1"/>
  <c r="DU38" i="20"/>
  <c r="CP26" i="20"/>
  <c r="CQ26" i="20"/>
  <c r="BK34" i="20"/>
  <c r="CQ21" i="20"/>
  <c r="CP21" i="20"/>
  <c r="AI18" i="20"/>
  <c r="AH18" i="20"/>
  <c r="GC14" i="20"/>
  <c r="GB14" i="20"/>
  <c r="GD14" i="20" s="1"/>
  <c r="EY11" i="20"/>
  <c r="EX11" i="20"/>
  <c r="EZ11" i="20" s="1"/>
  <c r="GR8" i="20"/>
  <c r="GQ8" i="20"/>
  <c r="GS8" i="20" s="1"/>
  <c r="CK86" i="20"/>
  <c r="CM7" i="20"/>
  <c r="DU84" i="20"/>
  <c r="DT84" i="20"/>
  <c r="DV84" i="20" s="1"/>
  <c r="EY81" i="20"/>
  <c r="EX81" i="20"/>
  <c r="EZ81" i="20" s="1"/>
  <c r="EJ80" i="20"/>
  <c r="EI80" i="20"/>
  <c r="EK80" i="20" s="1"/>
  <c r="BJ76" i="20"/>
  <c r="BF76" i="20"/>
  <c r="EJ71" i="20"/>
  <c r="EI71" i="20"/>
  <c r="EK71" i="20" s="1"/>
  <c r="GB36" i="20"/>
  <c r="GC36" i="20"/>
  <c r="GB34" i="20"/>
  <c r="GC34" i="20"/>
  <c r="GB32" i="20"/>
  <c r="GC32" i="20"/>
  <c r="GB30" i="20"/>
  <c r="GC30" i="20"/>
  <c r="GB28" i="20"/>
  <c r="GC28" i="20"/>
  <c r="BH37" i="20"/>
  <c r="BG37" i="20"/>
  <c r="BI37" i="20" s="1"/>
  <c r="BK33" i="20"/>
  <c r="GR62" i="20"/>
  <c r="GQ62" i="20"/>
  <c r="BJ45" i="20"/>
  <c r="BF45" i="20"/>
  <c r="CB47" i="20"/>
  <c r="CA47" i="20"/>
  <c r="GQ41" i="20"/>
  <c r="GS41" i="20" s="1"/>
  <c r="GR41" i="20"/>
  <c r="EI38" i="20"/>
  <c r="EK38" i="20" s="1"/>
  <c r="EJ38" i="20"/>
  <c r="AH38" i="20"/>
  <c r="AI38" i="20"/>
  <c r="FW86" i="20"/>
  <c r="DP86" i="20"/>
  <c r="DF68" i="20"/>
  <c r="DE68" i="20"/>
  <c r="FN66" i="20"/>
  <c r="FM66" i="20"/>
  <c r="DE58" i="20"/>
  <c r="DF58" i="20"/>
  <c r="CQ43" i="20"/>
  <c r="CP43" i="20"/>
  <c r="GR45" i="20"/>
  <c r="GQ45" i="20"/>
  <c r="AW38" i="20"/>
  <c r="AX38" i="20"/>
  <c r="DT26" i="20"/>
  <c r="DV26" i="20" s="1"/>
  <c r="DU26" i="20"/>
  <c r="AG86" i="20"/>
  <c r="AI7" i="20"/>
  <c r="AH7" i="20"/>
  <c r="FL86" i="20"/>
  <c r="FM7" i="20"/>
  <c r="FN7" i="20"/>
  <c r="FM84" i="20"/>
  <c r="FO84" i="20" s="1"/>
  <c r="FN84" i="20"/>
  <c r="DU73" i="20"/>
  <c r="DT73" i="20"/>
  <c r="T67" i="20"/>
  <c r="BE67" i="20" s="1"/>
  <c r="S67" i="20"/>
  <c r="DF69" i="20"/>
  <c r="DE69" i="20"/>
  <c r="EI64" i="20"/>
  <c r="EK64" i="20" s="1"/>
  <c r="EJ64" i="20"/>
  <c r="DF61" i="20"/>
  <c r="DE61" i="20"/>
  <c r="AW59" i="20"/>
  <c r="AX59" i="20"/>
  <c r="FN60" i="20"/>
  <c r="FM60" i="20"/>
  <c r="GC59" i="20"/>
  <c r="GB59" i="20"/>
  <c r="GB56" i="20"/>
  <c r="GD56" i="20" s="1"/>
  <c r="GC56" i="20"/>
  <c r="FM55" i="20"/>
  <c r="FO55" i="20" s="1"/>
  <c r="FN55" i="20"/>
  <c r="AX46" i="20"/>
  <c r="AW46" i="20"/>
  <c r="EJ47" i="20"/>
  <c r="EI47" i="20"/>
  <c r="AW39" i="20"/>
  <c r="AX39" i="20"/>
  <c r="S41" i="20"/>
  <c r="T41" i="20"/>
  <c r="BE41" i="20" s="1"/>
  <c r="EI40" i="20"/>
  <c r="EK40" i="20" s="1"/>
  <c r="EJ40" i="20"/>
  <c r="CQ72" i="20"/>
  <c r="CP72" i="20"/>
  <c r="FN68" i="20"/>
  <c r="FM68" i="20"/>
  <c r="GB65" i="20"/>
  <c r="GD65" i="20" s="1"/>
  <c r="GC65" i="20"/>
  <c r="FJ58" i="20"/>
  <c r="DB52" i="20"/>
  <c r="AT50" i="20"/>
  <c r="EJ45" i="20"/>
  <c r="EI45" i="20"/>
  <c r="EK45" i="20" s="1"/>
  <c r="AW40" i="20"/>
  <c r="AX40" i="20"/>
  <c r="DE38" i="20"/>
  <c r="DF38" i="20"/>
  <c r="EX37" i="20"/>
  <c r="EY37" i="20"/>
  <c r="GB26" i="20"/>
  <c r="GC26" i="20"/>
  <c r="BH32" i="20"/>
  <c r="BG32" i="20"/>
  <c r="BI32" i="20" s="1"/>
  <c r="BZ86" i="20"/>
  <c r="GC83" i="20"/>
  <c r="GB83" i="20"/>
  <c r="GC77" i="20"/>
  <c r="GB77" i="20"/>
  <c r="FN69" i="20"/>
  <c r="FM69" i="20"/>
  <c r="AH33" i="20"/>
  <c r="AI33" i="20"/>
  <c r="AH29" i="20"/>
  <c r="AI29" i="20"/>
  <c r="DE64" i="20"/>
  <c r="DG64" i="20" s="1"/>
  <c r="DF64" i="20"/>
  <c r="GR63" i="20"/>
  <c r="GS63" i="20" s="1"/>
  <c r="GQ63" i="20"/>
  <c r="AX52" i="20"/>
  <c r="AW52" i="20"/>
  <c r="FN53" i="20"/>
  <c r="FO53" i="20" s="1"/>
  <c r="FM53" i="20"/>
  <c r="EJ46" i="20"/>
  <c r="EI46" i="20"/>
  <c r="CB45" i="20"/>
  <c r="CA45" i="20"/>
  <c r="FN8" i="20"/>
  <c r="FM8" i="20"/>
  <c r="AR86" i="20"/>
  <c r="AT7" i="20"/>
  <c r="EK76" i="20"/>
  <c r="FJ70" i="20"/>
  <c r="CB66" i="20"/>
  <c r="CA66" i="20"/>
  <c r="FM65" i="20"/>
  <c r="FO65" i="20" s="1"/>
  <c r="FN65" i="20"/>
  <c r="EF64" i="20"/>
  <c r="EJ62" i="20"/>
  <c r="EI62" i="20"/>
  <c r="EK62" i="20" s="1"/>
  <c r="CR56" i="20"/>
  <c r="EZ55" i="20"/>
  <c r="S57" i="20"/>
  <c r="T57" i="20"/>
  <c r="BE57" i="20" s="1"/>
  <c r="EJ49" i="20"/>
  <c r="EI49" i="20"/>
  <c r="EK49" i="20" s="1"/>
  <c r="AH39" i="20"/>
  <c r="AI39" i="20"/>
  <c r="GB27" i="20"/>
  <c r="GC27" i="20"/>
  <c r="CQ8" i="20"/>
  <c r="CP8" i="20"/>
  <c r="CR8" i="20" s="1"/>
  <c r="P8" i="20"/>
  <c r="BX77" i="20"/>
  <c r="EU74" i="20"/>
  <c r="U74" i="20"/>
  <c r="T71" i="20"/>
  <c r="BE71" i="20" s="1"/>
  <c r="S71" i="20"/>
  <c r="U71" i="20" s="1"/>
  <c r="AT67" i="20"/>
  <c r="AX68" i="20"/>
  <c r="AW68" i="20"/>
  <c r="EJ69" i="20"/>
  <c r="EI69" i="20"/>
  <c r="FY65" i="20"/>
  <c r="AW60" i="20"/>
  <c r="AX60" i="20"/>
  <c r="AT57" i="20"/>
  <c r="AT58" i="20"/>
  <c r="GQ55" i="20"/>
  <c r="GR55" i="20"/>
  <c r="CB54" i="20"/>
  <c r="CA54" i="20"/>
  <c r="DF52" i="20"/>
  <c r="DE52" i="20"/>
  <c r="DG52" i="20" s="1"/>
  <c r="AX50" i="20"/>
  <c r="AW50" i="20"/>
  <c r="AI42" i="20"/>
  <c r="AH42" i="20"/>
  <c r="AW45" i="20"/>
  <c r="AX45" i="20"/>
  <c r="FN47" i="20"/>
  <c r="FM47" i="20"/>
  <c r="FO47" i="20" s="1"/>
  <c r="CP40" i="20"/>
  <c r="CQ40" i="20"/>
  <c r="GB35" i="20"/>
  <c r="GC35" i="20"/>
  <c r="GB33" i="20"/>
  <c r="GC33" i="20"/>
  <c r="GB31" i="20"/>
  <c r="GC31" i="20"/>
  <c r="GB29" i="20"/>
  <c r="GC29" i="20"/>
  <c r="AI9" i="20"/>
  <c r="AH9" i="20"/>
  <c r="GS14" i="20"/>
  <c r="GS19" i="20"/>
  <c r="GL86" i="20"/>
  <c r="GN7" i="20"/>
  <c r="EE86" i="20"/>
  <c r="AY73" i="20"/>
  <c r="AY74" i="20"/>
  <c r="CB68" i="20"/>
  <c r="CA68" i="20"/>
  <c r="AX69" i="20"/>
  <c r="AW69" i="20"/>
  <c r="DT70" i="20"/>
  <c r="DV70" i="20" s="1"/>
  <c r="DU70" i="20"/>
  <c r="EX60" i="20"/>
  <c r="EZ60" i="20" s="1"/>
  <c r="EY60" i="20"/>
  <c r="DE55" i="20"/>
  <c r="DF55" i="20"/>
  <c r="EF53" i="20"/>
  <c r="DB44" i="20"/>
  <c r="EJ48" i="20"/>
  <c r="EI48" i="20"/>
  <c r="DE39" i="20"/>
  <c r="DF39" i="20"/>
  <c r="GQ40" i="20"/>
  <c r="GS40" i="20" s="1"/>
  <c r="GR40" i="20"/>
  <c r="EX26" i="20"/>
  <c r="EZ26" i="20" s="1"/>
  <c r="EY26" i="20"/>
  <c r="AE24" i="20"/>
  <c r="BH31" i="20"/>
  <c r="BG31" i="20"/>
  <c r="BI31" i="20" s="1"/>
  <c r="AX83" i="20"/>
  <c r="AW83" i="20"/>
  <c r="AY83" i="20" s="1"/>
  <c r="EY82" i="20"/>
  <c r="EX82" i="20"/>
  <c r="EZ82" i="20" s="1"/>
  <c r="EY73" i="20"/>
  <c r="EX73" i="20"/>
  <c r="EZ73" i="20" s="1"/>
  <c r="T55" i="20"/>
  <c r="BE55" i="20" s="1"/>
  <c r="S55" i="20"/>
  <c r="U55" i="20" s="1"/>
  <c r="AH37" i="20"/>
  <c r="AI37" i="20"/>
  <c r="CP36" i="20"/>
  <c r="CQ36" i="20"/>
  <c r="CP34" i="20"/>
  <c r="CQ34" i="20"/>
  <c r="CP32" i="20"/>
  <c r="CQ32" i="20"/>
  <c r="CP30" i="20"/>
  <c r="CQ30" i="20"/>
  <c r="FN22" i="20"/>
  <c r="FM22" i="20"/>
  <c r="FO22" i="20" s="1"/>
  <c r="AX20" i="20"/>
  <c r="AW20" i="20"/>
  <c r="AY20" i="20" s="1"/>
  <c r="DF17" i="20"/>
  <c r="DE17" i="20"/>
  <c r="FN14" i="20"/>
  <c r="FM14" i="20"/>
  <c r="FO14" i="20" s="1"/>
  <c r="AX12" i="20"/>
  <c r="AW12" i="20"/>
  <c r="DF9" i="20"/>
  <c r="DE9" i="20"/>
  <c r="DG9" i="20" s="1"/>
  <c r="AI23" i="20"/>
  <c r="AH23" i="20"/>
  <c r="AJ23" i="20" s="1"/>
  <c r="GC19" i="20"/>
  <c r="GB19" i="20"/>
  <c r="GD19" i="20" s="1"/>
  <c r="EY16" i="20"/>
  <c r="EX16" i="20"/>
  <c r="EZ16" i="20" s="1"/>
  <c r="DU13" i="20"/>
  <c r="DT13" i="20"/>
  <c r="DV13" i="20" s="1"/>
  <c r="GC8" i="20"/>
  <c r="GB8" i="20"/>
  <c r="GD8" i="20" s="1"/>
  <c r="DU82" i="20"/>
  <c r="DT82" i="20"/>
  <c r="DV82" i="20" s="1"/>
  <c r="FN70" i="20"/>
  <c r="FM70" i="20"/>
  <c r="FO70" i="20" s="1"/>
  <c r="T62" i="20"/>
  <c r="BE62" i="20" s="1"/>
  <c r="S62" i="20"/>
  <c r="FM56" i="20"/>
  <c r="FN56" i="20"/>
  <c r="FO56" i="20" s="1"/>
  <c r="AI56" i="20"/>
  <c r="AJ56" i="20" s="1"/>
  <c r="AH56" i="20"/>
  <c r="GQ43" i="20"/>
  <c r="GR43" i="20"/>
  <c r="EJ22" i="20"/>
  <c r="EI22" i="20"/>
  <c r="EK22" i="20" s="1"/>
  <c r="T20" i="20"/>
  <c r="BE20" i="20" s="1"/>
  <c r="S20" i="20"/>
  <c r="U20" i="20" s="1"/>
  <c r="EJ14" i="20"/>
  <c r="EI14" i="20"/>
  <c r="EK14" i="20" s="1"/>
  <c r="T12" i="20"/>
  <c r="BE12" i="20" s="1"/>
  <c r="S12" i="20"/>
  <c r="U12" i="20" s="1"/>
  <c r="CO86" i="20"/>
  <c r="CQ7" i="20"/>
  <c r="CP7" i="20"/>
  <c r="DQ7" i="20"/>
  <c r="AI59" i="20"/>
  <c r="AH59" i="20"/>
  <c r="AW44" i="20"/>
  <c r="AX44" i="20"/>
  <c r="FN76" i="20"/>
  <c r="FM76" i="20"/>
  <c r="EY77" i="20"/>
  <c r="EX77" i="20"/>
  <c r="EY74" i="20"/>
  <c r="EX74" i="20"/>
  <c r="AX67" i="20"/>
  <c r="AW67" i="20"/>
  <c r="AT68" i="20"/>
  <c r="EF69" i="20"/>
  <c r="GR70" i="20"/>
  <c r="GQ70" i="20"/>
  <c r="DF66" i="20"/>
  <c r="DE66" i="20"/>
  <c r="FJ64" i="20"/>
  <c r="FN62" i="20"/>
  <c r="FM62" i="20"/>
  <c r="FO62" i="20" s="1"/>
  <c r="EJ63" i="20"/>
  <c r="EI63" i="20"/>
  <c r="EK63" i="20" s="1"/>
  <c r="GQ59" i="20"/>
  <c r="GR59" i="20"/>
  <c r="CA56" i="20"/>
  <c r="CB56" i="20"/>
  <c r="CP55" i="20"/>
  <c r="CQ55" i="20"/>
  <c r="GN55" i="20"/>
  <c r="DU53" i="20"/>
  <c r="DT53" i="20"/>
  <c r="EU48" i="20"/>
  <c r="AE42" i="20"/>
  <c r="AX47" i="20"/>
  <c r="AW47" i="20"/>
  <c r="CM40" i="20"/>
  <c r="FJ41" i="20"/>
  <c r="DT36" i="20"/>
  <c r="DU36" i="20"/>
  <c r="DT34" i="20"/>
  <c r="DU34" i="20"/>
  <c r="DT32" i="20"/>
  <c r="DU32" i="20"/>
  <c r="DT30" i="20"/>
  <c r="DU30" i="20"/>
  <c r="DT28" i="20"/>
  <c r="DU28" i="20"/>
  <c r="AT21" i="20"/>
  <c r="AX19" i="20"/>
  <c r="AW19" i="20"/>
  <c r="EY10" i="20"/>
  <c r="EX10" i="20"/>
  <c r="EZ10" i="20" s="1"/>
  <c r="DE24" i="20"/>
  <c r="DF24" i="20"/>
  <c r="DF78" i="20"/>
  <c r="DE78" i="20"/>
  <c r="DG78" i="20" s="1"/>
  <c r="AX80" i="20"/>
  <c r="AW80" i="20"/>
  <c r="GQ64" i="20"/>
  <c r="GR64" i="20"/>
  <c r="AX61" i="20"/>
  <c r="AW61" i="20"/>
  <c r="AI55" i="20"/>
  <c r="AH55" i="20"/>
  <c r="DF51" i="20"/>
  <c r="DE51" i="20"/>
  <c r="DV48" i="20"/>
  <c r="T48" i="20"/>
  <c r="BE48" i="20" s="1"/>
  <c r="S48" i="20"/>
  <c r="DQ45" i="20"/>
  <c r="DB39" i="20"/>
  <c r="GN40" i="20"/>
  <c r="EI37" i="20"/>
  <c r="EJ37" i="20"/>
  <c r="AE34" i="20"/>
  <c r="AE30" i="20"/>
  <c r="EU26" i="20"/>
  <c r="EJ21" i="20"/>
  <c r="EI21" i="20"/>
  <c r="EK21" i="20" s="1"/>
  <c r="P13" i="20"/>
  <c r="T11" i="20"/>
  <c r="BE11" i="20" s="1"/>
  <c r="S11" i="20"/>
  <c r="AJ20" i="20"/>
  <c r="GR82" i="20"/>
  <c r="GQ82" i="20"/>
  <c r="EJ79" i="20"/>
  <c r="EI79" i="20"/>
  <c r="EY71" i="20"/>
  <c r="EX71" i="20"/>
  <c r="DF67" i="20"/>
  <c r="DE67" i="20"/>
  <c r="EY66" i="20"/>
  <c r="EX66" i="20"/>
  <c r="BX63" i="20"/>
  <c r="GN61" i="20"/>
  <c r="FM42" i="20"/>
  <c r="FO42" i="20" s="1"/>
  <c r="FN42" i="20"/>
  <c r="EX36" i="20"/>
  <c r="EZ36" i="20" s="1"/>
  <c r="EY36" i="20"/>
  <c r="EX34" i="20"/>
  <c r="EZ34" i="20" s="1"/>
  <c r="EY34" i="20"/>
  <c r="EX32" i="20"/>
  <c r="EZ32" i="20" s="1"/>
  <c r="EY32" i="20"/>
  <c r="EX30" i="20"/>
  <c r="EZ30" i="20" s="1"/>
  <c r="EY30" i="20"/>
  <c r="EX28" i="20"/>
  <c r="EZ28" i="20" s="1"/>
  <c r="EY28" i="20"/>
  <c r="EY20" i="20"/>
  <c r="EX20" i="20"/>
  <c r="DU17" i="20"/>
  <c r="DT17" i="20"/>
  <c r="CQ14" i="20"/>
  <c r="CP14" i="20"/>
  <c r="CQ10" i="20"/>
  <c r="CP10" i="20"/>
  <c r="DF82" i="20"/>
  <c r="DE82" i="20"/>
  <c r="AX78" i="20"/>
  <c r="AW78" i="20"/>
  <c r="GQ71" i="20"/>
  <c r="GS71" i="20" s="1"/>
  <c r="GR71" i="20"/>
  <c r="DU69" i="20"/>
  <c r="DT69" i="20"/>
  <c r="EU62" i="20"/>
  <c r="S58" i="20"/>
  <c r="T58" i="20"/>
  <c r="BE58" i="20" s="1"/>
  <c r="AX51" i="20"/>
  <c r="AW51" i="20"/>
  <c r="FY53" i="20"/>
  <c r="GN43" i="20"/>
  <c r="FM39" i="20"/>
  <c r="FN39" i="20"/>
  <c r="EI41" i="20"/>
  <c r="EJ41" i="20"/>
  <c r="EJ20" i="20"/>
  <c r="EI20" i="20"/>
  <c r="EK20" i="20" s="1"/>
  <c r="T18" i="20"/>
  <c r="BE18" i="20" s="1"/>
  <c r="S18" i="20"/>
  <c r="EJ12" i="20"/>
  <c r="EI12" i="20"/>
  <c r="EK12" i="20" s="1"/>
  <c r="T10" i="20"/>
  <c r="BE10" i="20" s="1"/>
  <c r="S10" i="20"/>
  <c r="U10" i="20" s="1"/>
  <c r="EF24" i="20"/>
  <c r="ES86" i="20"/>
  <c r="EU7" i="20"/>
  <c r="CL86" i="20"/>
  <c r="EY76" i="20"/>
  <c r="EX76" i="20"/>
  <c r="EZ76" i="20" s="1"/>
  <c r="S66" i="20"/>
  <c r="T66" i="20"/>
  <c r="BE66" i="20" s="1"/>
  <c r="EJ61" i="20"/>
  <c r="EI61" i="20"/>
  <c r="EK61" i="20" s="1"/>
  <c r="DF53" i="20"/>
  <c r="DE53" i="20"/>
  <c r="GR46" i="20"/>
  <c r="GQ46" i="20"/>
  <c r="GS46" i="20" s="1"/>
  <c r="EY43" i="20"/>
  <c r="EX43" i="20"/>
  <c r="EJ44" i="20"/>
  <c r="EI44" i="20"/>
  <c r="EK44" i="20" s="1"/>
  <c r="BK37" i="20"/>
  <c r="DF22" i="20"/>
  <c r="DE22" i="20"/>
  <c r="FN19" i="20"/>
  <c r="FM19" i="20"/>
  <c r="AX17" i="20"/>
  <c r="AW17" i="20"/>
  <c r="DF14" i="20"/>
  <c r="DE14" i="20"/>
  <c r="FN11" i="20"/>
  <c r="FM11" i="20"/>
  <c r="AX9" i="20"/>
  <c r="AW9" i="20"/>
  <c r="GC21" i="20"/>
  <c r="GB21" i="20"/>
  <c r="EY18" i="20"/>
  <c r="EX18" i="20"/>
  <c r="DU15" i="20"/>
  <c r="DT15" i="20"/>
  <c r="CQ12" i="20"/>
  <c r="CP12" i="20"/>
  <c r="T84" i="20"/>
  <c r="BE84" i="20" s="1"/>
  <c r="S84" i="20"/>
  <c r="AX79" i="20"/>
  <c r="AW79" i="20"/>
  <c r="FN71" i="20"/>
  <c r="FM71" i="20"/>
  <c r="CQ49" i="20"/>
  <c r="CP49" i="20"/>
  <c r="DE43" i="20"/>
  <c r="DF43" i="20"/>
  <c r="EJ19" i="20"/>
  <c r="EI19" i="20"/>
  <c r="T17" i="20"/>
  <c r="BE17" i="20" s="1"/>
  <c r="S17" i="20"/>
  <c r="EJ11" i="20"/>
  <c r="EI11" i="20"/>
  <c r="T9" i="20"/>
  <c r="BE9" i="20" s="1"/>
  <c r="S9" i="20"/>
  <c r="FX86" i="20"/>
  <c r="DF84" i="20"/>
  <c r="DE84" i="20"/>
  <c r="EY83" i="20"/>
  <c r="EX83" i="20"/>
  <c r="EZ83" i="20" s="1"/>
  <c r="AI82" i="20"/>
  <c r="AH82" i="20"/>
  <c r="AJ82" i="20" s="1"/>
  <c r="GC79" i="20"/>
  <c r="GB79" i="20"/>
  <c r="GD79" i="20" s="1"/>
  <c r="CP77" i="20"/>
  <c r="CQ77" i="20"/>
  <c r="DT66" i="20"/>
  <c r="DU66" i="20"/>
  <c r="CP61" i="20"/>
  <c r="CQ61" i="20"/>
  <c r="DF49" i="20"/>
  <c r="DE49" i="20"/>
  <c r="DG49" i="20" s="1"/>
  <c r="S44" i="20"/>
  <c r="T44" i="20"/>
  <c r="BE44" i="20" s="1"/>
  <c r="CP35" i="20"/>
  <c r="CQ35" i="20"/>
  <c r="CP33" i="20"/>
  <c r="CQ33" i="20"/>
  <c r="CP31" i="20"/>
  <c r="CQ31" i="20"/>
  <c r="CP29" i="20"/>
  <c r="CQ29" i="20"/>
  <c r="AI11" i="20"/>
  <c r="AH11" i="20"/>
  <c r="AJ11" i="20" s="1"/>
  <c r="CB84" i="20"/>
  <c r="CA84" i="20"/>
  <c r="GC82" i="20"/>
  <c r="GB82" i="20"/>
  <c r="GD82" i="20" s="1"/>
  <c r="FN78" i="20"/>
  <c r="FM78" i="20"/>
  <c r="FO78" i="20" s="1"/>
  <c r="GC80" i="20"/>
  <c r="GB80" i="20"/>
  <c r="GD80" i="20" s="1"/>
  <c r="FN77" i="20"/>
  <c r="FM77" i="20"/>
  <c r="FO77" i="20" s="1"/>
  <c r="EJ50" i="20"/>
  <c r="EI50" i="20"/>
  <c r="EK50" i="20" s="1"/>
  <c r="EX44" i="20"/>
  <c r="EY44" i="20"/>
  <c r="EJ18" i="20"/>
  <c r="EI18" i="20"/>
  <c r="EK18" i="20" s="1"/>
  <c r="T16" i="20"/>
  <c r="BE16" i="20" s="1"/>
  <c r="S16" i="20"/>
  <c r="U16" i="20" s="1"/>
  <c r="EJ10" i="20"/>
  <c r="EI10" i="20"/>
  <c r="EK10" i="20" s="1"/>
  <c r="AI22" i="20"/>
  <c r="AH22" i="20"/>
  <c r="AJ22" i="20" s="1"/>
  <c r="GC18" i="20"/>
  <c r="GB18" i="20"/>
  <c r="GD18" i="20" s="1"/>
  <c r="EY15" i="20"/>
  <c r="EX15" i="20"/>
  <c r="EZ15" i="20" s="1"/>
  <c r="DU12" i="20"/>
  <c r="DT12" i="20"/>
  <c r="DV12" i="20" s="1"/>
  <c r="CQ83" i="20"/>
  <c r="CP83" i="20"/>
  <c r="CQ82" i="20"/>
  <c r="CP82" i="20"/>
  <c r="CR82" i="20" s="1"/>
  <c r="EJ82" i="20"/>
  <c r="EI82" i="20"/>
  <c r="EK82" i="20" s="1"/>
  <c r="DU79" i="20"/>
  <c r="DT79" i="20"/>
  <c r="DV79" i="20" s="1"/>
  <c r="GC49" i="20"/>
  <c r="GB49" i="20"/>
  <c r="GD49" i="20" s="1"/>
  <c r="EX45" i="20"/>
  <c r="EY45" i="20"/>
  <c r="EI42" i="20"/>
  <c r="EJ42" i="20"/>
  <c r="DT35" i="20"/>
  <c r="DU35" i="20"/>
  <c r="DT33" i="20"/>
  <c r="DU33" i="20"/>
  <c r="DT31" i="20"/>
  <c r="DU31" i="20"/>
  <c r="DT29" i="20"/>
  <c r="DU29" i="20"/>
  <c r="AX23" i="20"/>
  <c r="AW23" i="20"/>
  <c r="DF20" i="20"/>
  <c r="DE20" i="20"/>
  <c r="DG20" i="20" s="1"/>
  <c r="FN17" i="20"/>
  <c r="FM17" i="20"/>
  <c r="FO17" i="20" s="1"/>
  <c r="AX15" i="20"/>
  <c r="AW15" i="20"/>
  <c r="DF12" i="20"/>
  <c r="DE12" i="20"/>
  <c r="FN9" i="20"/>
  <c r="FM9" i="20"/>
  <c r="FO9" i="20" s="1"/>
  <c r="BH36" i="20"/>
  <c r="BG36" i="20"/>
  <c r="BI36" i="20" s="1"/>
  <c r="BK32" i="20"/>
  <c r="EH86" i="20"/>
  <c r="EI7" i="20"/>
  <c r="EJ7" i="20"/>
  <c r="AI75" i="20"/>
  <c r="AH75" i="20"/>
  <c r="AE73" i="20"/>
  <c r="CB62" i="20"/>
  <c r="CA62" i="20"/>
  <c r="DQ63" i="20"/>
  <c r="DB59" i="20"/>
  <c r="EU60" i="20"/>
  <c r="GN58" i="20"/>
  <c r="DF54" i="20"/>
  <c r="DE54" i="20"/>
  <c r="P52" i="20"/>
  <c r="EJ53" i="20"/>
  <c r="EI53" i="20"/>
  <c r="CB50" i="20"/>
  <c r="CA50" i="20"/>
  <c r="DF44" i="20"/>
  <c r="DE44" i="20"/>
  <c r="FN45" i="20"/>
  <c r="FM45" i="20"/>
  <c r="FO45" i="20" s="1"/>
  <c r="CA41" i="20"/>
  <c r="CB41" i="20"/>
  <c r="S38" i="20"/>
  <c r="T38" i="20"/>
  <c r="BE38" i="20" s="1"/>
  <c r="EY21" i="20"/>
  <c r="EX21" i="20"/>
  <c r="EZ21" i="20" s="1"/>
  <c r="DU18" i="20"/>
  <c r="DT18" i="20"/>
  <c r="DV18" i="20" s="1"/>
  <c r="CQ15" i="20"/>
  <c r="CP15" i="20"/>
  <c r="AI12" i="20"/>
  <c r="AH12" i="20"/>
  <c r="AJ12" i="20" s="1"/>
  <c r="DU10" i="20"/>
  <c r="DT10" i="20"/>
  <c r="DV10" i="20" s="1"/>
  <c r="DB84" i="20"/>
  <c r="EU83" i="20"/>
  <c r="CB78" i="20"/>
  <c r="CA78" i="20"/>
  <c r="GR80" i="20"/>
  <c r="GQ80" i="20"/>
  <c r="GS80" i="20" s="1"/>
  <c r="BJ75" i="20"/>
  <c r="BF75" i="20"/>
  <c r="GB68" i="20"/>
  <c r="GC68" i="20"/>
  <c r="DU56" i="20"/>
  <c r="DT56" i="20"/>
  <c r="DV56" i="20" s="1"/>
  <c r="EI56" i="20"/>
  <c r="EJ56" i="20"/>
  <c r="DB57" i="20"/>
  <c r="P55" i="20"/>
  <c r="DT50" i="20"/>
  <c r="DU50" i="20"/>
  <c r="EK46" i="20"/>
  <c r="AW42" i="20"/>
  <c r="AX42" i="20"/>
  <c r="GD44" i="20"/>
  <c r="CP27" i="20"/>
  <c r="CR27" i="20" s="1"/>
  <c r="CQ27" i="20"/>
  <c r="CQ22" i="20"/>
  <c r="CP22" i="20"/>
  <c r="AI19" i="20"/>
  <c r="AH19" i="20"/>
  <c r="GC15" i="20"/>
  <c r="GB15" i="20"/>
  <c r="EY12" i="20"/>
  <c r="EX12" i="20"/>
  <c r="AE11" i="20"/>
  <c r="GQ23" i="20"/>
  <c r="GR23" i="20"/>
  <c r="AC86" i="20"/>
  <c r="AE7" i="20"/>
  <c r="CZ86" i="20"/>
  <c r="DB7" i="20"/>
  <c r="AS86" i="20"/>
  <c r="DU83" i="20"/>
  <c r="DT83" i="20"/>
  <c r="GC81" i="20"/>
  <c r="GB81" i="20"/>
  <c r="DF79" i="20"/>
  <c r="DE79" i="20"/>
  <c r="DU74" i="20"/>
  <c r="DT74" i="20"/>
  <c r="EF68" i="20"/>
  <c r="FJ51" i="20"/>
  <c r="GN52" i="20"/>
  <c r="AT46" i="20"/>
  <c r="AI43" i="20"/>
  <c r="AH43" i="20"/>
  <c r="EF47" i="20"/>
  <c r="AT39" i="20"/>
  <c r="P41" i="20"/>
  <c r="EF40" i="20"/>
  <c r="GN38" i="20"/>
  <c r="T22" i="20"/>
  <c r="BE22" i="20" s="1"/>
  <c r="S22" i="20"/>
  <c r="U22" i="20" s="1"/>
  <c r="EJ16" i="20"/>
  <c r="EI16" i="20"/>
  <c r="EK16" i="20" s="1"/>
  <c r="T14" i="20"/>
  <c r="BE14" i="20" s="1"/>
  <c r="S14" i="20"/>
  <c r="T78" i="20"/>
  <c r="BE78" i="20" s="1"/>
  <c r="S78" i="20"/>
  <c r="DT80" i="20"/>
  <c r="DU80" i="20"/>
  <c r="BF74" i="20"/>
  <c r="BJ74" i="20"/>
  <c r="EX61" i="20"/>
  <c r="EY61" i="20"/>
  <c r="EX48" i="20"/>
  <c r="EY48" i="20"/>
  <c r="FN49" i="20"/>
  <c r="FM49" i="20"/>
  <c r="FO49" i="20" s="1"/>
  <c r="GQ42" i="20"/>
  <c r="GR42" i="20"/>
  <c r="FM41" i="20"/>
  <c r="FN41" i="20"/>
  <c r="DB38" i="20"/>
  <c r="EU37" i="20"/>
  <c r="DQ35" i="20"/>
  <c r="DQ33" i="20"/>
  <c r="DQ31" i="20"/>
  <c r="DQ29" i="20"/>
  <c r="FY26" i="20"/>
  <c r="GM86" i="20"/>
  <c r="N86" i="20"/>
  <c r="P7" i="20"/>
  <c r="GR76" i="20"/>
  <c r="GQ76" i="20"/>
  <c r="GS76" i="20" s="1"/>
  <c r="AT71" i="20"/>
  <c r="GN68" i="20"/>
  <c r="FJ69" i="20"/>
  <c r="DF70" i="20"/>
  <c r="DE70" i="20"/>
  <c r="FN61" i="20"/>
  <c r="FM61" i="20"/>
  <c r="FO61" i="20" s="1"/>
  <c r="BX58" i="20"/>
  <c r="GR54" i="20"/>
  <c r="GQ54" i="20"/>
  <c r="AI51" i="20"/>
  <c r="AH51" i="20"/>
  <c r="DT45" i="20"/>
  <c r="DV45" i="20" s="1"/>
  <c r="DU45" i="20"/>
  <c r="AH34" i="20"/>
  <c r="AI34" i="20"/>
  <c r="AH30" i="20"/>
  <c r="AI30" i="20"/>
  <c r="T21" i="20"/>
  <c r="BE21" i="20" s="1"/>
  <c r="S21" i="20"/>
  <c r="EJ15" i="20"/>
  <c r="EI15" i="20"/>
  <c r="T13" i="20"/>
  <c r="BE13" i="20" s="1"/>
  <c r="S13" i="20"/>
  <c r="BH35" i="20"/>
  <c r="BG35" i="20"/>
  <c r="BK31" i="20"/>
  <c r="AE12" i="20"/>
  <c r="EU72" i="20"/>
  <c r="AJ71" i="20"/>
  <c r="GR69" i="20"/>
  <c r="GQ69" i="20"/>
  <c r="P65" i="20"/>
  <c r="AE64" i="20"/>
  <c r="GN63" i="20"/>
  <c r="GR61" i="20"/>
  <c r="GQ61" i="20"/>
  <c r="GS61" i="20" s="1"/>
  <c r="EJ60" i="20"/>
  <c r="EI60" i="20"/>
  <c r="EK60" i="20" s="1"/>
  <c r="CQ58" i="20"/>
  <c r="CP58" i="20"/>
  <c r="CR58" i="20" s="1"/>
  <c r="DE57" i="20"/>
  <c r="DF57" i="20"/>
  <c r="EJ51" i="20"/>
  <c r="EI51" i="20"/>
  <c r="EK51" i="20" s="1"/>
  <c r="DB50" i="20"/>
  <c r="EF46" i="20"/>
  <c r="AE44" i="20"/>
  <c r="FJ48" i="20"/>
  <c r="S39" i="20"/>
  <c r="T39" i="20"/>
  <c r="BE39" i="20" s="1"/>
  <c r="DE41" i="20"/>
  <c r="DF41" i="20"/>
  <c r="CP39" i="20"/>
  <c r="CQ39" i="20"/>
  <c r="EU35" i="20"/>
  <c r="EU33" i="20"/>
  <c r="EU31" i="20"/>
  <c r="EU29" i="20"/>
  <c r="CM27" i="20"/>
  <c r="AT22" i="20"/>
  <c r="DB19" i="20"/>
  <c r="FJ16" i="20"/>
  <c r="AT14" i="20"/>
  <c r="DB11" i="20"/>
  <c r="FM24" i="20"/>
  <c r="FN24" i="20"/>
  <c r="GS22" i="20"/>
  <c r="AI8" i="20"/>
  <c r="AH8" i="20"/>
  <c r="EY79" i="20"/>
  <c r="EX79" i="20"/>
  <c r="AH77" i="20"/>
  <c r="AI77" i="20"/>
  <c r="AE68" i="20"/>
  <c r="U62" i="20"/>
  <c r="GB53" i="20"/>
  <c r="GC53" i="20"/>
  <c r="CM50" i="20"/>
  <c r="FY48" i="20"/>
  <c r="GC43" i="20"/>
  <c r="GB43" i="20"/>
  <c r="GD43" i="20" s="1"/>
  <c r="GR48" i="20"/>
  <c r="GQ48" i="20"/>
  <c r="GS48" i="20" s="1"/>
  <c r="P47" i="20"/>
  <c r="EF43" i="20"/>
  <c r="FM37" i="20"/>
  <c r="FN37" i="20"/>
  <c r="GB40" i="20"/>
  <c r="GC40" i="20"/>
  <c r="BX38" i="20"/>
  <c r="AH41" i="20"/>
  <c r="AI41" i="20"/>
  <c r="DT25" i="20"/>
  <c r="DU25" i="20"/>
  <c r="P22" i="20"/>
  <c r="EF16" i="20"/>
  <c r="P14" i="20"/>
  <c r="EI24" i="20"/>
  <c r="EJ24" i="20"/>
  <c r="GS11" i="20"/>
  <c r="EW86" i="20"/>
  <c r="EY7" i="20"/>
  <c r="EX7" i="20"/>
  <c r="CR7" i="20"/>
  <c r="EJ78" i="20"/>
  <c r="EI78" i="20"/>
  <c r="AI72" i="20"/>
  <c r="AH72" i="20"/>
  <c r="DT63" i="20"/>
  <c r="DV63" i="20" s="1"/>
  <c r="DU63" i="20"/>
  <c r="CQ23" i="20"/>
  <c r="CP23" i="20"/>
  <c r="GC16" i="20"/>
  <c r="GB16" i="20"/>
  <c r="EY13" i="20"/>
  <c r="EX13" i="20"/>
  <c r="BJ24" i="20"/>
  <c r="BF24" i="20"/>
  <c r="EJ77" i="20"/>
  <c r="EI77" i="20"/>
  <c r="DF60" i="20"/>
  <c r="DE60" i="20"/>
  <c r="DU75" i="20"/>
  <c r="DT75" i="20"/>
  <c r="BF73" i="20"/>
  <c r="BJ73" i="20"/>
  <c r="AW56" i="20"/>
  <c r="AX56" i="20"/>
  <c r="CP59" i="20"/>
  <c r="CQ59" i="20"/>
  <c r="FN46" i="20"/>
  <c r="FM46" i="20"/>
  <c r="CB48" i="20"/>
  <c r="CA48" i="20"/>
  <c r="BH30" i="20"/>
  <c r="BG30" i="20"/>
  <c r="ET86" i="20"/>
  <c r="DF83" i="20"/>
  <c r="DE83" i="20"/>
  <c r="DG83" i="20" s="1"/>
  <c r="FN81" i="20"/>
  <c r="FM81" i="20"/>
  <c r="FO81" i="20" s="1"/>
  <c r="CB79" i="20"/>
  <c r="CA79" i="20"/>
  <c r="T80" i="20"/>
  <c r="BE80" i="20" s="1"/>
  <c r="S80" i="20"/>
  <c r="GR77" i="20"/>
  <c r="GQ77" i="20"/>
  <c r="GS77" i="20" s="1"/>
  <c r="BJ72" i="20"/>
  <c r="BF72" i="20"/>
  <c r="FM57" i="20"/>
  <c r="FN57" i="20"/>
  <c r="CB55" i="20"/>
  <c r="CA55" i="20"/>
  <c r="BH29" i="20"/>
  <c r="BG29" i="20"/>
  <c r="CB67" i="20"/>
  <c r="CA67" i="20"/>
  <c r="CA64" i="20"/>
  <c r="CB64" i="20"/>
  <c r="DE56" i="20"/>
  <c r="DF56" i="20"/>
  <c r="GQ57" i="20"/>
  <c r="GR57" i="20"/>
  <c r="GR50" i="20"/>
  <c r="GQ50" i="20"/>
  <c r="GS50" i="20" s="1"/>
  <c r="GR49" i="20"/>
  <c r="GQ49" i="20"/>
  <c r="GS49" i="20" s="1"/>
  <c r="DU43" i="20"/>
  <c r="DT43" i="20"/>
  <c r="DV43" i="20" s="1"/>
  <c r="CP28" i="20"/>
  <c r="CQ28" i="20"/>
  <c r="AH25" i="20"/>
  <c r="AI25" i="20"/>
  <c r="CP24" i="20"/>
  <c r="CQ24" i="20"/>
  <c r="AI74" i="20"/>
  <c r="AH74" i="20"/>
  <c r="CB71" i="20"/>
  <c r="CA71" i="20"/>
  <c r="EI65" i="20"/>
  <c r="EJ65" i="20"/>
  <c r="EI59" i="20"/>
  <c r="EJ59" i="20"/>
  <c r="FN52" i="20"/>
  <c r="FM52" i="20"/>
  <c r="FO52" i="20" s="1"/>
  <c r="DT24" i="20"/>
  <c r="DU24" i="20"/>
  <c r="AV86" i="20"/>
  <c r="AW7" i="20"/>
  <c r="AX7" i="20"/>
  <c r="DU72" i="20"/>
  <c r="DT72" i="20"/>
  <c r="S60" i="20"/>
  <c r="T60" i="20"/>
  <c r="BE60" i="20" s="1"/>
  <c r="EI57" i="20"/>
  <c r="EK57" i="20" s="1"/>
  <c r="EJ57" i="20"/>
  <c r="AX54" i="20"/>
  <c r="AW54" i="20"/>
  <c r="CQ42" i="20"/>
  <c r="CP42" i="20"/>
  <c r="GQ38" i="20"/>
  <c r="GS38" i="20" s="1"/>
  <c r="GR38" i="20"/>
  <c r="DT41" i="20"/>
  <c r="DV41" i="20" s="1"/>
  <c r="DU41" i="20"/>
  <c r="AH27" i="20"/>
  <c r="AI27" i="20"/>
  <c r="GQ84" i="20"/>
  <c r="GS84" i="20" s="1"/>
  <c r="GR84" i="20"/>
  <c r="CB77" i="20"/>
  <c r="CA77" i="20"/>
  <c r="T61" i="20"/>
  <c r="BE61" i="20" s="1"/>
  <c r="S61" i="20"/>
  <c r="FN50" i="20"/>
  <c r="FM50" i="20"/>
  <c r="DF48" i="20"/>
  <c r="DE48" i="20"/>
  <c r="BK36" i="20"/>
  <c r="GP86" i="20"/>
  <c r="GQ7" i="20"/>
  <c r="GS7" i="20" s="1"/>
  <c r="GR7" i="20"/>
  <c r="CQ84" i="20"/>
  <c r="CP84" i="20"/>
  <c r="T81" i="20"/>
  <c r="BE81" i="20" s="1"/>
  <c r="S81" i="20"/>
  <c r="FN79" i="20"/>
  <c r="FM79" i="20"/>
  <c r="EY78" i="20"/>
  <c r="EX78" i="20"/>
  <c r="DF77" i="20"/>
  <c r="DE77" i="20"/>
  <c r="GR68" i="20"/>
  <c r="GQ68" i="20"/>
  <c r="FM43" i="20"/>
  <c r="FO43" i="20" s="1"/>
  <c r="FN43" i="20"/>
  <c r="T23" i="20"/>
  <c r="BE23" i="20" s="1"/>
  <c r="S23" i="20"/>
  <c r="EJ17" i="20"/>
  <c r="EI17" i="20"/>
  <c r="T15" i="20"/>
  <c r="BE15" i="20" s="1"/>
  <c r="S15" i="20"/>
  <c r="EJ9" i="20"/>
  <c r="EI9" i="20"/>
  <c r="EY75" i="20"/>
  <c r="EX75" i="20"/>
  <c r="EY72" i="20"/>
  <c r="EX72" i="20"/>
  <c r="S65" i="20"/>
  <c r="T65" i="20"/>
  <c r="BE65" i="20" s="1"/>
  <c r="S59" i="20"/>
  <c r="U59" i="20" s="1"/>
  <c r="T59" i="20"/>
  <c r="BE59" i="20" s="1"/>
  <c r="DF50" i="20"/>
  <c r="DE50" i="20"/>
  <c r="AI44" i="20"/>
  <c r="AH44" i="20"/>
  <c r="FN48" i="20"/>
  <c r="FM48" i="20"/>
  <c r="EI39" i="20"/>
  <c r="EK39" i="20" s="1"/>
  <c r="EJ39" i="20"/>
  <c r="DE40" i="20"/>
  <c r="DF40" i="20"/>
  <c r="EX35" i="20"/>
  <c r="EZ35" i="20" s="1"/>
  <c r="EY35" i="20"/>
  <c r="EX33" i="20"/>
  <c r="EZ33" i="20" s="1"/>
  <c r="EY33" i="20"/>
  <c r="EX31" i="20"/>
  <c r="EZ31" i="20" s="1"/>
  <c r="EY31" i="20"/>
  <c r="EX29" i="20"/>
  <c r="EZ29" i="20" s="1"/>
  <c r="EY29" i="20"/>
  <c r="AX22" i="20"/>
  <c r="AW22" i="20"/>
  <c r="DF19" i="20"/>
  <c r="DE19" i="20"/>
  <c r="FN16" i="20"/>
  <c r="FM16" i="20"/>
  <c r="AX14" i="20"/>
  <c r="AW14" i="20"/>
  <c r="DF11" i="20"/>
  <c r="DE11" i="20"/>
  <c r="AD86" i="20"/>
  <c r="FH86" i="20"/>
  <c r="FJ7" i="20"/>
  <c r="DA86" i="20"/>
  <c r="AI68" i="20"/>
  <c r="AH68" i="20"/>
  <c r="GR66" i="20"/>
  <c r="GQ66" i="20"/>
  <c r="T64" i="20"/>
  <c r="BE64" i="20" s="1"/>
  <c r="S64" i="20"/>
  <c r="AH61" i="20"/>
  <c r="AI61" i="20"/>
  <c r="AX55" i="20"/>
  <c r="AW55" i="20"/>
  <c r="DU52" i="20"/>
  <c r="DT52" i="20"/>
  <c r="CQ50" i="20"/>
  <c r="CP50" i="20"/>
  <c r="T50" i="20"/>
  <c r="BE50" i="20" s="1"/>
  <c r="S50" i="20"/>
  <c r="GB48" i="20"/>
  <c r="GD48" i="20" s="1"/>
  <c r="GC48" i="20"/>
  <c r="EY49" i="20"/>
  <c r="EX49" i="20"/>
  <c r="EI43" i="20"/>
  <c r="EK43" i="20" s="1"/>
  <c r="EJ43" i="20"/>
  <c r="GC22" i="20"/>
  <c r="GB22" i="20"/>
  <c r="EY19" i="20"/>
  <c r="EX19" i="20"/>
  <c r="DU16" i="20"/>
  <c r="DT16" i="20"/>
  <c r="CQ13" i="20"/>
  <c r="CP13" i="20"/>
  <c r="CQ73" i="20"/>
  <c r="CP73" i="20"/>
  <c r="FN67" i="20"/>
  <c r="FM67" i="20"/>
  <c r="FM64" i="20"/>
  <c r="FO64" i="20" s="1"/>
  <c r="FN64" i="20"/>
  <c r="GC55" i="20"/>
  <c r="GB55" i="20"/>
  <c r="DT58" i="20"/>
  <c r="DV58" i="20" s="1"/>
  <c r="DU58" i="20"/>
  <c r="FM58" i="20"/>
  <c r="FO58" i="20" s="1"/>
  <c r="FN58" i="20"/>
  <c r="AX21" i="20"/>
  <c r="AW21" i="20"/>
  <c r="DF18" i="20"/>
  <c r="DE18" i="20"/>
  <c r="FN15" i="20"/>
  <c r="FM15" i="20"/>
  <c r="AX13" i="20"/>
  <c r="AW13" i="20"/>
  <c r="DF10" i="20"/>
  <c r="DE10" i="20"/>
  <c r="DU23" i="20"/>
  <c r="DT23" i="20"/>
  <c r="CQ20" i="20"/>
  <c r="CP20" i="20"/>
  <c r="AI17" i="20"/>
  <c r="AH17" i="20"/>
  <c r="GC13" i="20"/>
  <c r="GB13" i="20"/>
  <c r="GC9" i="20"/>
  <c r="GB9" i="20"/>
  <c r="BV86" i="20"/>
  <c r="O86" i="20"/>
  <c r="GC74" i="20"/>
  <c r="GB74" i="20"/>
  <c r="GD74" i="20" s="1"/>
  <c r="T52" i="20"/>
  <c r="BE52" i="20" s="1"/>
  <c r="S52" i="20"/>
  <c r="U52" i="20" s="1"/>
  <c r="T53" i="20"/>
  <c r="BE53" i="20" s="1"/>
  <c r="S53" i="20"/>
  <c r="DF46" i="20"/>
  <c r="DE46" i="20"/>
  <c r="BK35" i="20"/>
  <c r="EY8" i="20"/>
  <c r="EX8" i="20"/>
  <c r="T79" i="20"/>
  <c r="BE79" i="20" s="1"/>
  <c r="S79" i="20"/>
  <c r="DU78" i="20"/>
  <c r="DT78" i="20"/>
  <c r="CB80" i="20"/>
  <c r="CA80" i="20"/>
  <c r="GB62" i="20"/>
  <c r="GD62" i="20" s="1"/>
  <c r="GC62" i="20"/>
  <c r="DU51" i="20"/>
  <c r="DT51" i="20"/>
  <c r="GC50" i="20"/>
  <c r="GB50" i="20"/>
  <c r="CP51" i="20"/>
  <c r="CQ51" i="20"/>
  <c r="CP45" i="20"/>
  <c r="CQ45" i="20"/>
  <c r="DE42" i="20"/>
  <c r="DF42" i="20"/>
  <c r="T83" i="20"/>
  <c r="BE83" i="20" s="1"/>
  <c r="S83" i="20"/>
  <c r="CB81" i="20"/>
  <c r="CA81" i="20"/>
  <c r="EJ68" i="20"/>
  <c r="EI68" i="20"/>
  <c r="AW65" i="20"/>
  <c r="AX65" i="20"/>
  <c r="FN51" i="20"/>
  <c r="FM51" i="20"/>
  <c r="CB53" i="20"/>
  <c r="CA53" i="20"/>
  <c r="CP37" i="20"/>
  <c r="CQ37" i="20"/>
  <c r="EY23" i="20"/>
  <c r="EX23" i="20"/>
  <c r="DU20" i="20"/>
  <c r="DT20" i="20"/>
  <c r="CQ17" i="20"/>
  <c r="CP17" i="20"/>
  <c r="AI14" i="20"/>
  <c r="AH14" i="20"/>
  <c r="AI10" i="20"/>
  <c r="AH10" i="20"/>
  <c r="S8" i="20"/>
  <c r="U8" i="20" s="1"/>
  <c r="T8" i="20"/>
  <c r="BE8" i="20" s="1"/>
  <c r="DG21" i="20" l="1"/>
  <c r="DG46" i="20"/>
  <c r="DG47" i="20"/>
  <c r="DG81" i="20"/>
  <c r="CR21" i="20"/>
  <c r="CR26" i="20"/>
  <c r="CR15" i="20"/>
  <c r="CR83" i="20"/>
  <c r="CR19" i="20"/>
  <c r="CR68" i="20"/>
  <c r="CR9" i="20"/>
  <c r="CR44" i="20"/>
  <c r="CR62" i="20"/>
  <c r="CR48" i="20"/>
  <c r="CC71" i="20"/>
  <c r="U86" i="21"/>
  <c r="DV39" i="20"/>
  <c r="DG55" i="20"/>
  <c r="DG59" i="20"/>
  <c r="DG40" i="20"/>
  <c r="DG42" i="20"/>
  <c r="DG12" i="20"/>
  <c r="DG84" i="20"/>
  <c r="DG43" i="20"/>
  <c r="DG17" i="20"/>
  <c r="DG39" i="20"/>
  <c r="DG58" i="20"/>
  <c r="DG13" i="20"/>
  <c r="DG15" i="20"/>
  <c r="CR51" i="20"/>
  <c r="CR37" i="20"/>
  <c r="CR45" i="20"/>
  <c r="CR59" i="20"/>
  <c r="CR41" i="20"/>
  <c r="CC55" i="20"/>
  <c r="CC61" i="20"/>
  <c r="CC38" i="20"/>
  <c r="CC40" i="20"/>
  <c r="CC67" i="20"/>
  <c r="CC79" i="20"/>
  <c r="CC58" i="20"/>
  <c r="CC57" i="20"/>
  <c r="CC50" i="20"/>
  <c r="CC84" i="20"/>
  <c r="CC54" i="20"/>
  <c r="CC45" i="20"/>
  <c r="CC69" i="20"/>
  <c r="CC63" i="20"/>
  <c r="CC82" i="20"/>
  <c r="AY52" i="20"/>
  <c r="AY39" i="20"/>
  <c r="AY38" i="20"/>
  <c r="AY44" i="20"/>
  <c r="AY12" i="20"/>
  <c r="AY50" i="20"/>
  <c r="AY59" i="20"/>
  <c r="AY49" i="20"/>
  <c r="AY66" i="20"/>
  <c r="AY23" i="20"/>
  <c r="AY41" i="20"/>
  <c r="AY71" i="20"/>
  <c r="AY10" i="20"/>
  <c r="AY65" i="20"/>
  <c r="AY56" i="20"/>
  <c r="AY15" i="20"/>
  <c r="AJ27" i="20"/>
  <c r="AJ74" i="20"/>
  <c r="AJ34" i="20"/>
  <c r="AJ29" i="20"/>
  <c r="AJ38" i="20"/>
  <c r="AJ18" i="20"/>
  <c r="AJ28" i="20"/>
  <c r="AJ16" i="20"/>
  <c r="AJ24" i="20"/>
  <c r="AJ48" i="20"/>
  <c r="AJ15" i="20"/>
  <c r="AJ32" i="20"/>
  <c r="AJ69" i="20"/>
  <c r="AJ61" i="20"/>
  <c r="AJ41" i="20"/>
  <c r="AJ30" i="20"/>
  <c r="AJ59" i="20"/>
  <c r="AJ9" i="20"/>
  <c r="AJ42" i="20"/>
  <c r="AJ33" i="20"/>
  <c r="AJ81" i="20"/>
  <c r="AJ84" i="20"/>
  <c r="AJ53" i="20"/>
  <c r="AJ63" i="20"/>
  <c r="AJ79" i="20"/>
  <c r="AJ36" i="20"/>
  <c r="U53" i="20"/>
  <c r="BI29" i="20"/>
  <c r="U80" i="20"/>
  <c r="U78" i="20"/>
  <c r="U14" i="20"/>
  <c r="U46" i="20"/>
  <c r="U11" i="20"/>
  <c r="U60" i="20"/>
  <c r="U41" i="20"/>
  <c r="U40" i="20"/>
  <c r="U65" i="20"/>
  <c r="U18" i="20"/>
  <c r="T86" i="21"/>
  <c r="Q86" i="21"/>
  <c r="AJ14" i="20"/>
  <c r="DV20" i="20"/>
  <c r="FO51" i="20"/>
  <c r="EK68" i="20"/>
  <c r="U83" i="20"/>
  <c r="GD50" i="20"/>
  <c r="DV78" i="20"/>
  <c r="EZ8" i="20"/>
  <c r="GD13" i="20"/>
  <c r="CR20" i="20"/>
  <c r="DG10" i="20"/>
  <c r="FO15" i="20"/>
  <c r="AY21" i="20"/>
  <c r="CR73" i="20"/>
  <c r="DV16" i="20"/>
  <c r="GD22" i="20"/>
  <c r="EZ49" i="20"/>
  <c r="U50" i="20"/>
  <c r="DV52" i="20"/>
  <c r="GS66" i="20"/>
  <c r="DG11" i="20"/>
  <c r="FO16" i="20"/>
  <c r="AY22" i="20"/>
  <c r="AJ44" i="20"/>
  <c r="EZ72" i="20"/>
  <c r="EK9" i="20"/>
  <c r="U15" i="20"/>
  <c r="DG77" i="20"/>
  <c r="FO79" i="20"/>
  <c r="CR84" i="20"/>
  <c r="FO50" i="20"/>
  <c r="U61" i="20"/>
  <c r="CR42" i="20"/>
  <c r="DV72" i="20"/>
  <c r="EK65" i="20"/>
  <c r="AJ25" i="20"/>
  <c r="DG56" i="20"/>
  <c r="FO57" i="20"/>
  <c r="CC48" i="20"/>
  <c r="DG60" i="20"/>
  <c r="GD16" i="20"/>
  <c r="EK78" i="20"/>
  <c r="EK15" i="20"/>
  <c r="U21" i="20"/>
  <c r="AJ51" i="20"/>
  <c r="DG70" i="20"/>
  <c r="GS42" i="20"/>
  <c r="EZ48" i="20"/>
  <c r="AJ43" i="20"/>
  <c r="DG79" i="20"/>
  <c r="DV83" i="20"/>
  <c r="GD15" i="20"/>
  <c r="CR22" i="20"/>
  <c r="GD68" i="20"/>
  <c r="DG54" i="20"/>
  <c r="EK7" i="20"/>
  <c r="DV31" i="20"/>
  <c r="DV35" i="20"/>
  <c r="EZ45" i="20"/>
  <c r="EZ44" i="20"/>
  <c r="CR29" i="20"/>
  <c r="CR33" i="20"/>
  <c r="U44" i="20"/>
  <c r="CR61" i="20"/>
  <c r="CR77" i="20"/>
  <c r="EK11" i="20"/>
  <c r="U17" i="20"/>
  <c r="CR49" i="20"/>
  <c r="AY79" i="20"/>
  <c r="CR12" i="20"/>
  <c r="EZ18" i="20"/>
  <c r="AY9" i="20"/>
  <c r="DG14" i="20"/>
  <c r="FO19" i="20"/>
  <c r="U66" i="20"/>
  <c r="EK41" i="20"/>
  <c r="U58" i="20"/>
  <c r="DG82" i="20"/>
  <c r="CR14" i="20"/>
  <c r="EZ20" i="20"/>
  <c r="EZ66" i="20"/>
  <c r="EZ71" i="20"/>
  <c r="GS82" i="20"/>
  <c r="DG51" i="20"/>
  <c r="AY61" i="20"/>
  <c r="DV30" i="20"/>
  <c r="DV34" i="20"/>
  <c r="CC56" i="20"/>
  <c r="GS43" i="20"/>
  <c r="CR32" i="20"/>
  <c r="CR36" i="20"/>
  <c r="CC68" i="20"/>
  <c r="GD29" i="20"/>
  <c r="GD33" i="20"/>
  <c r="FO8" i="20"/>
  <c r="GD77" i="20"/>
  <c r="GS62" i="20"/>
  <c r="GD30" i="20"/>
  <c r="GD34" i="20"/>
  <c r="CR63" i="20"/>
  <c r="AJ35" i="20"/>
  <c r="CC83" i="20"/>
  <c r="DV62" i="20"/>
  <c r="GD24" i="20"/>
  <c r="AJ26" i="20"/>
  <c r="FO40" i="20"/>
  <c r="CC59" i="20"/>
  <c r="CC65" i="20"/>
  <c r="EZ24" i="20"/>
  <c r="U42" i="20"/>
  <c r="FJ86" i="20"/>
  <c r="AJ10" i="20"/>
  <c r="CR17" i="20"/>
  <c r="EZ23" i="20"/>
  <c r="CC53" i="20"/>
  <c r="CC81" i="20"/>
  <c r="DV51" i="20"/>
  <c r="CC80" i="20"/>
  <c r="U79" i="20"/>
  <c r="GD9" i="20"/>
  <c r="AJ17" i="20"/>
  <c r="DV23" i="20"/>
  <c r="AY13" i="20"/>
  <c r="DG18" i="20"/>
  <c r="GD55" i="20"/>
  <c r="FO67" i="20"/>
  <c r="CR13" i="20"/>
  <c r="EZ19" i="20"/>
  <c r="CR50" i="20"/>
  <c r="AY55" i="20"/>
  <c r="U64" i="20"/>
  <c r="AJ68" i="20"/>
  <c r="AY14" i="20"/>
  <c r="DG19" i="20"/>
  <c r="FO48" i="20"/>
  <c r="DG50" i="20"/>
  <c r="EZ75" i="20"/>
  <c r="EK17" i="20"/>
  <c r="U23" i="20"/>
  <c r="GS68" i="20"/>
  <c r="EZ78" i="20"/>
  <c r="U81" i="20"/>
  <c r="DG48" i="20"/>
  <c r="CC77" i="20"/>
  <c r="AY54" i="20"/>
  <c r="DV24" i="20"/>
  <c r="EK59" i="20"/>
  <c r="CR24" i="20"/>
  <c r="CR28" i="20"/>
  <c r="GS57" i="20"/>
  <c r="CC64" i="20"/>
  <c r="BI30" i="20"/>
  <c r="FO46" i="20"/>
  <c r="DV75" i="20"/>
  <c r="EK77" i="20"/>
  <c r="EZ13" i="20"/>
  <c r="CR23" i="20"/>
  <c r="AJ72" i="20"/>
  <c r="AJ8" i="20"/>
  <c r="BI35" i="20"/>
  <c r="U13" i="20"/>
  <c r="GS54" i="20"/>
  <c r="EZ61" i="20"/>
  <c r="DV80" i="20"/>
  <c r="DV74" i="20"/>
  <c r="GD81" i="20"/>
  <c r="AY42" i="20"/>
  <c r="CC41" i="20"/>
  <c r="CC62" i="20"/>
  <c r="DV29" i="20"/>
  <c r="DV33" i="20"/>
  <c r="EK42" i="20"/>
  <c r="CR31" i="20"/>
  <c r="CR35" i="20"/>
  <c r="DV66" i="20"/>
  <c r="U9" i="20"/>
  <c r="EK19" i="20"/>
  <c r="FO71" i="20"/>
  <c r="U84" i="20"/>
  <c r="DV15" i="20"/>
  <c r="GD21" i="20"/>
  <c r="FO11" i="20"/>
  <c r="AY17" i="20"/>
  <c r="DG22" i="20"/>
  <c r="FO39" i="20"/>
  <c r="DV69" i="20"/>
  <c r="AY78" i="20"/>
  <c r="CR10" i="20"/>
  <c r="DV17" i="20"/>
  <c r="DG67" i="20"/>
  <c r="EK79" i="20"/>
  <c r="U19" i="20"/>
  <c r="AJ55" i="20"/>
  <c r="DG24" i="20"/>
  <c r="AY19" i="20"/>
  <c r="DV28" i="20"/>
  <c r="DV32" i="20"/>
  <c r="DV36" i="20"/>
  <c r="DV53" i="20"/>
  <c r="EZ77" i="20"/>
  <c r="CR30" i="20"/>
  <c r="CR34" i="20"/>
  <c r="AJ37" i="20"/>
  <c r="AY69" i="20"/>
  <c r="GD31" i="20"/>
  <c r="GD35" i="20"/>
  <c r="FO69" i="20"/>
  <c r="GD83" i="20"/>
  <c r="GD28" i="20"/>
  <c r="GD32" i="20"/>
  <c r="GD36" i="20"/>
  <c r="EK13" i="20"/>
  <c r="AJ31" i="20"/>
  <c r="AY43" i="20"/>
  <c r="CC60" i="20"/>
  <c r="AY11" i="20"/>
  <c r="AJ40" i="20"/>
  <c r="GS39" i="20"/>
  <c r="EZ64" i="20"/>
  <c r="FY86" i="20"/>
  <c r="BL35" i="20"/>
  <c r="BM35" i="20"/>
  <c r="BF8" i="20"/>
  <c r="BJ8" i="20"/>
  <c r="BF83" i="20"/>
  <c r="BJ83" i="20"/>
  <c r="BJ52" i="20"/>
  <c r="BF52" i="20"/>
  <c r="BX86" i="20"/>
  <c r="BJ59" i="20"/>
  <c r="BF59" i="20"/>
  <c r="AW86" i="20"/>
  <c r="BF80" i="20"/>
  <c r="BJ80" i="20"/>
  <c r="BH24" i="20"/>
  <c r="BG24" i="20"/>
  <c r="EY86" i="20"/>
  <c r="EK24" i="20"/>
  <c r="GD40" i="20"/>
  <c r="GD53" i="20"/>
  <c r="EZ79" i="20"/>
  <c r="DG41" i="20"/>
  <c r="GS69" i="20"/>
  <c r="BJ13" i="20"/>
  <c r="BF13" i="20"/>
  <c r="P86" i="20"/>
  <c r="BK74" i="20"/>
  <c r="BJ22" i="20"/>
  <c r="BF22" i="20"/>
  <c r="EZ12" i="20"/>
  <c r="AJ19" i="20"/>
  <c r="EK56" i="20"/>
  <c r="BK75" i="20"/>
  <c r="CC78" i="20"/>
  <c r="DG44" i="20"/>
  <c r="EK53" i="20"/>
  <c r="AJ75" i="20"/>
  <c r="BJ16" i="20"/>
  <c r="BF16" i="20"/>
  <c r="EZ43" i="20"/>
  <c r="DG53" i="20"/>
  <c r="BF66" i="20"/>
  <c r="BJ66" i="20"/>
  <c r="BJ58" i="20"/>
  <c r="BF58" i="20"/>
  <c r="GS64" i="20"/>
  <c r="AY47" i="20"/>
  <c r="CR55" i="20"/>
  <c r="GS59" i="20"/>
  <c r="GS70" i="20"/>
  <c r="AY67" i="20"/>
  <c r="BJ12" i="20"/>
  <c r="BF12" i="20"/>
  <c r="BF62" i="20"/>
  <c r="BJ62" i="20"/>
  <c r="GS55" i="20"/>
  <c r="AY60" i="20"/>
  <c r="AY68" i="20"/>
  <c r="BJ71" i="20"/>
  <c r="BF71" i="20"/>
  <c r="GD27" i="20"/>
  <c r="U57" i="20"/>
  <c r="CC66" i="20"/>
  <c r="AT86" i="20"/>
  <c r="GD26" i="20"/>
  <c r="DG38" i="20"/>
  <c r="CR72" i="20"/>
  <c r="BJ41" i="20"/>
  <c r="BF41" i="20"/>
  <c r="EK47" i="20"/>
  <c r="GD59" i="20"/>
  <c r="U67" i="20"/>
  <c r="GS45" i="20"/>
  <c r="DG68" i="20"/>
  <c r="CM86" i="20"/>
  <c r="DG45" i="20"/>
  <c r="GS53" i="20"/>
  <c r="DV59" i="20"/>
  <c r="U68" i="20"/>
  <c r="DG80" i="20"/>
  <c r="U54" i="20"/>
  <c r="GD64" i="20"/>
  <c r="GC86" i="20"/>
  <c r="DV40" i="20"/>
  <c r="BJ46" i="20"/>
  <c r="BF46" i="20"/>
  <c r="CR76" i="20"/>
  <c r="EF86" i="20"/>
  <c r="GD54" i="20"/>
  <c r="BJ82" i="20"/>
  <c r="BF82" i="20"/>
  <c r="BJ40" i="20"/>
  <c r="BF40" i="20"/>
  <c r="BJ47" i="20"/>
  <c r="BF47" i="20"/>
  <c r="DV60" i="20"/>
  <c r="BK28" i="20"/>
  <c r="EK55" i="20"/>
  <c r="DV71" i="20"/>
  <c r="T86" i="20"/>
  <c r="BE7" i="20"/>
  <c r="CR16" i="20"/>
  <c r="EZ22" i="20"/>
  <c r="DV44" i="20"/>
  <c r="GD60" i="20"/>
  <c r="EZ63" i="20"/>
  <c r="AY84" i="20"/>
  <c r="CR67" i="20"/>
  <c r="EK8" i="20"/>
  <c r="DV14" i="20"/>
  <c r="GD20" i="20"/>
  <c r="AJ73" i="20"/>
  <c r="GS51" i="20"/>
  <c r="AY62" i="20"/>
  <c r="BI34" i="20"/>
  <c r="DG63" i="20"/>
  <c r="DG71" i="20"/>
  <c r="GD76" i="20"/>
  <c r="AY53" i="20"/>
  <c r="CR81" i="20"/>
  <c r="BH25" i="20"/>
  <c r="BG25" i="20"/>
  <c r="BK26" i="20"/>
  <c r="AY64" i="20"/>
  <c r="U69" i="20"/>
  <c r="AJ78" i="20"/>
  <c r="BK24" i="20"/>
  <c r="BJ39" i="20"/>
  <c r="BF39" i="20"/>
  <c r="BH74" i="20"/>
  <c r="BG74" i="20"/>
  <c r="DB86" i="20"/>
  <c r="BJ17" i="20"/>
  <c r="BF17" i="20"/>
  <c r="BL37" i="20"/>
  <c r="BM37" i="20"/>
  <c r="EU86" i="20"/>
  <c r="BF10" i="20"/>
  <c r="BJ10" i="20"/>
  <c r="BF11" i="20"/>
  <c r="BJ11" i="20"/>
  <c r="DQ86" i="20"/>
  <c r="BJ67" i="20"/>
  <c r="BF67" i="20"/>
  <c r="AH86" i="20"/>
  <c r="AJ7" i="20"/>
  <c r="BH45" i="20"/>
  <c r="BG45" i="20"/>
  <c r="BH76" i="20"/>
  <c r="BG76" i="20"/>
  <c r="BL34" i="20"/>
  <c r="BM34" i="20"/>
  <c r="BJ68" i="20"/>
  <c r="BF68" i="20"/>
  <c r="BJ54" i="20"/>
  <c r="BF54" i="20"/>
  <c r="BJ42" i="20"/>
  <c r="BF42" i="20"/>
  <c r="BJ56" i="20"/>
  <c r="BF56" i="20"/>
  <c r="S86" i="20"/>
  <c r="U7" i="20"/>
  <c r="BL29" i="20"/>
  <c r="BM29" i="20"/>
  <c r="BK25" i="20"/>
  <c r="BJ69" i="20"/>
  <c r="BF69" i="20"/>
  <c r="BJ19" i="20"/>
  <c r="BF19" i="20"/>
  <c r="BJ53" i="20"/>
  <c r="BF53" i="20"/>
  <c r="BJ65" i="20"/>
  <c r="BF65" i="20"/>
  <c r="GR86" i="20"/>
  <c r="BL36" i="20"/>
  <c r="BM36" i="20"/>
  <c r="BJ61" i="20"/>
  <c r="BF61" i="20"/>
  <c r="BH72" i="20"/>
  <c r="BG72" i="20"/>
  <c r="BK73" i="20"/>
  <c r="FO37" i="20"/>
  <c r="FO24" i="20"/>
  <c r="CR39" i="20"/>
  <c r="U39" i="20"/>
  <c r="DG57" i="20"/>
  <c r="BL31" i="20"/>
  <c r="BM31" i="20"/>
  <c r="BJ21" i="20"/>
  <c r="BF21" i="20"/>
  <c r="BJ78" i="20"/>
  <c r="BF78" i="20"/>
  <c r="BJ14" i="20"/>
  <c r="BF14" i="20"/>
  <c r="GS23" i="20"/>
  <c r="DV50" i="20"/>
  <c r="BJ38" i="20"/>
  <c r="BF38" i="20"/>
  <c r="EJ86" i="20"/>
  <c r="BL32" i="20"/>
  <c r="BM32" i="20"/>
  <c r="AY51" i="20"/>
  <c r="EK37" i="20"/>
  <c r="U48" i="20"/>
  <c r="AY80" i="20"/>
  <c r="DG66" i="20"/>
  <c r="EZ74" i="20"/>
  <c r="FO76" i="20"/>
  <c r="CP86" i="20"/>
  <c r="BJ20" i="20"/>
  <c r="BF20" i="20"/>
  <c r="BJ55" i="20"/>
  <c r="BF55" i="20"/>
  <c r="EK48" i="20"/>
  <c r="CR40" i="20"/>
  <c r="AY45" i="20"/>
  <c r="EK69" i="20"/>
  <c r="AJ39" i="20"/>
  <c r="CB86" i="20"/>
  <c r="EZ37" i="20"/>
  <c r="AY40" i="20"/>
  <c r="FO68" i="20"/>
  <c r="AY46" i="20"/>
  <c r="FO60" i="20"/>
  <c r="DG61" i="20"/>
  <c r="DG69" i="20"/>
  <c r="DV73" i="20"/>
  <c r="FN86" i="20"/>
  <c r="AI86" i="20"/>
  <c r="CR43" i="20"/>
  <c r="FO66" i="20"/>
  <c r="CC47" i="20"/>
  <c r="BK45" i="20"/>
  <c r="BL33" i="20"/>
  <c r="BM33" i="20"/>
  <c r="BK76" i="20"/>
  <c r="BJ43" i="20"/>
  <c r="BF43" i="20"/>
  <c r="AY70" i="20"/>
  <c r="EK67" i="20"/>
  <c r="AJ76" i="20"/>
  <c r="U51" i="20"/>
  <c r="CR25" i="20"/>
  <c r="BJ49" i="20"/>
  <c r="BF49" i="20"/>
  <c r="AJ80" i="20"/>
  <c r="GS44" i="20"/>
  <c r="U56" i="20"/>
  <c r="GS56" i="20"/>
  <c r="EK74" i="20"/>
  <c r="AJ45" i="20"/>
  <c r="CR66" i="20"/>
  <c r="BH27" i="20"/>
  <c r="BG27" i="20"/>
  <c r="DV57" i="20"/>
  <c r="AJ62" i="20"/>
  <c r="DG65" i="20"/>
  <c r="AY82" i="20"/>
  <c r="AJ13" i="20"/>
  <c r="DV19" i="20"/>
  <c r="GD52" i="20"/>
  <c r="AY57" i="20"/>
  <c r="GD78" i="20"/>
  <c r="GS52" i="20"/>
  <c r="DF86" i="20"/>
  <c r="AJ64" i="20"/>
  <c r="BJ70" i="20"/>
  <c r="BF70" i="20"/>
  <c r="CR11" i="20"/>
  <c r="EZ17" i="20"/>
  <c r="FO82" i="20"/>
  <c r="DG8" i="20"/>
  <c r="BI33" i="20"/>
  <c r="GS60" i="20"/>
  <c r="U63" i="20"/>
  <c r="CC70" i="20"/>
  <c r="FO54" i="20"/>
  <c r="U77" i="20"/>
  <c r="DT86" i="20"/>
  <c r="DV7" i="20"/>
  <c r="GS47" i="20"/>
  <c r="AY58" i="20"/>
  <c r="AY7" i="20"/>
  <c r="BJ50" i="20"/>
  <c r="BF50" i="20"/>
  <c r="BJ15" i="20"/>
  <c r="BF15" i="20"/>
  <c r="BJ79" i="20"/>
  <c r="BF79" i="20"/>
  <c r="BJ64" i="20"/>
  <c r="BF64" i="20"/>
  <c r="BJ23" i="20"/>
  <c r="BF23" i="20"/>
  <c r="BJ81" i="20"/>
  <c r="BF81" i="20"/>
  <c r="GQ86" i="20"/>
  <c r="BJ60" i="20"/>
  <c r="BF60" i="20"/>
  <c r="AX86" i="20"/>
  <c r="BK72" i="20"/>
  <c r="BH73" i="20"/>
  <c r="BG73" i="20"/>
  <c r="EX86" i="20"/>
  <c r="EZ7" i="20"/>
  <c r="DV25" i="20"/>
  <c r="AJ77" i="20"/>
  <c r="FO41" i="20"/>
  <c r="AE86" i="20"/>
  <c r="BH75" i="20"/>
  <c r="BG75" i="20"/>
  <c r="U38" i="20"/>
  <c r="EI86" i="20"/>
  <c r="BJ44" i="20"/>
  <c r="BF44" i="20"/>
  <c r="BJ9" i="20"/>
  <c r="BF9" i="20"/>
  <c r="BF84" i="20"/>
  <c r="BJ84" i="20"/>
  <c r="BJ18" i="20"/>
  <c r="BF18" i="20"/>
  <c r="BJ48" i="20"/>
  <c r="BF48" i="20"/>
  <c r="CQ86" i="20"/>
  <c r="GN86" i="20"/>
  <c r="BJ57" i="20"/>
  <c r="BF57" i="20"/>
  <c r="CA86" i="20"/>
  <c r="FM86" i="20"/>
  <c r="BJ51" i="20"/>
  <c r="BF51" i="20"/>
  <c r="GB86" i="20"/>
  <c r="GD7" i="20"/>
  <c r="BH28" i="20"/>
  <c r="BG28" i="20"/>
  <c r="BK27" i="20"/>
  <c r="DE86" i="20"/>
  <c r="DG7" i="20"/>
  <c r="BJ63" i="20"/>
  <c r="BF63" i="20"/>
  <c r="BL30" i="20"/>
  <c r="BN30" i="20" s="1"/>
  <c r="BM30" i="20"/>
  <c r="BJ77" i="20"/>
  <c r="BF77" i="20"/>
  <c r="DU86" i="20"/>
  <c r="BH26" i="20"/>
  <c r="BG26" i="20"/>
  <c r="GS65" i="20"/>
  <c r="FO7" i="20"/>
  <c r="V86" i="21" l="1"/>
  <c r="CR86" i="20"/>
  <c r="BI26" i="20"/>
  <c r="BI28" i="20"/>
  <c r="BN31" i="20"/>
  <c r="BN29" i="20"/>
  <c r="BN34" i="20"/>
  <c r="BN37" i="20"/>
  <c r="R86" i="21"/>
  <c r="GS86" i="20"/>
  <c r="BI73" i="20"/>
  <c r="BI27" i="20"/>
  <c r="BN33" i="20"/>
  <c r="U86" i="20"/>
  <c r="BI76" i="20"/>
  <c r="BI74" i="20"/>
  <c r="EK86" i="20"/>
  <c r="BI72" i="20"/>
  <c r="BI45" i="20"/>
  <c r="BN35" i="20"/>
  <c r="BK84" i="20"/>
  <c r="BG81" i="20"/>
  <c r="BH81" i="20"/>
  <c r="BG50" i="20"/>
  <c r="BH50" i="20"/>
  <c r="BK70" i="20"/>
  <c r="BK55" i="20"/>
  <c r="BK78" i="20"/>
  <c r="BK67" i="20"/>
  <c r="BG17" i="20"/>
  <c r="BH17" i="20"/>
  <c r="BI17" i="20" s="1"/>
  <c r="FO86" i="20"/>
  <c r="BK63" i="20"/>
  <c r="BG57" i="20"/>
  <c r="BH57" i="20"/>
  <c r="BG18" i="20"/>
  <c r="BH18" i="20"/>
  <c r="BM72" i="20"/>
  <c r="BL72" i="20"/>
  <c r="BK60" i="20"/>
  <c r="BK79" i="20"/>
  <c r="BK15" i="20"/>
  <c r="AY86" i="20"/>
  <c r="BH49" i="20"/>
  <c r="BG49" i="20"/>
  <c r="BM76" i="20"/>
  <c r="BL76" i="20"/>
  <c r="BL45" i="20"/>
  <c r="BM45" i="20"/>
  <c r="BG55" i="20"/>
  <c r="BH55" i="20"/>
  <c r="BG20" i="20"/>
  <c r="BH20" i="20"/>
  <c r="BK14" i="20"/>
  <c r="BM73" i="20"/>
  <c r="BL73" i="20"/>
  <c r="BH61" i="20"/>
  <c r="BG61" i="20"/>
  <c r="BN36" i="20"/>
  <c r="BK65" i="20"/>
  <c r="BG69" i="20"/>
  <c r="BH69" i="20"/>
  <c r="BH42" i="20"/>
  <c r="BG42" i="20"/>
  <c r="BK54" i="20"/>
  <c r="BK11" i="20"/>
  <c r="BG10" i="20"/>
  <c r="BH10" i="20"/>
  <c r="BH39" i="20"/>
  <c r="BG39" i="20"/>
  <c r="BG82" i="20"/>
  <c r="BH82" i="20"/>
  <c r="BH41" i="20"/>
  <c r="BG41" i="20"/>
  <c r="BK71" i="20"/>
  <c r="BK62" i="20"/>
  <c r="BG12" i="20"/>
  <c r="BH12" i="20"/>
  <c r="BG66" i="20"/>
  <c r="BH66" i="20"/>
  <c r="BK13" i="20"/>
  <c r="BI24" i="20"/>
  <c r="BK59" i="20"/>
  <c r="BK52" i="20"/>
  <c r="BK8" i="20"/>
  <c r="BK77" i="20"/>
  <c r="BK9" i="20"/>
  <c r="BG23" i="20"/>
  <c r="BH23" i="20"/>
  <c r="BG21" i="20"/>
  <c r="BH21" i="20"/>
  <c r="BL25" i="20"/>
  <c r="BM25" i="20"/>
  <c r="BE86" i="20"/>
  <c r="BJ7" i="20"/>
  <c r="BF7" i="20"/>
  <c r="BH47" i="20"/>
  <c r="BG47" i="20"/>
  <c r="BH46" i="20"/>
  <c r="BG46" i="20"/>
  <c r="BG77" i="20"/>
  <c r="BH77" i="20"/>
  <c r="DG86" i="20"/>
  <c r="BK57" i="20"/>
  <c r="BH48" i="20"/>
  <c r="BG48" i="20"/>
  <c r="BK18" i="20"/>
  <c r="BG9" i="20"/>
  <c r="BH9" i="20"/>
  <c r="BI9" i="20" s="1"/>
  <c r="BH44" i="20"/>
  <c r="BG44" i="20"/>
  <c r="BI75" i="20"/>
  <c r="BI23" i="20"/>
  <c r="BH64" i="20"/>
  <c r="BG64" i="20"/>
  <c r="BG70" i="20"/>
  <c r="BH70" i="20"/>
  <c r="BK49" i="20"/>
  <c r="BH43" i="20"/>
  <c r="BG43" i="20"/>
  <c r="BI43" i="20" s="1"/>
  <c r="BK20" i="20"/>
  <c r="BG78" i="20"/>
  <c r="BI78" i="20" s="1"/>
  <c r="BH78" i="20"/>
  <c r="BG19" i="20"/>
  <c r="BH19" i="20"/>
  <c r="BK69" i="20"/>
  <c r="BG56" i="20"/>
  <c r="BH56" i="20"/>
  <c r="BI56" i="20" s="1"/>
  <c r="BK42" i="20"/>
  <c r="BG67" i="20"/>
  <c r="BH67" i="20"/>
  <c r="BG11" i="20"/>
  <c r="BH11" i="20"/>
  <c r="BK39" i="20"/>
  <c r="BI25" i="20"/>
  <c r="BH40" i="20"/>
  <c r="BG40" i="20"/>
  <c r="BI40" i="20" s="1"/>
  <c r="BK82" i="20"/>
  <c r="BK41" i="20"/>
  <c r="BK12" i="20"/>
  <c r="BG58" i="20"/>
  <c r="BH58" i="20"/>
  <c r="BG16" i="20"/>
  <c r="BH16" i="20"/>
  <c r="BG22" i="20"/>
  <c r="BH22" i="20"/>
  <c r="BK83" i="20"/>
  <c r="BH8" i="20"/>
  <c r="BG8" i="20"/>
  <c r="BH63" i="20"/>
  <c r="BG63" i="20"/>
  <c r="BG53" i="20"/>
  <c r="BH53" i="20"/>
  <c r="BG68" i="20"/>
  <c r="BH68" i="20"/>
  <c r="BK40" i="20"/>
  <c r="BH62" i="20"/>
  <c r="BG62" i="20"/>
  <c r="BK58" i="20"/>
  <c r="BK16" i="20"/>
  <c r="BK22" i="20"/>
  <c r="BK80" i="20"/>
  <c r="BG83" i="20"/>
  <c r="BH83" i="20"/>
  <c r="BI83" i="20" s="1"/>
  <c r="BG51" i="20"/>
  <c r="BH51" i="20"/>
  <c r="BK48" i="20"/>
  <c r="BK44" i="20"/>
  <c r="BK64" i="20"/>
  <c r="BK43" i="20"/>
  <c r="BH38" i="20"/>
  <c r="BG38" i="20"/>
  <c r="BI38" i="20" s="1"/>
  <c r="BK61" i="20"/>
  <c r="BK19" i="20"/>
  <c r="BK56" i="20"/>
  <c r="AJ86" i="20"/>
  <c r="BL24" i="20"/>
  <c r="BM24" i="20"/>
  <c r="BL28" i="20"/>
  <c r="BM28" i="20"/>
  <c r="CC86" i="20"/>
  <c r="BL27" i="20"/>
  <c r="BM27" i="20"/>
  <c r="GD86" i="20"/>
  <c r="BK51" i="20"/>
  <c r="BG84" i="20"/>
  <c r="BH84" i="20"/>
  <c r="EZ86" i="20"/>
  <c r="BG60" i="20"/>
  <c r="BH60" i="20"/>
  <c r="BK81" i="20"/>
  <c r="BK23" i="20"/>
  <c r="BG79" i="20"/>
  <c r="BH79" i="20"/>
  <c r="BG15" i="20"/>
  <c r="BH15" i="20"/>
  <c r="BK50" i="20"/>
  <c r="DV86" i="20"/>
  <c r="BN32" i="20"/>
  <c r="BK38" i="20"/>
  <c r="BG14" i="20"/>
  <c r="BH14" i="20"/>
  <c r="BK21" i="20"/>
  <c r="BH65" i="20"/>
  <c r="BG65" i="20"/>
  <c r="BI65" i="20" s="1"/>
  <c r="BK53" i="20"/>
  <c r="BN25" i="20"/>
  <c r="BH54" i="20"/>
  <c r="BG54" i="20"/>
  <c r="BK68" i="20"/>
  <c r="BK10" i="20"/>
  <c r="BK17" i="20"/>
  <c r="BL26" i="20"/>
  <c r="BN26" i="20" s="1"/>
  <c r="BM26" i="20"/>
  <c r="BK47" i="20"/>
  <c r="BK46" i="20"/>
  <c r="BG71" i="20"/>
  <c r="BH71" i="20"/>
  <c r="BK66" i="20"/>
  <c r="BM75" i="20"/>
  <c r="BL75" i="20"/>
  <c r="BM74" i="20"/>
  <c r="BL74" i="20"/>
  <c r="BG13" i="20"/>
  <c r="BH13" i="20"/>
  <c r="BG80" i="20"/>
  <c r="BH80" i="20"/>
  <c r="BG59" i="20"/>
  <c r="BH59" i="20"/>
  <c r="BG52" i="20"/>
  <c r="BH52" i="20"/>
  <c r="BI59" i="20" l="1"/>
  <c r="BI19" i="20"/>
  <c r="BI18" i="20"/>
  <c r="BI50" i="20"/>
  <c r="BN74" i="20"/>
  <c r="BN28" i="20"/>
  <c r="BI63" i="20"/>
  <c r="BI64" i="20"/>
  <c r="BI44" i="20"/>
  <c r="BI46" i="20"/>
  <c r="BI82" i="20"/>
  <c r="BI10" i="20"/>
  <c r="BI13" i="20"/>
  <c r="BI62" i="20"/>
  <c r="BI22" i="20"/>
  <c r="BI48" i="20"/>
  <c r="BI21" i="20"/>
  <c r="BI41" i="20"/>
  <c r="BI39" i="20"/>
  <c r="BI81" i="20"/>
  <c r="BI79" i="20"/>
  <c r="BI60" i="20"/>
  <c r="BN27" i="20"/>
  <c r="BI16" i="20"/>
  <c r="BI55" i="20"/>
  <c r="BI52" i="20"/>
  <c r="BI80" i="20"/>
  <c r="BI68" i="20"/>
  <c r="BI70" i="20"/>
  <c r="BI77" i="20"/>
  <c r="BI47" i="20"/>
  <c r="BI12" i="20"/>
  <c r="BI69" i="20"/>
  <c r="BI57" i="20"/>
  <c r="BN75" i="20"/>
  <c r="BI71" i="20"/>
  <c r="BI15" i="20"/>
  <c r="BN24" i="20"/>
  <c r="BI51" i="20"/>
  <c r="BI53" i="20"/>
  <c r="BI8" i="20"/>
  <c r="BI58" i="20"/>
  <c r="BI67" i="20"/>
  <c r="BI42" i="20"/>
  <c r="BI20" i="20"/>
  <c r="BN45" i="20"/>
  <c r="BI14" i="20"/>
  <c r="BI84" i="20"/>
  <c r="BL46" i="20"/>
  <c r="BM46" i="20"/>
  <c r="BN46" i="20" s="1"/>
  <c r="BM17" i="20"/>
  <c r="BL17" i="20"/>
  <c r="BL41" i="20"/>
  <c r="BM41" i="20"/>
  <c r="BM49" i="20"/>
  <c r="BL49" i="20"/>
  <c r="BL47" i="20"/>
  <c r="BM47" i="20"/>
  <c r="BN47" i="20" s="1"/>
  <c r="BM10" i="20"/>
  <c r="BL10" i="20"/>
  <c r="BM50" i="20"/>
  <c r="BL50" i="20"/>
  <c r="BN50" i="20" s="1"/>
  <c r="BM81" i="20"/>
  <c r="BL81" i="20"/>
  <c r="BM51" i="20"/>
  <c r="BL51" i="20"/>
  <c r="BL56" i="20"/>
  <c r="BM56" i="20"/>
  <c r="BM43" i="20"/>
  <c r="BL43" i="20"/>
  <c r="BN43" i="20" s="1"/>
  <c r="BM44" i="20"/>
  <c r="BL44" i="20"/>
  <c r="BF86" i="20"/>
  <c r="BH7" i="20"/>
  <c r="BH86" i="20" s="1"/>
  <c r="BG7" i="20"/>
  <c r="BG86" i="20" s="1"/>
  <c r="BM77" i="20"/>
  <c r="BL77" i="20"/>
  <c r="BL52" i="20"/>
  <c r="BM52" i="20"/>
  <c r="BL63" i="20"/>
  <c r="BM63" i="20"/>
  <c r="BM23" i="20"/>
  <c r="BL23" i="20"/>
  <c r="BN23" i="20" s="1"/>
  <c r="BL64" i="20"/>
  <c r="BM64" i="20"/>
  <c r="BM57" i="20"/>
  <c r="BL57" i="20"/>
  <c r="BL61" i="20"/>
  <c r="BN61" i="20" s="1"/>
  <c r="BM61" i="20"/>
  <c r="BL80" i="20"/>
  <c r="BM80" i="20"/>
  <c r="BM16" i="20"/>
  <c r="BL16" i="20"/>
  <c r="BM83" i="20"/>
  <c r="BL83" i="20"/>
  <c r="BM12" i="20"/>
  <c r="BL12" i="20"/>
  <c r="BJ86" i="20"/>
  <c r="BK7" i="20"/>
  <c r="BM59" i="20"/>
  <c r="BL59" i="20"/>
  <c r="BM13" i="20"/>
  <c r="BL13" i="20"/>
  <c r="BM71" i="20"/>
  <c r="BL71" i="20"/>
  <c r="BL54" i="20"/>
  <c r="BN54" i="20" s="1"/>
  <c r="BM54" i="20"/>
  <c r="BI61" i="20"/>
  <c r="BN76" i="20"/>
  <c r="BM79" i="20"/>
  <c r="BL79" i="20"/>
  <c r="BN72" i="20"/>
  <c r="BM67" i="20"/>
  <c r="BL67" i="20"/>
  <c r="BM55" i="20"/>
  <c r="BL55" i="20"/>
  <c r="BM84" i="20"/>
  <c r="BL84" i="20"/>
  <c r="BL40" i="20"/>
  <c r="BM40" i="20"/>
  <c r="BM42" i="20"/>
  <c r="BL42" i="20"/>
  <c r="BN42" i="20" s="1"/>
  <c r="BM66" i="20"/>
  <c r="BL66" i="20"/>
  <c r="BL68" i="20"/>
  <c r="BM68" i="20"/>
  <c r="BM58" i="20"/>
  <c r="BN58" i="20" s="1"/>
  <c r="BL58" i="20"/>
  <c r="BM82" i="20"/>
  <c r="BL82" i="20"/>
  <c r="BN82" i="20" s="1"/>
  <c r="BM20" i="20"/>
  <c r="BL20" i="20"/>
  <c r="BM9" i="20"/>
  <c r="BL9" i="20"/>
  <c r="BN9" i="20" s="1"/>
  <c r="BM8" i="20"/>
  <c r="BL8" i="20"/>
  <c r="BL65" i="20"/>
  <c r="BM65" i="20"/>
  <c r="BN65" i="20" s="1"/>
  <c r="BM14" i="20"/>
  <c r="BL14" i="20"/>
  <c r="BI54" i="20"/>
  <c r="BM53" i="20"/>
  <c r="BL53" i="20"/>
  <c r="BM21" i="20"/>
  <c r="BL21" i="20"/>
  <c r="BL38" i="20"/>
  <c r="BN38" i="20" s="1"/>
  <c r="BM38" i="20"/>
  <c r="BN51" i="20"/>
  <c r="BM19" i="20"/>
  <c r="BL19" i="20"/>
  <c r="BL48" i="20"/>
  <c r="BM48" i="20"/>
  <c r="BM22" i="20"/>
  <c r="BL22" i="20"/>
  <c r="BN41" i="20"/>
  <c r="BL39" i="20"/>
  <c r="BM39" i="20"/>
  <c r="BI11" i="20"/>
  <c r="BM69" i="20"/>
  <c r="BL69" i="20"/>
  <c r="BM18" i="20"/>
  <c r="BL18" i="20"/>
  <c r="BI66" i="20"/>
  <c r="BL62" i="20"/>
  <c r="BM62" i="20"/>
  <c r="BM11" i="20"/>
  <c r="BL11" i="20"/>
  <c r="BN73" i="20"/>
  <c r="BI49" i="20"/>
  <c r="BM15" i="20"/>
  <c r="BL15" i="20"/>
  <c r="BL60" i="20"/>
  <c r="BM60" i="20"/>
  <c r="BM78" i="20"/>
  <c r="BL78" i="20"/>
  <c r="BM70" i="20"/>
  <c r="BL70" i="20"/>
  <c r="BN13" i="20" l="1"/>
  <c r="BN49" i="20"/>
  <c r="BN57" i="20"/>
  <c r="BN52" i="20"/>
  <c r="BN62" i="20"/>
  <c r="BN71" i="20"/>
  <c r="BN48" i="20"/>
  <c r="BN68" i="20"/>
  <c r="BN80" i="20"/>
  <c r="BN60" i="20"/>
  <c r="BI7" i="20"/>
  <c r="BI86" i="20" s="1"/>
  <c r="BN69" i="20"/>
  <c r="BN14" i="20"/>
  <c r="BN8" i="20"/>
  <c r="BN20" i="20"/>
  <c r="BN66" i="20"/>
  <c r="BN40" i="20"/>
  <c r="BN55" i="20"/>
  <c r="BN64" i="20"/>
  <c r="BN63" i="20"/>
  <c r="BN77" i="20"/>
  <c r="BN44" i="20"/>
  <c r="BN56" i="20"/>
  <c r="BN81" i="20"/>
  <c r="BN10" i="20"/>
  <c r="BN17" i="20"/>
  <c r="BN15" i="20"/>
  <c r="BN18" i="20"/>
  <c r="BN19" i="20"/>
  <c r="BN84" i="20"/>
  <c r="BN67" i="20"/>
  <c r="BN78" i="20"/>
  <c r="BN53" i="20"/>
  <c r="BN59" i="20"/>
  <c r="BN83" i="20"/>
  <c r="BN70" i="20"/>
  <c r="BN11" i="20"/>
  <c r="BN39" i="20"/>
  <c r="BN22" i="20"/>
  <c r="BN21" i="20"/>
  <c r="BN79" i="20"/>
  <c r="BK86" i="20"/>
  <c r="BM7" i="20"/>
  <c r="BM86" i="20" s="1"/>
  <c r="BL7" i="20"/>
  <c r="BN12" i="20"/>
  <c r="BN16" i="20"/>
  <c r="BL86" i="20" l="1"/>
  <c r="BN7" i="20"/>
  <c r="BN86" i="20" s="1"/>
  <c r="G86" i="10" l="1"/>
  <c r="E84" i="10"/>
  <c r="E83" i="10"/>
  <c r="E82" i="10"/>
  <c r="GJ82" i="10" s="1"/>
  <c r="E81" i="10"/>
  <c r="E80" i="10"/>
  <c r="GJ80" i="10" s="1"/>
  <c r="E79" i="10"/>
  <c r="E78" i="10"/>
  <c r="GJ78" i="10" s="1"/>
  <c r="E77" i="10"/>
  <c r="E76" i="10"/>
  <c r="E75" i="10"/>
  <c r="E74" i="10"/>
  <c r="GJ74" i="10" s="1"/>
  <c r="E73" i="10"/>
  <c r="E72" i="10"/>
  <c r="GJ72" i="10" s="1"/>
  <c r="E71" i="10"/>
  <c r="E70" i="10"/>
  <c r="GJ70" i="10" s="1"/>
  <c r="E69" i="10"/>
  <c r="E68" i="10"/>
  <c r="GJ68" i="10" s="1"/>
  <c r="E67" i="10"/>
  <c r="E66" i="10"/>
  <c r="GJ66" i="10" s="1"/>
  <c r="E65" i="10"/>
  <c r="E64" i="10"/>
  <c r="GJ64" i="10" s="1"/>
  <c r="E63" i="10"/>
  <c r="E62" i="10"/>
  <c r="GJ62" i="10" s="1"/>
  <c r="E61" i="10"/>
  <c r="E60" i="10"/>
  <c r="E59" i="10"/>
  <c r="E58" i="10"/>
  <c r="GJ58" i="10" s="1"/>
  <c r="E57" i="10"/>
  <c r="E56" i="10"/>
  <c r="E55" i="10"/>
  <c r="E54" i="10"/>
  <c r="GJ54" i="10" s="1"/>
  <c r="E53" i="10"/>
  <c r="E52" i="10"/>
  <c r="E51" i="10"/>
  <c r="E50" i="10"/>
  <c r="GJ50" i="10" s="1"/>
  <c r="E49" i="10"/>
  <c r="E48" i="10"/>
  <c r="GJ48" i="10" s="1"/>
  <c r="E47" i="10"/>
  <c r="E46" i="10"/>
  <c r="GJ46" i="10" s="1"/>
  <c r="E45" i="10"/>
  <c r="E44" i="10"/>
  <c r="GJ44" i="10" s="1"/>
  <c r="E43" i="10"/>
  <c r="E42" i="10"/>
  <c r="GJ42" i="10" s="1"/>
  <c r="E41" i="10"/>
  <c r="E40" i="10"/>
  <c r="E39" i="10"/>
  <c r="E38" i="10"/>
  <c r="GJ38" i="10" s="1"/>
  <c r="E37" i="10"/>
  <c r="E36" i="10"/>
  <c r="GJ36" i="10" s="1"/>
  <c r="E35" i="10"/>
  <c r="E34" i="10"/>
  <c r="GJ34" i="10" s="1"/>
  <c r="E33" i="10"/>
  <c r="E32" i="10"/>
  <c r="E31" i="10"/>
  <c r="E30" i="10"/>
  <c r="GJ30" i="10" s="1"/>
  <c r="E29" i="10"/>
  <c r="E28" i="10"/>
  <c r="E27" i="10"/>
  <c r="E26" i="10"/>
  <c r="E25" i="10"/>
  <c r="E24" i="10"/>
  <c r="E23" i="10"/>
  <c r="E22" i="10"/>
  <c r="GJ22" i="10" s="1"/>
  <c r="E21" i="10"/>
  <c r="E20" i="10"/>
  <c r="GJ20" i="10" s="1"/>
  <c r="E19" i="10"/>
  <c r="E18" i="10"/>
  <c r="E17" i="10"/>
  <c r="E16" i="10"/>
  <c r="GJ16" i="10" s="1"/>
  <c r="E15" i="10"/>
  <c r="E14" i="10"/>
  <c r="GJ14" i="10" s="1"/>
  <c r="E13" i="10"/>
  <c r="E12" i="10"/>
  <c r="GJ12" i="10" s="1"/>
  <c r="E11" i="10"/>
  <c r="E10" i="10"/>
  <c r="E9" i="10"/>
  <c r="E8" i="10"/>
  <c r="E7" i="10"/>
  <c r="H7" i="10"/>
  <c r="I7" i="10" s="1"/>
  <c r="H8" i="10"/>
  <c r="I8" i="10" s="1"/>
  <c r="H9" i="10"/>
  <c r="H10" i="10"/>
  <c r="I10" i="10" s="1"/>
  <c r="H11" i="10"/>
  <c r="I11" i="10" s="1"/>
  <c r="H12" i="10"/>
  <c r="I12" i="10" s="1"/>
  <c r="H13" i="10"/>
  <c r="H14" i="10"/>
  <c r="I14" i="10" s="1"/>
  <c r="H15" i="10"/>
  <c r="I15" i="10" s="1"/>
  <c r="H16" i="10"/>
  <c r="I16" i="10" s="1"/>
  <c r="H17" i="10"/>
  <c r="H18" i="10"/>
  <c r="I18" i="10" s="1"/>
  <c r="H19" i="10"/>
  <c r="I19" i="10" s="1"/>
  <c r="H20" i="10"/>
  <c r="I20" i="10" s="1"/>
  <c r="H21" i="10"/>
  <c r="H22" i="10"/>
  <c r="I22" i="10" s="1"/>
  <c r="H23" i="10"/>
  <c r="I23" i="10" s="1"/>
  <c r="H24" i="10"/>
  <c r="I24" i="10" s="1"/>
  <c r="H25" i="10"/>
  <c r="H26" i="10"/>
  <c r="I26" i="10" s="1"/>
  <c r="H27" i="10"/>
  <c r="I27" i="10" s="1"/>
  <c r="H28" i="10"/>
  <c r="I28" i="10" s="1"/>
  <c r="H29" i="10"/>
  <c r="H30" i="10"/>
  <c r="I30" i="10" s="1"/>
  <c r="H31" i="10"/>
  <c r="I31" i="10" s="1"/>
  <c r="H32" i="10"/>
  <c r="I32" i="10" s="1"/>
  <c r="H33" i="10"/>
  <c r="H34" i="10"/>
  <c r="I34" i="10" s="1"/>
  <c r="H35" i="10"/>
  <c r="I35" i="10" s="1"/>
  <c r="H36" i="10"/>
  <c r="I36" i="10" s="1"/>
  <c r="H37" i="10"/>
  <c r="H38" i="10"/>
  <c r="I38" i="10" s="1"/>
  <c r="H39" i="10"/>
  <c r="I39" i="10" s="1"/>
  <c r="H40" i="10"/>
  <c r="I40" i="10" s="1"/>
  <c r="H41" i="10"/>
  <c r="H42" i="10"/>
  <c r="I42" i="10" s="1"/>
  <c r="H43" i="10"/>
  <c r="I43" i="10" s="1"/>
  <c r="H44" i="10"/>
  <c r="I44" i="10" s="1"/>
  <c r="H45" i="10"/>
  <c r="H46" i="10"/>
  <c r="I46" i="10" s="1"/>
  <c r="H47" i="10"/>
  <c r="I47" i="10" s="1"/>
  <c r="H48" i="10"/>
  <c r="I48" i="10" s="1"/>
  <c r="H49" i="10"/>
  <c r="H50" i="10"/>
  <c r="I50" i="10" s="1"/>
  <c r="H51" i="10"/>
  <c r="I51" i="10" s="1"/>
  <c r="H52" i="10"/>
  <c r="I52" i="10" s="1"/>
  <c r="H53" i="10"/>
  <c r="H54" i="10"/>
  <c r="I54" i="10" s="1"/>
  <c r="H55" i="10"/>
  <c r="I55" i="10" s="1"/>
  <c r="H56" i="10"/>
  <c r="I56" i="10" s="1"/>
  <c r="H57" i="10"/>
  <c r="H58" i="10"/>
  <c r="I58" i="10" s="1"/>
  <c r="H59" i="10"/>
  <c r="I59" i="10" s="1"/>
  <c r="H60" i="10"/>
  <c r="I60" i="10" s="1"/>
  <c r="H61" i="10"/>
  <c r="H62" i="10"/>
  <c r="I62" i="10" s="1"/>
  <c r="H63" i="10"/>
  <c r="I63" i="10" s="1"/>
  <c r="H64" i="10"/>
  <c r="I64" i="10" s="1"/>
  <c r="H65" i="10"/>
  <c r="H66" i="10"/>
  <c r="I66" i="10" s="1"/>
  <c r="H67" i="10"/>
  <c r="I67" i="10" s="1"/>
  <c r="H68" i="10"/>
  <c r="I68" i="10" s="1"/>
  <c r="H69" i="10"/>
  <c r="H70" i="10"/>
  <c r="I70" i="10" s="1"/>
  <c r="H71" i="10"/>
  <c r="I71" i="10" s="1"/>
  <c r="H72" i="10"/>
  <c r="I72" i="10" s="1"/>
  <c r="H73" i="10"/>
  <c r="H74" i="10"/>
  <c r="I74" i="10" s="1"/>
  <c r="H75" i="10"/>
  <c r="I75" i="10" s="1"/>
  <c r="H76" i="10"/>
  <c r="I76" i="10" s="1"/>
  <c r="H77" i="10"/>
  <c r="H78" i="10"/>
  <c r="I78" i="10" s="1"/>
  <c r="H79" i="10"/>
  <c r="I79" i="10" s="1"/>
  <c r="H80" i="10"/>
  <c r="I80" i="10" s="1"/>
  <c r="H81" i="10"/>
  <c r="H82" i="10"/>
  <c r="I82" i="10" s="1"/>
  <c r="H83" i="10"/>
  <c r="I83" i="10" s="1"/>
  <c r="H84" i="10"/>
  <c r="I84" i="10" s="1"/>
  <c r="L8" i="19"/>
  <c r="M8" i="19" s="1"/>
  <c r="L12" i="19"/>
  <c r="M12" i="19" s="1"/>
  <c r="L16" i="19"/>
  <c r="M16" i="19" s="1"/>
  <c r="L34" i="19"/>
  <c r="M34" i="19" s="1"/>
  <c r="L41" i="19"/>
  <c r="M41" i="19" s="1"/>
  <c r="L44" i="19"/>
  <c r="M44" i="19" s="1"/>
  <c r="L48" i="19"/>
  <c r="M48" i="19" s="1"/>
  <c r="L52" i="19"/>
  <c r="M52" i="19" s="1"/>
  <c r="L56" i="19"/>
  <c r="M56" i="19" s="1"/>
  <c r="L60" i="19"/>
  <c r="M60" i="19" s="1"/>
  <c r="L64" i="19"/>
  <c r="M64" i="19" s="1"/>
  <c r="L68" i="19"/>
  <c r="M68" i="19" s="1"/>
  <c r="L72" i="19"/>
  <c r="M72" i="19" s="1"/>
  <c r="L76" i="19"/>
  <c r="M76" i="19" s="1"/>
  <c r="L80" i="19"/>
  <c r="M80" i="19" s="1"/>
  <c r="L84" i="19"/>
  <c r="M84" i="19" s="1"/>
  <c r="H8" i="19"/>
  <c r="I8" i="19" s="1"/>
  <c r="H9" i="19"/>
  <c r="I9" i="19" s="1"/>
  <c r="H10" i="19"/>
  <c r="I10" i="19" s="1"/>
  <c r="H11" i="19"/>
  <c r="I11" i="19" s="1"/>
  <c r="J11" i="19"/>
  <c r="H12" i="19"/>
  <c r="I12" i="19" s="1"/>
  <c r="H13" i="19"/>
  <c r="I13" i="19" s="1"/>
  <c r="H14" i="19"/>
  <c r="I14" i="19" s="1"/>
  <c r="H15" i="19"/>
  <c r="I15" i="19" s="1"/>
  <c r="H16" i="19"/>
  <c r="I16" i="19" s="1"/>
  <c r="H17" i="19"/>
  <c r="I17" i="19" s="1"/>
  <c r="H18" i="19"/>
  <c r="I18" i="19" s="1"/>
  <c r="H19" i="19"/>
  <c r="I19" i="19" s="1"/>
  <c r="H20" i="19"/>
  <c r="I20" i="19" s="1"/>
  <c r="H21" i="19"/>
  <c r="I21" i="19" s="1"/>
  <c r="H22" i="19"/>
  <c r="I22" i="19" s="1"/>
  <c r="H23" i="19"/>
  <c r="I23" i="19" s="1"/>
  <c r="H24" i="19"/>
  <c r="I24" i="19" s="1"/>
  <c r="H25" i="19"/>
  <c r="I25" i="19" s="1"/>
  <c r="H26" i="19"/>
  <c r="I26" i="19" s="1"/>
  <c r="H27" i="19"/>
  <c r="I27" i="19" s="1"/>
  <c r="H28" i="19"/>
  <c r="I28" i="19" s="1"/>
  <c r="H29" i="19"/>
  <c r="I29" i="19" s="1"/>
  <c r="H30" i="19"/>
  <c r="I30" i="19" s="1"/>
  <c r="H31" i="19"/>
  <c r="I31" i="19" s="1"/>
  <c r="H32" i="19"/>
  <c r="I32" i="19" s="1"/>
  <c r="H33" i="19"/>
  <c r="I33" i="19" s="1"/>
  <c r="J33" i="19"/>
  <c r="H34" i="19"/>
  <c r="I34" i="19" s="1"/>
  <c r="H35" i="19"/>
  <c r="I35" i="19" s="1"/>
  <c r="H36" i="19"/>
  <c r="I36" i="19" s="1"/>
  <c r="H37" i="19"/>
  <c r="I37" i="19" s="1"/>
  <c r="H38" i="19"/>
  <c r="I38" i="19" s="1"/>
  <c r="H39" i="19"/>
  <c r="I39" i="19" s="1"/>
  <c r="H40" i="19"/>
  <c r="I40" i="19" s="1"/>
  <c r="H41" i="19"/>
  <c r="I41" i="19" s="1"/>
  <c r="H43" i="19"/>
  <c r="I43" i="19" s="1"/>
  <c r="H44" i="19"/>
  <c r="I44" i="19" s="1"/>
  <c r="H45" i="19"/>
  <c r="I45" i="19" s="1"/>
  <c r="H46" i="19"/>
  <c r="I46" i="19" s="1"/>
  <c r="H47" i="19"/>
  <c r="I47" i="19" s="1"/>
  <c r="H48" i="19"/>
  <c r="I48" i="19" s="1"/>
  <c r="H49" i="19"/>
  <c r="I49" i="19" s="1"/>
  <c r="H50" i="19"/>
  <c r="I50" i="19" s="1"/>
  <c r="H51" i="19"/>
  <c r="I51" i="19" s="1"/>
  <c r="H52" i="19"/>
  <c r="I52" i="19" s="1"/>
  <c r="H53" i="19"/>
  <c r="I53" i="19" s="1"/>
  <c r="H54" i="19"/>
  <c r="I54" i="19" s="1"/>
  <c r="H56" i="19"/>
  <c r="I56" i="19" s="1"/>
  <c r="H57" i="19"/>
  <c r="I57" i="19" s="1"/>
  <c r="H58" i="19"/>
  <c r="I58" i="19" s="1"/>
  <c r="H59" i="19"/>
  <c r="I59" i="19" s="1"/>
  <c r="H60" i="19"/>
  <c r="I60" i="19" s="1"/>
  <c r="H61" i="19"/>
  <c r="I61" i="19" s="1"/>
  <c r="H62" i="19"/>
  <c r="I62" i="19" s="1"/>
  <c r="H63" i="19"/>
  <c r="I63" i="19" s="1"/>
  <c r="H64" i="19"/>
  <c r="I64" i="19" s="1"/>
  <c r="H66" i="19"/>
  <c r="I66" i="19" s="1"/>
  <c r="H67" i="19"/>
  <c r="I67" i="19" s="1"/>
  <c r="H68" i="19"/>
  <c r="I68" i="19" s="1"/>
  <c r="H69" i="19"/>
  <c r="I69" i="19" s="1"/>
  <c r="H70" i="19"/>
  <c r="I70" i="19" s="1"/>
  <c r="H71" i="19"/>
  <c r="I71" i="19" s="1"/>
  <c r="H72" i="19"/>
  <c r="I72" i="19" s="1"/>
  <c r="H73" i="19"/>
  <c r="I73" i="19" s="1"/>
  <c r="H74" i="19"/>
  <c r="I74" i="19" s="1"/>
  <c r="H75" i="19"/>
  <c r="I75" i="19" s="1"/>
  <c r="H76" i="19"/>
  <c r="I76" i="19" s="1"/>
  <c r="H77" i="19"/>
  <c r="I77" i="19" s="1"/>
  <c r="H78" i="19"/>
  <c r="I78" i="19" s="1"/>
  <c r="H79" i="19"/>
  <c r="I79" i="19" s="1"/>
  <c r="H80" i="19"/>
  <c r="I80" i="19" s="1"/>
  <c r="H81" i="19"/>
  <c r="I81" i="19" s="1"/>
  <c r="H82" i="19"/>
  <c r="I82" i="19" s="1"/>
  <c r="H83" i="19"/>
  <c r="I83" i="19" s="1"/>
  <c r="H84" i="19"/>
  <c r="I84" i="19" s="1"/>
  <c r="H7" i="19"/>
  <c r="E84" i="19"/>
  <c r="E83" i="19"/>
  <c r="L83" i="19" s="1"/>
  <c r="M83" i="19" s="1"/>
  <c r="E82" i="19"/>
  <c r="L82" i="19" s="1"/>
  <c r="M82" i="19" s="1"/>
  <c r="E81" i="19"/>
  <c r="L81" i="19" s="1"/>
  <c r="M81" i="19" s="1"/>
  <c r="E80" i="19"/>
  <c r="E79" i="19"/>
  <c r="L79" i="19" s="1"/>
  <c r="M79" i="19" s="1"/>
  <c r="E78" i="19"/>
  <c r="L78" i="19" s="1"/>
  <c r="M78" i="19" s="1"/>
  <c r="E77" i="19"/>
  <c r="L77" i="19" s="1"/>
  <c r="M77" i="19" s="1"/>
  <c r="E76" i="19"/>
  <c r="E75" i="19"/>
  <c r="L75" i="19" s="1"/>
  <c r="M75" i="19" s="1"/>
  <c r="O75" i="19" s="1"/>
  <c r="E74" i="19"/>
  <c r="L74" i="19" s="1"/>
  <c r="M74" i="19" s="1"/>
  <c r="E73" i="19"/>
  <c r="L73" i="19" s="1"/>
  <c r="M73" i="19" s="1"/>
  <c r="E72" i="19"/>
  <c r="F72" i="19" s="1"/>
  <c r="E71" i="19"/>
  <c r="F71" i="19" s="1"/>
  <c r="E70" i="19"/>
  <c r="F70" i="19" s="1"/>
  <c r="E69" i="19"/>
  <c r="F69" i="19" s="1"/>
  <c r="E68" i="19"/>
  <c r="F68" i="19" s="1"/>
  <c r="E67" i="19"/>
  <c r="L67" i="19" s="1"/>
  <c r="M67" i="19" s="1"/>
  <c r="E66" i="19"/>
  <c r="F66" i="19" s="1"/>
  <c r="E65" i="19"/>
  <c r="F65" i="19" s="1"/>
  <c r="E64" i="19"/>
  <c r="F64" i="19" s="1"/>
  <c r="E63" i="19"/>
  <c r="F63" i="19" s="1"/>
  <c r="E62" i="19"/>
  <c r="F62" i="19" s="1"/>
  <c r="E61" i="19"/>
  <c r="F61" i="19" s="1"/>
  <c r="E60" i="19"/>
  <c r="E59" i="19"/>
  <c r="L59" i="19" s="1"/>
  <c r="M59" i="19" s="1"/>
  <c r="O59" i="19" s="1"/>
  <c r="F58" i="19"/>
  <c r="E58" i="19"/>
  <c r="L58" i="19" s="1"/>
  <c r="M58" i="19" s="1"/>
  <c r="E57" i="19"/>
  <c r="L57" i="19" s="1"/>
  <c r="M57" i="19" s="1"/>
  <c r="F56" i="19"/>
  <c r="E56" i="19"/>
  <c r="E55" i="19"/>
  <c r="F55" i="19" s="1"/>
  <c r="F54" i="19"/>
  <c r="E54" i="19"/>
  <c r="L54" i="19" s="1"/>
  <c r="M54" i="19" s="1"/>
  <c r="E53" i="19"/>
  <c r="L53" i="19" s="1"/>
  <c r="M53" i="19" s="1"/>
  <c r="F52" i="19"/>
  <c r="E52" i="19"/>
  <c r="E51" i="19"/>
  <c r="F51" i="19" s="1"/>
  <c r="E50" i="19"/>
  <c r="L50" i="19" s="1"/>
  <c r="M50" i="19" s="1"/>
  <c r="E49" i="19"/>
  <c r="F49" i="19" s="1"/>
  <c r="E48" i="19"/>
  <c r="F48" i="19" s="1"/>
  <c r="E47" i="19"/>
  <c r="L47" i="19" s="1"/>
  <c r="M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F40" i="19" s="1"/>
  <c r="E39" i="19"/>
  <c r="L39" i="19" s="1"/>
  <c r="M39" i="19" s="1"/>
  <c r="F38" i="19"/>
  <c r="E38" i="19"/>
  <c r="L38" i="19" s="1"/>
  <c r="M38" i="19" s="1"/>
  <c r="E37" i="19"/>
  <c r="L37" i="19" s="1"/>
  <c r="M37" i="19" s="1"/>
  <c r="F36" i="19"/>
  <c r="E36" i="19"/>
  <c r="L36" i="19" s="1"/>
  <c r="M36" i="19" s="1"/>
  <c r="E35" i="19"/>
  <c r="L35" i="19" s="1"/>
  <c r="M35" i="19" s="1"/>
  <c r="O35" i="19" s="1"/>
  <c r="F34" i="19"/>
  <c r="E34" i="19"/>
  <c r="E33" i="19"/>
  <c r="L33" i="19" s="1"/>
  <c r="M33" i="19" s="1"/>
  <c r="F32" i="19"/>
  <c r="E32" i="19"/>
  <c r="L32" i="19" s="1"/>
  <c r="M32" i="19" s="1"/>
  <c r="E31" i="19"/>
  <c r="L31" i="19" s="1"/>
  <c r="M31" i="19" s="1"/>
  <c r="F30" i="19"/>
  <c r="E30" i="19"/>
  <c r="L30" i="19" s="1"/>
  <c r="M30" i="19" s="1"/>
  <c r="E29" i="19"/>
  <c r="L29" i="19" s="1"/>
  <c r="M29" i="19" s="1"/>
  <c r="F28" i="19"/>
  <c r="E28" i="19"/>
  <c r="L28" i="19" s="1"/>
  <c r="M28" i="19" s="1"/>
  <c r="E27" i="19"/>
  <c r="L27" i="19" s="1"/>
  <c r="M27" i="19" s="1"/>
  <c r="F26" i="19"/>
  <c r="E26" i="19"/>
  <c r="L26" i="19" s="1"/>
  <c r="M26" i="19" s="1"/>
  <c r="E25" i="19"/>
  <c r="L25" i="19" s="1"/>
  <c r="M25" i="19" s="1"/>
  <c r="F24" i="19"/>
  <c r="E24" i="19"/>
  <c r="L24" i="19" s="1"/>
  <c r="M24" i="19" s="1"/>
  <c r="E23" i="19"/>
  <c r="L23" i="19" s="1"/>
  <c r="M23" i="19" s="1"/>
  <c r="F22" i="19"/>
  <c r="E22" i="19"/>
  <c r="L22" i="19" s="1"/>
  <c r="M22" i="19" s="1"/>
  <c r="E21" i="19"/>
  <c r="L21" i="19" s="1"/>
  <c r="M21" i="19" s="1"/>
  <c r="F20" i="19"/>
  <c r="E20" i="19"/>
  <c r="L20" i="19" s="1"/>
  <c r="M20" i="19" s="1"/>
  <c r="E19" i="19"/>
  <c r="L19" i="19" s="1"/>
  <c r="M19" i="19" s="1"/>
  <c r="O19" i="19" s="1"/>
  <c r="F18" i="19"/>
  <c r="E18" i="19"/>
  <c r="L18" i="19" s="1"/>
  <c r="M18" i="19" s="1"/>
  <c r="E17" i="19"/>
  <c r="L17" i="19" s="1"/>
  <c r="M17" i="19" s="1"/>
  <c r="F16" i="19"/>
  <c r="E16" i="19"/>
  <c r="E15" i="19"/>
  <c r="L15" i="19" s="1"/>
  <c r="M15" i="19" s="1"/>
  <c r="F14" i="19"/>
  <c r="E14" i="19"/>
  <c r="L14" i="19" s="1"/>
  <c r="M14" i="19" s="1"/>
  <c r="E13" i="19"/>
  <c r="L13" i="19" s="1"/>
  <c r="M13" i="19" s="1"/>
  <c r="F12" i="19"/>
  <c r="E12" i="19"/>
  <c r="E11" i="19"/>
  <c r="L11" i="19" s="1"/>
  <c r="M11" i="19" s="1"/>
  <c r="F10" i="19"/>
  <c r="E10" i="19"/>
  <c r="L10" i="19" s="1"/>
  <c r="M10" i="19" s="1"/>
  <c r="E9" i="19"/>
  <c r="L9" i="19" s="1"/>
  <c r="M9" i="19" s="1"/>
  <c r="F8" i="19"/>
  <c r="E8" i="19"/>
  <c r="E7" i="19"/>
  <c r="L7" i="19" s="1"/>
  <c r="L80" i="5"/>
  <c r="M80" i="5" s="1"/>
  <c r="L60" i="5"/>
  <c r="M60" i="5" s="1"/>
  <c r="L57" i="5"/>
  <c r="M57" i="5" s="1"/>
  <c r="L52" i="5"/>
  <c r="M52" i="5" s="1"/>
  <c r="L40" i="5"/>
  <c r="M40" i="5" s="1"/>
  <c r="L34" i="5"/>
  <c r="M34" i="5" s="1"/>
  <c r="L26" i="5"/>
  <c r="M26" i="5" s="1"/>
  <c r="L17" i="5"/>
  <c r="M17" i="5" s="1"/>
  <c r="N17" i="5" s="1"/>
  <c r="L13" i="5"/>
  <c r="M13" i="5" s="1"/>
  <c r="N13" i="5" s="1"/>
  <c r="E84" i="5"/>
  <c r="L84" i="5" s="1"/>
  <c r="M84" i="5" s="1"/>
  <c r="E83" i="5"/>
  <c r="F83" i="5" s="1"/>
  <c r="F82" i="5"/>
  <c r="E82" i="5"/>
  <c r="L82" i="5" s="1"/>
  <c r="M82" i="5" s="1"/>
  <c r="E81" i="5"/>
  <c r="F81" i="5" s="1"/>
  <c r="F80" i="5"/>
  <c r="E80" i="5"/>
  <c r="E79" i="5"/>
  <c r="F79" i="5" s="1"/>
  <c r="E78" i="5"/>
  <c r="F78" i="5" s="1"/>
  <c r="E77" i="5"/>
  <c r="F77" i="5" s="1"/>
  <c r="E76" i="5"/>
  <c r="L76" i="5" s="1"/>
  <c r="E75" i="5"/>
  <c r="F75" i="5" s="1"/>
  <c r="F74" i="5"/>
  <c r="E74" i="5"/>
  <c r="L74" i="5" s="1"/>
  <c r="M74" i="5" s="1"/>
  <c r="E73" i="5"/>
  <c r="F73" i="5" s="1"/>
  <c r="F72" i="5"/>
  <c r="E72" i="5"/>
  <c r="L72" i="5" s="1"/>
  <c r="M72" i="5" s="1"/>
  <c r="E71" i="5"/>
  <c r="F71" i="5" s="1"/>
  <c r="E70" i="5"/>
  <c r="L70" i="5" s="1"/>
  <c r="M70" i="5" s="1"/>
  <c r="E69" i="5"/>
  <c r="F69" i="5" s="1"/>
  <c r="E68" i="5"/>
  <c r="L68" i="5" s="1"/>
  <c r="M68" i="5" s="1"/>
  <c r="E67" i="5"/>
  <c r="F67" i="5" s="1"/>
  <c r="F66" i="5"/>
  <c r="E66" i="5"/>
  <c r="L66" i="5" s="1"/>
  <c r="M66" i="5" s="1"/>
  <c r="E65" i="5"/>
  <c r="F65" i="5" s="1"/>
  <c r="F64" i="5"/>
  <c r="E64" i="5"/>
  <c r="L64" i="5" s="1"/>
  <c r="E63" i="5"/>
  <c r="F63" i="5" s="1"/>
  <c r="E62" i="5"/>
  <c r="F62" i="5" s="1"/>
  <c r="E61" i="5"/>
  <c r="F61" i="5" s="1"/>
  <c r="E60" i="5"/>
  <c r="F60" i="5" s="1"/>
  <c r="E59" i="5"/>
  <c r="F59" i="5" s="1"/>
  <c r="F58" i="5"/>
  <c r="E58" i="5"/>
  <c r="L58" i="5" s="1"/>
  <c r="M58" i="5" s="1"/>
  <c r="E57" i="5"/>
  <c r="F57" i="5" s="1"/>
  <c r="F56" i="5"/>
  <c r="E56" i="5"/>
  <c r="L56" i="5" s="1"/>
  <c r="M56" i="5" s="1"/>
  <c r="E55" i="5"/>
  <c r="F55" i="5" s="1"/>
  <c r="E54" i="5"/>
  <c r="F54" i="5" s="1"/>
  <c r="E53" i="5"/>
  <c r="F53" i="5" s="1"/>
  <c r="E52" i="5"/>
  <c r="F52" i="5" s="1"/>
  <c r="E51" i="5"/>
  <c r="F51" i="5" s="1"/>
  <c r="F50" i="5"/>
  <c r="E50" i="5"/>
  <c r="L50" i="5" s="1"/>
  <c r="M50" i="5" s="1"/>
  <c r="E49" i="5"/>
  <c r="F49" i="5" s="1"/>
  <c r="F48" i="5"/>
  <c r="E48" i="5"/>
  <c r="L48" i="5" s="1"/>
  <c r="M48" i="5" s="1"/>
  <c r="R48" i="5" s="1"/>
  <c r="E47" i="5"/>
  <c r="F47" i="5" s="1"/>
  <c r="E46" i="5"/>
  <c r="F46" i="5" s="1"/>
  <c r="E45" i="5"/>
  <c r="F45" i="5" s="1"/>
  <c r="E44" i="5"/>
  <c r="F44" i="5" s="1"/>
  <c r="E43" i="5"/>
  <c r="F43" i="5" s="1"/>
  <c r="F42" i="5"/>
  <c r="E42" i="5"/>
  <c r="L42" i="5" s="1"/>
  <c r="E41" i="5"/>
  <c r="F41" i="5" s="1"/>
  <c r="F40" i="5"/>
  <c r="E40" i="5"/>
  <c r="E39" i="5"/>
  <c r="F39" i="5" s="1"/>
  <c r="E38" i="5"/>
  <c r="F38" i="5" s="1"/>
  <c r="E37" i="5"/>
  <c r="F37" i="5" s="1"/>
  <c r="E36" i="5"/>
  <c r="L36" i="5" s="1"/>
  <c r="M36" i="5" s="1"/>
  <c r="E35" i="5"/>
  <c r="F35" i="5" s="1"/>
  <c r="F34" i="5"/>
  <c r="E34" i="5"/>
  <c r="E33" i="5"/>
  <c r="F33" i="5" s="1"/>
  <c r="F32" i="5"/>
  <c r="E32" i="5"/>
  <c r="L32" i="5" s="1"/>
  <c r="M32" i="5" s="1"/>
  <c r="E31" i="5"/>
  <c r="F31" i="5" s="1"/>
  <c r="E30" i="5"/>
  <c r="F30" i="5" s="1"/>
  <c r="E29" i="5"/>
  <c r="F29" i="5" s="1"/>
  <c r="E28" i="5"/>
  <c r="L28" i="5" s="1"/>
  <c r="M28" i="5" s="1"/>
  <c r="E27" i="5"/>
  <c r="F27" i="5" s="1"/>
  <c r="F26" i="5"/>
  <c r="E26" i="5"/>
  <c r="E25" i="5"/>
  <c r="F25" i="5" s="1"/>
  <c r="F24" i="5"/>
  <c r="E24" i="5"/>
  <c r="L24" i="5" s="1"/>
  <c r="M24" i="5" s="1"/>
  <c r="E23" i="5"/>
  <c r="F23" i="5" s="1"/>
  <c r="E22" i="5"/>
  <c r="L22" i="5" s="1"/>
  <c r="M22" i="5" s="1"/>
  <c r="N22" i="5" s="1"/>
  <c r="E21" i="5"/>
  <c r="F21" i="5" s="1"/>
  <c r="E20" i="5"/>
  <c r="L20" i="5" s="1"/>
  <c r="M20" i="5" s="1"/>
  <c r="N20" i="5" s="1"/>
  <c r="E19" i="5"/>
  <c r="F19" i="5" s="1"/>
  <c r="F18" i="5"/>
  <c r="E18" i="5"/>
  <c r="L18" i="5" s="1"/>
  <c r="M18" i="5" s="1"/>
  <c r="N18" i="5" s="1"/>
  <c r="E17" i="5"/>
  <c r="F17" i="5" s="1"/>
  <c r="F16" i="5"/>
  <c r="E16" i="5"/>
  <c r="L16" i="5" s="1"/>
  <c r="M16" i="5" s="1"/>
  <c r="N16" i="5" s="1"/>
  <c r="E15" i="5"/>
  <c r="F15" i="5" s="1"/>
  <c r="E14" i="5"/>
  <c r="L14" i="5" s="1"/>
  <c r="M14" i="5" s="1"/>
  <c r="N14" i="5" s="1"/>
  <c r="E13" i="5"/>
  <c r="F13" i="5" s="1"/>
  <c r="E12" i="5"/>
  <c r="L12" i="5" s="1"/>
  <c r="E11" i="5"/>
  <c r="F11" i="5" s="1"/>
  <c r="F10" i="5"/>
  <c r="E10" i="5"/>
  <c r="L10" i="5" s="1"/>
  <c r="M10" i="5" s="1"/>
  <c r="E9" i="5"/>
  <c r="F9" i="5" s="1"/>
  <c r="F8" i="5"/>
  <c r="E8" i="5"/>
  <c r="L8" i="5" s="1"/>
  <c r="E7" i="5"/>
  <c r="F7" i="5" s="1"/>
  <c r="H32" i="18"/>
  <c r="I32" i="18" s="1"/>
  <c r="H33" i="18"/>
  <c r="I33" i="18" s="1"/>
  <c r="H34" i="18"/>
  <c r="I34" i="18" s="1"/>
  <c r="H35" i="18"/>
  <c r="I35" i="18" s="1"/>
  <c r="H36" i="18"/>
  <c r="I36" i="18" s="1"/>
  <c r="H37" i="18"/>
  <c r="I37" i="18" s="1"/>
  <c r="H38" i="18"/>
  <c r="I38" i="18" s="1"/>
  <c r="H39" i="18"/>
  <c r="I39" i="18" s="1"/>
  <c r="H40" i="18"/>
  <c r="I40" i="18" s="1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E84" i="18"/>
  <c r="L84" i="18" s="1"/>
  <c r="E83" i="18"/>
  <c r="F83" i="18" s="1"/>
  <c r="L82" i="18"/>
  <c r="M82" i="18" s="1"/>
  <c r="O82" i="18" s="1"/>
  <c r="E82" i="18"/>
  <c r="F82" i="18" s="1"/>
  <c r="F81" i="18"/>
  <c r="E81" i="18"/>
  <c r="L81" i="18" s="1"/>
  <c r="M81" i="18" s="1"/>
  <c r="E80" i="18"/>
  <c r="L80" i="18" s="1"/>
  <c r="M80" i="18" s="1"/>
  <c r="O80" i="18" s="1"/>
  <c r="E79" i="18"/>
  <c r="F79" i="18" s="1"/>
  <c r="L78" i="18"/>
  <c r="M78" i="18" s="1"/>
  <c r="O78" i="18" s="1"/>
  <c r="E78" i="18"/>
  <c r="F78" i="18" s="1"/>
  <c r="F77" i="18"/>
  <c r="E77" i="18"/>
  <c r="L77" i="18" s="1"/>
  <c r="M77" i="18" s="1"/>
  <c r="E76" i="18"/>
  <c r="L76" i="18" s="1"/>
  <c r="M76" i="18" s="1"/>
  <c r="O76" i="18" s="1"/>
  <c r="E75" i="18"/>
  <c r="F75" i="18" s="1"/>
  <c r="L74" i="18"/>
  <c r="M74" i="18" s="1"/>
  <c r="N74" i="18" s="1"/>
  <c r="F74" i="18"/>
  <c r="E74" i="18"/>
  <c r="F73" i="18"/>
  <c r="E73" i="18"/>
  <c r="L73" i="18" s="1"/>
  <c r="M73" i="18" s="1"/>
  <c r="E72" i="18"/>
  <c r="L72" i="18" s="1"/>
  <c r="M72" i="18" s="1"/>
  <c r="L71" i="18"/>
  <c r="M71" i="18" s="1"/>
  <c r="E71" i="18"/>
  <c r="F71" i="18" s="1"/>
  <c r="L70" i="18"/>
  <c r="M70" i="18" s="1"/>
  <c r="O70" i="18" s="1"/>
  <c r="F70" i="18"/>
  <c r="E70" i="18"/>
  <c r="F69" i="18"/>
  <c r="E69" i="18"/>
  <c r="L69" i="18" s="1"/>
  <c r="E68" i="18"/>
  <c r="L68" i="18" s="1"/>
  <c r="M68" i="18" s="1"/>
  <c r="L67" i="18"/>
  <c r="M67" i="18" s="1"/>
  <c r="E67" i="18"/>
  <c r="F67" i="18" s="1"/>
  <c r="L66" i="18"/>
  <c r="F66" i="18"/>
  <c r="E66" i="18"/>
  <c r="F65" i="18"/>
  <c r="E65" i="18"/>
  <c r="L65" i="18" s="1"/>
  <c r="M65" i="18" s="1"/>
  <c r="E64" i="18"/>
  <c r="L64" i="18" s="1"/>
  <c r="L63" i="18"/>
  <c r="M63" i="18" s="1"/>
  <c r="E63" i="18"/>
  <c r="F63" i="18" s="1"/>
  <c r="L62" i="18"/>
  <c r="F62" i="18"/>
  <c r="E62" i="18"/>
  <c r="F61" i="18"/>
  <c r="E61" i="18"/>
  <c r="L61" i="18" s="1"/>
  <c r="M61" i="18" s="1"/>
  <c r="E60" i="18"/>
  <c r="L60" i="18" s="1"/>
  <c r="L59" i="18"/>
  <c r="M59" i="18" s="1"/>
  <c r="E59" i="18"/>
  <c r="F59" i="18" s="1"/>
  <c r="L58" i="18"/>
  <c r="M58" i="18" s="1"/>
  <c r="F58" i="18"/>
  <c r="E58" i="18"/>
  <c r="F57" i="18"/>
  <c r="E57" i="18"/>
  <c r="L57" i="18" s="1"/>
  <c r="M57" i="18" s="1"/>
  <c r="O57" i="18" s="1"/>
  <c r="E56" i="18"/>
  <c r="L56" i="18" s="1"/>
  <c r="M56" i="18" s="1"/>
  <c r="L55" i="18"/>
  <c r="M55" i="18" s="1"/>
  <c r="E55" i="18"/>
  <c r="F55" i="18" s="1"/>
  <c r="L54" i="18"/>
  <c r="M54" i="18" s="1"/>
  <c r="F54" i="18"/>
  <c r="E54" i="18"/>
  <c r="L53" i="18"/>
  <c r="M53" i="18" s="1"/>
  <c r="O53" i="18" s="1"/>
  <c r="F53" i="18"/>
  <c r="E53" i="18"/>
  <c r="F52" i="18"/>
  <c r="E52" i="18"/>
  <c r="L52" i="18" s="1"/>
  <c r="M52" i="18" s="1"/>
  <c r="E51" i="18"/>
  <c r="L51" i="18" s="1"/>
  <c r="L50" i="18"/>
  <c r="M50" i="18" s="1"/>
  <c r="E50" i="18"/>
  <c r="F50" i="18" s="1"/>
  <c r="L49" i="18"/>
  <c r="M49" i="18" s="1"/>
  <c r="F49" i="18"/>
  <c r="E49" i="18"/>
  <c r="E48" i="18"/>
  <c r="L48" i="18" s="1"/>
  <c r="M48" i="18" s="1"/>
  <c r="E47" i="18"/>
  <c r="L47" i="18" s="1"/>
  <c r="M47" i="18" s="1"/>
  <c r="O47" i="18" s="1"/>
  <c r="E46" i="18"/>
  <c r="F46" i="18" s="1"/>
  <c r="E45" i="18"/>
  <c r="L45" i="18" s="1"/>
  <c r="M45" i="18" s="1"/>
  <c r="N45" i="18" s="1"/>
  <c r="E44" i="18"/>
  <c r="F44" i="18" s="1"/>
  <c r="E43" i="18"/>
  <c r="E42" i="18"/>
  <c r="E41" i="18"/>
  <c r="L41" i="18" s="1"/>
  <c r="M41" i="18" s="1"/>
  <c r="E40" i="18"/>
  <c r="L40" i="18" s="1"/>
  <c r="L39" i="18"/>
  <c r="E39" i="18"/>
  <c r="F39" i="18" s="1"/>
  <c r="E38" i="18"/>
  <c r="F38" i="18" s="1"/>
  <c r="E37" i="18"/>
  <c r="E36" i="18"/>
  <c r="E35" i="18"/>
  <c r="E34" i="18"/>
  <c r="E33" i="18"/>
  <c r="E32" i="18"/>
  <c r="H31" i="18"/>
  <c r="E31" i="18"/>
  <c r="H30" i="18"/>
  <c r="J30" i="18" s="1"/>
  <c r="E30" i="18"/>
  <c r="H29" i="18"/>
  <c r="E29" i="18"/>
  <c r="H28" i="18"/>
  <c r="E28" i="18"/>
  <c r="H27" i="18"/>
  <c r="E27" i="18"/>
  <c r="H26" i="18"/>
  <c r="J26" i="18" s="1"/>
  <c r="E26" i="18"/>
  <c r="H25" i="18"/>
  <c r="E25" i="18"/>
  <c r="H24" i="18"/>
  <c r="E24" i="18"/>
  <c r="H23" i="18"/>
  <c r="E23" i="18"/>
  <c r="H22" i="18"/>
  <c r="J22" i="18" s="1"/>
  <c r="E22" i="18"/>
  <c r="H21" i="18"/>
  <c r="J21" i="18" s="1"/>
  <c r="E21" i="18"/>
  <c r="F21" i="18" s="1"/>
  <c r="H20" i="18"/>
  <c r="J20" i="18" s="1"/>
  <c r="E20" i="18"/>
  <c r="F20" i="18" s="1"/>
  <c r="H19" i="18"/>
  <c r="J19" i="18" s="1"/>
  <c r="E19" i="18"/>
  <c r="F19" i="18" s="1"/>
  <c r="H18" i="18"/>
  <c r="J18" i="18" s="1"/>
  <c r="E18" i="18"/>
  <c r="F18" i="18" s="1"/>
  <c r="H17" i="18"/>
  <c r="J17" i="18" s="1"/>
  <c r="E17" i="18"/>
  <c r="F17" i="18" s="1"/>
  <c r="H16" i="18"/>
  <c r="I16" i="18" s="1"/>
  <c r="E16" i="18"/>
  <c r="F16" i="18" s="1"/>
  <c r="H15" i="18"/>
  <c r="J15" i="18" s="1"/>
  <c r="E15" i="18"/>
  <c r="F15" i="18" s="1"/>
  <c r="H14" i="18"/>
  <c r="J14" i="18" s="1"/>
  <c r="E14" i="18"/>
  <c r="F14" i="18" s="1"/>
  <c r="H13" i="18"/>
  <c r="J13" i="18" s="1"/>
  <c r="E13" i="18"/>
  <c r="F13" i="18" s="1"/>
  <c r="H12" i="18"/>
  <c r="J12" i="18" s="1"/>
  <c r="E12" i="18"/>
  <c r="F12" i="18" s="1"/>
  <c r="H11" i="18"/>
  <c r="J11" i="18" s="1"/>
  <c r="E11" i="18"/>
  <c r="F11" i="18" s="1"/>
  <c r="H10" i="18"/>
  <c r="J10" i="18" s="1"/>
  <c r="E10" i="18"/>
  <c r="F10" i="18" s="1"/>
  <c r="H9" i="18"/>
  <c r="J9" i="18" s="1"/>
  <c r="E9" i="18"/>
  <c r="F9" i="18" s="1"/>
  <c r="H8" i="18"/>
  <c r="J8" i="18" s="1"/>
  <c r="E8" i="18"/>
  <c r="F8" i="18" s="1"/>
  <c r="H7" i="18"/>
  <c r="J7" i="18" s="1"/>
  <c r="E7" i="18"/>
  <c r="F7" i="18" s="1"/>
  <c r="L55" i="17"/>
  <c r="M55" i="17" s="1"/>
  <c r="L59" i="17"/>
  <c r="M59" i="17" s="1"/>
  <c r="L63" i="17"/>
  <c r="M63" i="17" s="1"/>
  <c r="L72" i="17"/>
  <c r="M72" i="17" s="1"/>
  <c r="L76" i="17"/>
  <c r="M76" i="17" s="1"/>
  <c r="L80" i="17"/>
  <c r="M80" i="17" s="1"/>
  <c r="L84" i="17"/>
  <c r="M84" i="17" s="1"/>
  <c r="E86" i="17"/>
  <c r="F86" i="17" s="1"/>
  <c r="D86" i="17"/>
  <c r="C86" i="17"/>
  <c r="E84" i="17"/>
  <c r="F84" i="17" s="1"/>
  <c r="E83" i="17"/>
  <c r="F83" i="17" s="1"/>
  <c r="E82" i="17"/>
  <c r="F82" i="17" s="1"/>
  <c r="E81" i="17"/>
  <c r="F81" i="17" s="1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E74" i="17"/>
  <c r="F74" i="17" s="1"/>
  <c r="E73" i="17"/>
  <c r="F73" i="17" s="1"/>
  <c r="E72" i="17"/>
  <c r="F72" i="17" s="1"/>
  <c r="E71" i="17"/>
  <c r="F71" i="17" s="1"/>
  <c r="E70" i="17"/>
  <c r="F70" i="17" s="1"/>
  <c r="E69" i="17"/>
  <c r="F69" i="17" s="1"/>
  <c r="E68" i="17"/>
  <c r="F68" i="17" s="1"/>
  <c r="E67" i="17"/>
  <c r="F67" i="17" s="1"/>
  <c r="E66" i="17"/>
  <c r="F66" i="17" s="1"/>
  <c r="E65" i="17"/>
  <c r="F65" i="17" s="1"/>
  <c r="E64" i="17"/>
  <c r="F64" i="17" s="1"/>
  <c r="E63" i="17"/>
  <c r="F63" i="17" s="1"/>
  <c r="E62" i="17"/>
  <c r="F62" i="17" s="1"/>
  <c r="E61" i="17"/>
  <c r="F61" i="17" s="1"/>
  <c r="E60" i="17"/>
  <c r="F60" i="17" s="1"/>
  <c r="E59" i="17"/>
  <c r="F59" i="17" s="1"/>
  <c r="E58" i="17"/>
  <c r="F58" i="17" s="1"/>
  <c r="E57" i="17"/>
  <c r="F57" i="17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E50" i="17"/>
  <c r="F50" i="17" s="1"/>
  <c r="E49" i="17"/>
  <c r="F49" i="17" s="1"/>
  <c r="E48" i="17"/>
  <c r="F48" i="17" s="1"/>
  <c r="E47" i="17"/>
  <c r="F47" i="17" s="1"/>
  <c r="E46" i="17"/>
  <c r="F46" i="17" s="1"/>
  <c r="E45" i="17"/>
  <c r="F45" i="17" s="1"/>
  <c r="E44" i="17"/>
  <c r="F44" i="17" s="1"/>
  <c r="E43" i="17"/>
  <c r="F43" i="17" s="1"/>
  <c r="E42" i="17"/>
  <c r="F42" i="17" s="1"/>
  <c r="E41" i="17"/>
  <c r="F41" i="17" s="1"/>
  <c r="E40" i="17"/>
  <c r="F40" i="17" s="1"/>
  <c r="E39" i="17"/>
  <c r="F39" i="17" s="1"/>
  <c r="E38" i="17"/>
  <c r="F38" i="17" s="1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7" i="17"/>
  <c r="F7" i="17" s="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H7" i="11"/>
  <c r="H8" i="11"/>
  <c r="I8" i="11" s="1"/>
  <c r="H9" i="11"/>
  <c r="I9" i="11" s="1"/>
  <c r="H10" i="11"/>
  <c r="I10" i="11" s="1"/>
  <c r="H11" i="11"/>
  <c r="J11" i="11" s="1"/>
  <c r="H12" i="11"/>
  <c r="I12" i="11" s="1"/>
  <c r="H13" i="11"/>
  <c r="I13" i="11" s="1"/>
  <c r="H14" i="11"/>
  <c r="I14" i="11" s="1"/>
  <c r="H15" i="11"/>
  <c r="J15" i="11" s="1"/>
  <c r="H16" i="11"/>
  <c r="I16" i="11" s="1"/>
  <c r="H17" i="11"/>
  <c r="I17" i="11" s="1"/>
  <c r="H18" i="11"/>
  <c r="I18" i="11" s="1"/>
  <c r="H19" i="11"/>
  <c r="J19" i="11" s="1"/>
  <c r="H20" i="11"/>
  <c r="I20" i="11" s="1"/>
  <c r="H21" i="11"/>
  <c r="I21" i="11" s="1"/>
  <c r="H22" i="11"/>
  <c r="I22" i="11" s="1"/>
  <c r="H23" i="11"/>
  <c r="J23" i="11" s="1"/>
  <c r="H24" i="11"/>
  <c r="I24" i="11" s="1"/>
  <c r="H25" i="11"/>
  <c r="I25" i="11" s="1"/>
  <c r="H26" i="11"/>
  <c r="I26" i="11" s="1"/>
  <c r="H27" i="11"/>
  <c r="J27" i="11" s="1"/>
  <c r="H28" i="11"/>
  <c r="I28" i="11" s="1"/>
  <c r="H29" i="11"/>
  <c r="I29" i="11" s="1"/>
  <c r="H30" i="11"/>
  <c r="I30" i="11" s="1"/>
  <c r="H31" i="11"/>
  <c r="I31" i="11" s="1"/>
  <c r="I33" i="11"/>
  <c r="H34" i="11"/>
  <c r="I34" i="11" s="1"/>
  <c r="H35" i="11"/>
  <c r="I35" i="11" s="1"/>
  <c r="H36" i="11"/>
  <c r="J36" i="11" s="1"/>
  <c r="H37" i="11"/>
  <c r="I37" i="11" s="1"/>
  <c r="H38" i="11"/>
  <c r="I38" i="11" s="1"/>
  <c r="S38" i="11" s="1"/>
  <c r="H39" i="11"/>
  <c r="I39" i="11" s="1"/>
  <c r="H40" i="11"/>
  <c r="I40" i="11" s="1"/>
  <c r="H41" i="11"/>
  <c r="I41" i="11" s="1"/>
  <c r="S41" i="11" s="1"/>
  <c r="H42" i="11"/>
  <c r="I42" i="11" s="1"/>
  <c r="H43" i="11"/>
  <c r="I43" i="11" s="1"/>
  <c r="H44" i="11"/>
  <c r="R44" i="11" s="1"/>
  <c r="H45" i="11"/>
  <c r="I45" i="11" s="1"/>
  <c r="S45" i="11" s="1"/>
  <c r="J45" i="11"/>
  <c r="T45" i="11" s="1"/>
  <c r="H46" i="11"/>
  <c r="I46" i="11" s="1"/>
  <c r="S46" i="11" s="1"/>
  <c r="H47" i="11"/>
  <c r="I47" i="11" s="1"/>
  <c r="S47" i="11" s="1"/>
  <c r="H48" i="11"/>
  <c r="R48" i="11" s="1"/>
  <c r="I48" i="11"/>
  <c r="S48" i="11" s="1"/>
  <c r="H49" i="11"/>
  <c r="I49" i="11" s="1"/>
  <c r="H50" i="11"/>
  <c r="I50" i="11" s="1"/>
  <c r="H51" i="11"/>
  <c r="I51" i="11" s="1"/>
  <c r="S51" i="11" s="1"/>
  <c r="H52" i="11"/>
  <c r="I52" i="11" s="1"/>
  <c r="J52" i="11"/>
  <c r="H53" i="11"/>
  <c r="I53" i="11" s="1"/>
  <c r="S53" i="11" s="1"/>
  <c r="H54" i="11"/>
  <c r="I54" i="11" s="1"/>
  <c r="S54" i="11" s="1"/>
  <c r="H55" i="11"/>
  <c r="J55" i="11" s="1"/>
  <c r="H56" i="11"/>
  <c r="R56" i="11" s="1"/>
  <c r="H57" i="11"/>
  <c r="I57" i="11" s="1"/>
  <c r="S57" i="11" s="1"/>
  <c r="H58" i="11"/>
  <c r="I58" i="11" s="1"/>
  <c r="S58" i="11" s="1"/>
  <c r="H59" i="11"/>
  <c r="J59" i="11" s="1"/>
  <c r="T59" i="11" s="1"/>
  <c r="H60" i="11"/>
  <c r="J60" i="11" s="1"/>
  <c r="H61" i="11"/>
  <c r="I61" i="11" s="1"/>
  <c r="S61" i="11" s="1"/>
  <c r="S66" i="11"/>
  <c r="T82" i="11"/>
  <c r="T80" i="11"/>
  <c r="T79" i="11"/>
  <c r="T78" i="11"/>
  <c r="T76" i="11"/>
  <c r="T75" i="11"/>
  <c r="T72" i="11"/>
  <c r="T71" i="11"/>
  <c r="T67" i="11"/>
  <c r="S67" i="11"/>
  <c r="T65" i="11"/>
  <c r="S63" i="11"/>
  <c r="T62" i="11"/>
  <c r="D86" i="4"/>
  <c r="C86" i="4"/>
  <c r="E86" i="4" s="1"/>
  <c r="F86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U84" i="11"/>
  <c r="T84" i="11"/>
  <c r="S84" i="11"/>
  <c r="R84" i="11"/>
  <c r="U83" i="11"/>
  <c r="R83" i="11"/>
  <c r="U82" i="11"/>
  <c r="S82" i="11"/>
  <c r="R82" i="11"/>
  <c r="U81" i="11"/>
  <c r="R81" i="11"/>
  <c r="U80" i="11"/>
  <c r="S80" i="11"/>
  <c r="R80" i="11"/>
  <c r="U79" i="11"/>
  <c r="R79" i="11"/>
  <c r="S78" i="11"/>
  <c r="R78" i="11"/>
  <c r="U77" i="11"/>
  <c r="R77" i="11"/>
  <c r="U76" i="11"/>
  <c r="S76" i="11"/>
  <c r="R76" i="11"/>
  <c r="U75" i="11"/>
  <c r="R75" i="11"/>
  <c r="U73" i="11"/>
  <c r="R73" i="11"/>
  <c r="U72" i="11"/>
  <c r="S72" i="11"/>
  <c r="R72" i="11"/>
  <c r="U71" i="11"/>
  <c r="S71" i="11"/>
  <c r="R71" i="11"/>
  <c r="U70" i="11"/>
  <c r="T70" i="11"/>
  <c r="S70" i="11"/>
  <c r="R70" i="11"/>
  <c r="U69" i="11"/>
  <c r="R69" i="11"/>
  <c r="U67" i="11"/>
  <c r="R67" i="11"/>
  <c r="R66" i="11"/>
  <c r="U65" i="11"/>
  <c r="S65" i="11"/>
  <c r="R65" i="11"/>
  <c r="U64" i="11"/>
  <c r="T64" i="11"/>
  <c r="S64" i="11"/>
  <c r="R64" i="11"/>
  <c r="U63" i="11"/>
  <c r="R63" i="11"/>
  <c r="U62" i="11"/>
  <c r="S62" i="11"/>
  <c r="R62" i="11"/>
  <c r="R58" i="11"/>
  <c r="R57" i="11"/>
  <c r="R55" i="11"/>
  <c r="R53" i="11"/>
  <c r="R47" i="11"/>
  <c r="R46" i="11"/>
  <c r="R45" i="11"/>
  <c r="R41" i="11"/>
  <c r="R38" i="11"/>
  <c r="L44" i="5" l="1"/>
  <c r="M44" i="5" s="1"/>
  <c r="M7" i="19"/>
  <c r="J14" i="19"/>
  <c r="J25" i="19"/>
  <c r="J19" i="19"/>
  <c r="K19" i="19" s="1"/>
  <c r="J16" i="19"/>
  <c r="I7" i="19"/>
  <c r="I86" i="19" s="1"/>
  <c r="H86" i="19"/>
  <c r="J38" i="19"/>
  <c r="J84" i="19"/>
  <c r="K84" i="19" s="1"/>
  <c r="J24" i="19"/>
  <c r="O23" i="19"/>
  <c r="N23" i="19"/>
  <c r="O39" i="19"/>
  <c r="N39" i="19"/>
  <c r="F7" i="19"/>
  <c r="F9" i="19"/>
  <c r="F11" i="19"/>
  <c r="F13" i="19"/>
  <c r="F15" i="19"/>
  <c r="F17" i="19"/>
  <c r="F19" i="19"/>
  <c r="F21" i="19"/>
  <c r="F23" i="19"/>
  <c r="F25" i="19"/>
  <c r="F27" i="19"/>
  <c r="F29" i="19"/>
  <c r="F31" i="19"/>
  <c r="F33" i="19"/>
  <c r="F35" i="19"/>
  <c r="F37" i="19"/>
  <c r="F39" i="19"/>
  <c r="L71" i="19"/>
  <c r="M71" i="19" s="1"/>
  <c r="L63" i="19"/>
  <c r="M63" i="19" s="1"/>
  <c r="L51" i="19"/>
  <c r="M51" i="19" s="1"/>
  <c r="F53" i="19"/>
  <c r="F57" i="19"/>
  <c r="J40" i="19"/>
  <c r="K40" i="19" s="1"/>
  <c r="J35" i="19"/>
  <c r="K35" i="19" s="1"/>
  <c r="J30" i="19"/>
  <c r="L70" i="19"/>
  <c r="M70" i="19" s="1"/>
  <c r="N70" i="19" s="1"/>
  <c r="L66" i="19"/>
  <c r="M66" i="19" s="1"/>
  <c r="L62" i="19"/>
  <c r="M62" i="19" s="1"/>
  <c r="L46" i="19"/>
  <c r="M46" i="19" s="1"/>
  <c r="L43" i="19"/>
  <c r="M43" i="19" s="1"/>
  <c r="O43" i="19" s="1"/>
  <c r="L40" i="19"/>
  <c r="M40" i="19" s="1"/>
  <c r="J32" i="19"/>
  <c r="J27" i="19"/>
  <c r="K27" i="19" s="1"/>
  <c r="J22" i="19"/>
  <c r="K22" i="19" s="1"/>
  <c r="J17" i="19"/>
  <c r="J9" i="19"/>
  <c r="L69" i="19"/>
  <c r="M69" i="19" s="1"/>
  <c r="O69" i="19" s="1"/>
  <c r="L65" i="19"/>
  <c r="L61" i="19"/>
  <c r="M61" i="19" s="1"/>
  <c r="L49" i="19"/>
  <c r="M49" i="19" s="1"/>
  <c r="L45" i="19"/>
  <c r="M45" i="19" s="1"/>
  <c r="O45" i="19" s="1"/>
  <c r="L42" i="19"/>
  <c r="M12" i="5"/>
  <c r="M64" i="5"/>
  <c r="M76" i="5"/>
  <c r="O10" i="5"/>
  <c r="N10" i="5"/>
  <c r="M8" i="5"/>
  <c r="O68" i="5"/>
  <c r="T68" i="5" s="1"/>
  <c r="N68" i="5"/>
  <c r="O72" i="5"/>
  <c r="N72" i="5"/>
  <c r="O84" i="5"/>
  <c r="T84" i="5" s="1"/>
  <c r="N84" i="5"/>
  <c r="S84" i="5" s="1"/>
  <c r="R84" i="5"/>
  <c r="O80" i="5"/>
  <c r="T80" i="5" s="1"/>
  <c r="N80" i="5"/>
  <c r="S80" i="5" s="1"/>
  <c r="F12" i="5"/>
  <c r="F20" i="5"/>
  <c r="F28" i="5"/>
  <c r="F36" i="5"/>
  <c r="F68" i="5"/>
  <c r="F76" i="5"/>
  <c r="F84" i="5"/>
  <c r="L15" i="5"/>
  <c r="M15" i="5" s="1"/>
  <c r="N15" i="5" s="1"/>
  <c r="L21" i="5"/>
  <c r="M21" i="5" s="1"/>
  <c r="N21" i="5" s="1"/>
  <c r="L23" i="5"/>
  <c r="M23" i="5" s="1"/>
  <c r="N23" i="5" s="1"/>
  <c r="L25" i="5"/>
  <c r="M25" i="5" s="1"/>
  <c r="N25" i="5" s="1"/>
  <c r="L39" i="5"/>
  <c r="M39" i="5" s="1"/>
  <c r="L45" i="5"/>
  <c r="M45" i="5" s="1"/>
  <c r="L47" i="5"/>
  <c r="M47" i="5" s="1"/>
  <c r="L65" i="5"/>
  <c r="L69" i="5"/>
  <c r="L71" i="5"/>
  <c r="M71" i="5" s="1"/>
  <c r="L77" i="5"/>
  <c r="L78" i="5"/>
  <c r="M78" i="5" s="1"/>
  <c r="O78" i="5" s="1"/>
  <c r="T78" i="5" s="1"/>
  <c r="L19" i="5"/>
  <c r="M19" i="5" s="1"/>
  <c r="N19" i="5" s="1"/>
  <c r="L29" i="5"/>
  <c r="M29" i="5" s="1"/>
  <c r="L33" i="5"/>
  <c r="M33" i="5" s="1"/>
  <c r="L37" i="5"/>
  <c r="M37" i="5" s="1"/>
  <c r="O37" i="5" s="1"/>
  <c r="L43" i="5"/>
  <c r="M43" i="5" s="1"/>
  <c r="L51" i="5"/>
  <c r="M51" i="5" s="1"/>
  <c r="L54" i="5"/>
  <c r="M54" i="5" s="1"/>
  <c r="L59" i="5"/>
  <c r="M59" i="5" s="1"/>
  <c r="N59" i="5" s="1"/>
  <c r="L62" i="5"/>
  <c r="M62" i="5" s="1"/>
  <c r="L67" i="5"/>
  <c r="M67" i="5" s="1"/>
  <c r="L73" i="5"/>
  <c r="L75" i="5"/>
  <c r="M75" i="5" s="1"/>
  <c r="L79" i="5"/>
  <c r="M79" i="5" s="1"/>
  <c r="L81" i="5"/>
  <c r="L11" i="5"/>
  <c r="L30" i="5"/>
  <c r="M30" i="5" s="1"/>
  <c r="L38" i="5"/>
  <c r="M38" i="5" s="1"/>
  <c r="L46" i="5"/>
  <c r="M46" i="5" s="1"/>
  <c r="L83" i="5"/>
  <c r="M83" i="5" s="1"/>
  <c r="N83" i="5" s="1"/>
  <c r="S83" i="5" s="1"/>
  <c r="F14" i="5"/>
  <c r="F22" i="5"/>
  <c r="F70" i="5"/>
  <c r="L7" i="5"/>
  <c r="L9" i="5"/>
  <c r="M9" i="5" s="1"/>
  <c r="L27" i="5"/>
  <c r="M27" i="5" s="1"/>
  <c r="L31" i="5"/>
  <c r="M31" i="5" s="1"/>
  <c r="L35" i="5"/>
  <c r="M35" i="5" s="1"/>
  <c r="N35" i="5" s="1"/>
  <c r="L41" i="5"/>
  <c r="M41" i="5" s="1"/>
  <c r="L49" i="5"/>
  <c r="M49" i="5" s="1"/>
  <c r="L53" i="5"/>
  <c r="M53" i="5" s="1"/>
  <c r="R53" i="5" s="1"/>
  <c r="L61" i="5"/>
  <c r="M61" i="5" s="1"/>
  <c r="R61" i="5" s="1"/>
  <c r="L63" i="5"/>
  <c r="M63" i="5" s="1"/>
  <c r="L75" i="18"/>
  <c r="M75" i="18" s="1"/>
  <c r="L79" i="18"/>
  <c r="M79" i="18" s="1"/>
  <c r="L83" i="18"/>
  <c r="L38" i="18"/>
  <c r="M38" i="18" s="1"/>
  <c r="F41" i="18"/>
  <c r="F48" i="18"/>
  <c r="F40" i="18"/>
  <c r="F47" i="18"/>
  <c r="F51" i="18"/>
  <c r="F56" i="18"/>
  <c r="F60" i="18"/>
  <c r="F64" i="18"/>
  <c r="F68" i="18"/>
  <c r="F72" i="18"/>
  <c r="F76" i="18"/>
  <c r="F80" i="18"/>
  <c r="F84" i="18"/>
  <c r="F45" i="18"/>
  <c r="J57" i="11"/>
  <c r="J49" i="11"/>
  <c r="I36" i="11"/>
  <c r="J33" i="11"/>
  <c r="I59" i="11"/>
  <c r="S59" i="11" s="1"/>
  <c r="J24" i="11"/>
  <c r="F17" i="11"/>
  <c r="L17" i="11"/>
  <c r="M17" i="11" s="1"/>
  <c r="N17" i="11" s="1"/>
  <c r="F29" i="11"/>
  <c r="L29" i="11"/>
  <c r="M29" i="11" s="1"/>
  <c r="N29" i="11" s="1"/>
  <c r="S29" i="11" s="1"/>
  <c r="F41" i="11"/>
  <c r="L41" i="11"/>
  <c r="F57" i="11"/>
  <c r="L57" i="11"/>
  <c r="F69" i="11"/>
  <c r="L69" i="11"/>
  <c r="F77" i="11"/>
  <c r="L77" i="11"/>
  <c r="J40" i="11"/>
  <c r="J28" i="11"/>
  <c r="J17" i="11"/>
  <c r="J12" i="11"/>
  <c r="I7" i="11"/>
  <c r="H86" i="11"/>
  <c r="F10" i="11"/>
  <c r="L10" i="11"/>
  <c r="M10" i="11" s="1"/>
  <c r="F14" i="11"/>
  <c r="L14" i="11"/>
  <c r="M14" i="11" s="1"/>
  <c r="F18" i="11"/>
  <c r="L18" i="11"/>
  <c r="M18" i="11" s="1"/>
  <c r="F22" i="11"/>
  <c r="L22" i="11"/>
  <c r="M22" i="11" s="1"/>
  <c r="F26" i="11"/>
  <c r="L26" i="11"/>
  <c r="M26" i="11" s="1"/>
  <c r="N26" i="11" s="1"/>
  <c r="S26" i="11" s="1"/>
  <c r="F30" i="11"/>
  <c r="L30" i="11"/>
  <c r="M30" i="11" s="1"/>
  <c r="F34" i="11"/>
  <c r="L34" i="11"/>
  <c r="M34" i="11" s="1"/>
  <c r="O34" i="11" s="1"/>
  <c r="F38" i="11"/>
  <c r="L38" i="11"/>
  <c r="F42" i="11"/>
  <c r="L42" i="11"/>
  <c r="M42" i="11" s="1"/>
  <c r="N42" i="11" s="1"/>
  <c r="S42" i="11" s="1"/>
  <c r="F46" i="11"/>
  <c r="L46" i="11"/>
  <c r="F50" i="11"/>
  <c r="L50" i="11"/>
  <c r="M50" i="11" s="1"/>
  <c r="O50" i="11" s="1"/>
  <c r="F54" i="11"/>
  <c r="L54" i="11"/>
  <c r="F58" i="11"/>
  <c r="L58" i="11"/>
  <c r="F62" i="11"/>
  <c r="L62" i="11"/>
  <c r="F66" i="11"/>
  <c r="L66" i="11"/>
  <c r="F70" i="11"/>
  <c r="L70" i="11"/>
  <c r="F74" i="11"/>
  <c r="L74" i="11"/>
  <c r="M74" i="11" s="1"/>
  <c r="R74" i="11" s="1"/>
  <c r="F78" i="11"/>
  <c r="L78" i="11"/>
  <c r="F82" i="11"/>
  <c r="L82" i="11"/>
  <c r="F13" i="11"/>
  <c r="L13" i="11"/>
  <c r="M13" i="11" s="1"/>
  <c r="O13" i="11" s="1"/>
  <c r="F25" i="11"/>
  <c r="L25" i="11"/>
  <c r="M25" i="11" s="1"/>
  <c r="F33" i="11"/>
  <c r="L33" i="11"/>
  <c r="F45" i="11"/>
  <c r="L45" i="11"/>
  <c r="F53" i="11"/>
  <c r="L53" i="11"/>
  <c r="F65" i="11"/>
  <c r="L65" i="11"/>
  <c r="F73" i="11"/>
  <c r="L73" i="11"/>
  <c r="J53" i="11"/>
  <c r="T53" i="11" s="1"/>
  <c r="J44" i="11"/>
  <c r="T44" i="11" s="1"/>
  <c r="J37" i="11"/>
  <c r="J29" i="11"/>
  <c r="I19" i="11"/>
  <c r="F7" i="11"/>
  <c r="L7" i="11"/>
  <c r="F11" i="11"/>
  <c r="L11" i="11"/>
  <c r="M11" i="11" s="1"/>
  <c r="N11" i="11" s="1"/>
  <c r="F15" i="11"/>
  <c r="L15" i="11"/>
  <c r="M15" i="11" s="1"/>
  <c r="F19" i="11"/>
  <c r="L19" i="11"/>
  <c r="M19" i="11" s="1"/>
  <c r="N19" i="11" s="1"/>
  <c r="S19" i="11" s="1"/>
  <c r="F23" i="11"/>
  <c r="L23" i="11"/>
  <c r="M23" i="11" s="1"/>
  <c r="R23" i="11" s="1"/>
  <c r="F27" i="11"/>
  <c r="L27" i="11"/>
  <c r="M27" i="11" s="1"/>
  <c r="R27" i="11" s="1"/>
  <c r="F31" i="11"/>
  <c r="L31" i="11"/>
  <c r="M31" i="11" s="1"/>
  <c r="F35" i="11"/>
  <c r="L35" i="11"/>
  <c r="M35" i="11" s="1"/>
  <c r="O35" i="11" s="1"/>
  <c r="F39" i="11"/>
  <c r="L39" i="11"/>
  <c r="M39" i="11" s="1"/>
  <c r="F43" i="11"/>
  <c r="L43" i="11"/>
  <c r="M43" i="11" s="1"/>
  <c r="O43" i="11" s="1"/>
  <c r="F47" i="11"/>
  <c r="L47" i="11"/>
  <c r="F51" i="11"/>
  <c r="L51" i="11"/>
  <c r="F55" i="11"/>
  <c r="L55" i="11"/>
  <c r="F59" i="11"/>
  <c r="L59" i="11"/>
  <c r="F63" i="11"/>
  <c r="L63" i="11"/>
  <c r="F67" i="11"/>
  <c r="L67" i="11"/>
  <c r="F71" i="11"/>
  <c r="L71" i="11"/>
  <c r="F75" i="11"/>
  <c r="L75" i="11"/>
  <c r="F79" i="11"/>
  <c r="L79" i="11"/>
  <c r="F83" i="11"/>
  <c r="L83" i="11"/>
  <c r="F9" i="11"/>
  <c r="L9" i="11"/>
  <c r="M9" i="11" s="1"/>
  <c r="F21" i="11"/>
  <c r="L21" i="11"/>
  <c r="M21" i="11" s="1"/>
  <c r="O21" i="11" s="1"/>
  <c r="F37" i="11"/>
  <c r="L37" i="11"/>
  <c r="M37" i="11" s="1"/>
  <c r="N37" i="11" s="1"/>
  <c r="F49" i="11"/>
  <c r="L49" i="11"/>
  <c r="M49" i="11" s="1"/>
  <c r="N49" i="11" s="1"/>
  <c r="F61" i="11"/>
  <c r="L61" i="11"/>
  <c r="F81" i="11"/>
  <c r="L81" i="11"/>
  <c r="Q82" i="11"/>
  <c r="I60" i="11"/>
  <c r="J48" i="11"/>
  <c r="T48" i="11" s="1"/>
  <c r="I44" i="11"/>
  <c r="S44" i="11" s="1"/>
  <c r="J41" i="11"/>
  <c r="J13" i="11"/>
  <c r="J8" i="11"/>
  <c r="F8" i="11"/>
  <c r="L8" i="11"/>
  <c r="F12" i="11"/>
  <c r="L12" i="11"/>
  <c r="M12" i="11" s="1"/>
  <c r="F16" i="11"/>
  <c r="L16" i="11"/>
  <c r="F20" i="11"/>
  <c r="L20" i="11"/>
  <c r="M20" i="11" s="1"/>
  <c r="F24" i="11"/>
  <c r="L24" i="11"/>
  <c r="F28" i="11"/>
  <c r="L28" i="11"/>
  <c r="M28" i="11" s="1"/>
  <c r="F32" i="11"/>
  <c r="L32" i="11"/>
  <c r="F36" i="11"/>
  <c r="L36" i="11"/>
  <c r="M36" i="11" s="1"/>
  <c r="N36" i="11" s="1"/>
  <c r="S36" i="11" s="1"/>
  <c r="F40" i="11"/>
  <c r="L40" i="11"/>
  <c r="F44" i="11"/>
  <c r="L44" i="11"/>
  <c r="F48" i="11"/>
  <c r="L48" i="11"/>
  <c r="F52" i="11"/>
  <c r="L52" i="11"/>
  <c r="M52" i="11" s="1"/>
  <c r="F56" i="11"/>
  <c r="L56" i="11"/>
  <c r="F60" i="11"/>
  <c r="L60" i="11"/>
  <c r="M60" i="11" s="1"/>
  <c r="F64" i="11"/>
  <c r="L64" i="11"/>
  <c r="F68" i="11"/>
  <c r="L68" i="11"/>
  <c r="M68" i="11" s="1"/>
  <c r="F72" i="11"/>
  <c r="L72" i="11"/>
  <c r="F76" i="11"/>
  <c r="L76" i="11"/>
  <c r="F80" i="11"/>
  <c r="L80" i="11"/>
  <c r="F84" i="11"/>
  <c r="L84" i="11"/>
  <c r="S17" i="11"/>
  <c r="I55" i="11"/>
  <c r="S55" i="11" s="1"/>
  <c r="J25" i="11"/>
  <c r="J20" i="11"/>
  <c r="I15" i="11"/>
  <c r="J9" i="11"/>
  <c r="R61" i="11"/>
  <c r="J61" i="11"/>
  <c r="T61" i="11" s="1"/>
  <c r="J56" i="11"/>
  <c r="T56" i="11" s="1"/>
  <c r="I27" i="11"/>
  <c r="J21" i="11"/>
  <c r="J16" i="11"/>
  <c r="I11" i="11"/>
  <c r="I56" i="11"/>
  <c r="S56" i="11" s="1"/>
  <c r="I23" i="11"/>
  <c r="L79" i="17"/>
  <c r="M79" i="17" s="1"/>
  <c r="L62" i="17"/>
  <c r="M62" i="17" s="1"/>
  <c r="L54" i="17"/>
  <c r="M54" i="17" s="1"/>
  <c r="O54" i="17" s="1"/>
  <c r="L82" i="17"/>
  <c r="M82" i="17" s="1"/>
  <c r="N82" i="17" s="1"/>
  <c r="L78" i="17"/>
  <c r="M78" i="17" s="1"/>
  <c r="L74" i="17"/>
  <c r="M74" i="17" s="1"/>
  <c r="L65" i="17"/>
  <c r="M65" i="17" s="1"/>
  <c r="O65" i="17" s="1"/>
  <c r="L61" i="17"/>
  <c r="M61" i="17" s="1"/>
  <c r="N61" i="17" s="1"/>
  <c r="L57" i="17"/>
  <c r="M57" i="17" s="1"/>
  <c r="L53" i="17"/>
  <c r="M53" i="17" s="1"/>
  <c r="L83" i="17"/>
  <c r="M83" i="17" s="1"/>
  <c r="O83" i="17" s="1"/>
  <c r="L75" i="17"/>
  <c r="M75" i="17" s="1"/>
  <c r="O75" i="17" s="1"/>
  <c r="L66" i="17"/>
  <c r="M66" i="17" s="1"/>
  <c r="L58" i="17"/>
  <c r="M58" i="17" s="1"/>
  <c r="L7" i="17"/>
  <c r="L81" i="17"/>
  <c r="M81" i="17" s="1"/>
  <c r="O81" i="17" s="1"/>
  <c r="L77" i="17"/>
  <c r="M77" i="17" s="1"/>
  <c r="L73" i="17"/>
  <c r="M73" i="17" s="1"/>
  <c r="L64" i="17"/>
  <c r="M64" i="17" s="1"/>
  <c r="O64" i="17" s="1"/>
  <c r="L60" i="17"/>
  <c r="M60" i="17" s="1"/>
  <c r="O60" i="17" s="1"/>
  <c r="L56" i="17"/>
  <c r="M56" i="17" s="1"/>
  <c r="L76" i="4"/>
  <c r="L64" i="4"/>
  <c r="L52" i="4"/>
  <c r="L40" i="4"/>
  <c r="L28" i="4"/>
  <c r="L16" i="4"/>
  <c r="L83" i="4"/>
  <c r="L79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80" i="4"/>
  <c r="L68" i="4"/>
  <c r="L60" i="4"/>
  <c r="L48" i="4"/>
  <c r="L36" i="4"/>
  <c r="L24" i="4"/>
  <c r="L12" i="4"/>
  <c r="L82" i="4"/>
  <c r="L78" i="4"/>
  <c r="L74" i="4"/>
  <c r="L70" i="4"/>
  <c r="L66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84" i="4"/>
  <c r="L72" i="4"/>
  <c r="L56" i="4"/>
  <c r="L44" i="4"/>
  <c r="L32" i="4"/>
  <c r="L20" i="4"/>
  <c r="L8" i="4"/>
  <c r="L7" i="4"/>
  <c r="L81" i="4"/>
  <c r="L77" i="4"/>
  <c r="L73" i="4"/>
  <c r="L69" i="4"/>
  <c r="L65" i="4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O37" i="11"/>
  <c r="J16" i="18"/>
  <c r="O74" i="18"/>
  <c r="P74" i="18" s="1"/>
  <c r="O61" i="17"/>
  <c r="N84" i="17"/>
  <c r="O84" i="17"/>
  <c r="O80" i="17"/>
  <c r="N80" i="17"/>
  <c r="N76" i="17"/>
  <c r="O76" i="17"/>
  <c r="N72" i="17"/>
  <c r="O72" i="17"/>
  <c r="O56" i="17"/>
  <c r="N56" i="17"/>
  <c r="N73" i="17"/>
  <c r="O73" i="17"/>
  <c r="N57" i="17"/>
  <c r="O57" i="17"/>
  <c r="N77" i="17"/>
  <c r="P77" i="17" s="1"/>
  <c r="O77" i="17"/>
  <c r="N83" i="17"/>
  <c r="N79" i="17"/>
  <c r="P79" i="17" s="1"/>
  <c r="O79" i="17"/>
  <c r="N63" i="17"/>
  <c r="O63" i="17"/>
  <c r="N59" i="17"/>
  <c r="O59" i="17"/>
  <c r="N55" i="17"/>
  <c r="O55" i="17"/>
  <c r="O53" i="17"/>
  <c r="N53" i="17"/>
  <c r="N78" i="17"/>
  <c r="O78" i="17"/>
  <c r="O74" i="17"/>
  <c r="N74" i="17"/>
  <c r="O66" i="17"/>
  <c r="N66" i="17"/>
  <c r="N62" i="17"/>
  <c r="P62" i="17" s="1"/>
  <c r="O62" i="17"/>
  <c r="O58" i="17"/>
  <c r="N58" i="17"/>
  <c r="GK14" i="10"/>
  <c r="GO14" i="10"/>
  <c r="GP14" i="10" s="1"/>
  <c r="GO30" i="10"/>
  <c r="GP30" i="10" s="1"/>
  <c r="GK30" i="10"/>
  <c r="GO42" i="10"/>
  <c r="GP42" i="10" s="1"/>
  <c r="GK42" i="10"/>
  <c r="GK50" i="10"/>
  <c r="GO50" i="10"/>
  <c r="GP50" i="10" s="1"/>
  <c r="GO62" i="10"/>
  <c r="GP62" i="10" s="1"/>
  <c r="GK62" i="10"/>
  <c r="GO66" i="10"/>
  <c r="GP66" i="10" s="1"/>
  <c r="GK66" i="10"/>
  <c r="GK74" i="10"/>
  <c r="GO74" i="10"/>
  <c r="GP74" i="10" s="1"/>
  <c r="GK82" i="10"/>
  <c r="GO82" i="10"/>
  <c r="GP82" i="10" s="1"/>
  <c r="FU7" i="10"/>
  <c r="FV7" i="10" s="1"/>
  <c r="GJ7" i="10"/>
  <c r="FU11" i="10"/>
  <c r="FZ11" i="10" s="1"/>
  <c r="GA11" i="10" s="1"/>
  <c r="GJ11" i="10"/>
  <c r="FU15" i="10"/>
  <c r="FV15" i="10" s="1"/>
  <c r="GJ15" i="10"/>
  <c r="FU19" i="10"/>
  <c r="FZ19" i="10" s="1"/>
  <c r="GJ19" i="10"/>
  <c r="FU23" i="10"/>
  <c r="FZ23" i="10" s="1"/>
  <c r="GJ23" i="10"/>
  <c r="FU27" i="10"/>
  <c r="FV27" i="10" s="1"/>
  <c r="GJ27" i="10"/>
  <c r="FU31" i="10"/>
  <c r="FV31" i="10" s="1"/>
  <c r="GJ31" i="10"/>
  <c r="FU35" i="10"/>
  <c r="FZ35" i="10" s="1"/>
  <c r="GA35" i="10" s="1"/>
  <c r="GJ35" i="10"/>
  <c r="FU39" i="10"/>
  <c r="FZ39" i="10" s="1"/>
  <c r="GJ39" i="10"/>
  <c r="FU43" i="10"/>
  <c r="FZ43" i="10" s="1"/>
  <c r="GJ43" i="10"/>
  <c r="FU47" i="10"/>
  <c r="FV47" i="10" s="1"/>
  <c r="GJ47" i="10"/>
  <c r="FU51" i="10"/>
  <c r="FZ51" i="10" s="1"/>
  <c r="GA51" i="10" s="1"/>
  <c r="GJ51" i="10"/>
  <c r="FU55" i="10"/>
  <c r="FZ55" i="10" s="1"/>
  <c r="GJ55" i="10"/>
  <c r="FU59" i="10"/>
  <c r="FZ59" i="10" s="1"/>
  <c r="GA59" i="10" s="1"/>
  <c r="GJ59" i="10"/>
  <c r="FU63" i="10"/>
  <c r="FZ63" i="10" s="1"/>
  <c r="GJ63" i="10"/>
  <c r="FU67" i="10"/>
  <c r="FV67" i="10" s="1"/>
  <c r="GJ67" i="10"/>
  <c r="FU71" i="10"/>
  <c r="FZ71" i="10" s="1"/>
  <c r="GA71" i="10" s="1"/>
  <c r="GJ71" i="10"/>
  <c r="FU75" i="10"/>
  <c r="FV75" i="10" s="1"/>
  <c r="GJ75" i="10"/>
  <c r="FU79" i="10"/>
  <c r="FV79" i="10" s="1"/>
  <c r="GJ79" i="10"/>
  <c r="FU83" i="10"/>
  <c r="FV83" i="10" s="1"/>
  <c r="GJ83" i="10"/>
  <c r="FU10" i="10"/>
  <c r="GJ10" i="10"/>
  <c r="FU18" i="10"/>
  <c r="FZ18" i="10" s="1"/>
  <c r="GA18" i="10" s="1"/>
  <c r="GJ18" i="10"/>
  <c r="FU26" i="10"/>
  <c r="GJ26" i="10"/>
  <c r="GO38" i="10"/>
  <c r="GP38" i="10" s="1"/>
  <c r="GK38" i="10"/>
  <c r="GO54" i="10"/>
  <c r="GK54" i="10"/>
  <c r="FU8" i="10"/>
  <c r="FV8" i="10" s="1"/>
  <c r="GJ8" i="10"/>
  <c r="GK12" i="10"/>
  <c r="GO12" i="10"/>
  <c r="GP12" i="10" s="1"/>
  <c r="GK16" i="10"/>
  <c r="GO16" i="10"/>
  <c r="GP16" i="10" s="1"/>
  <c r="GO20" i="10"/>
  <c r="GK20" i="10"/>
  <c r="FU24" i="10"/>
  <c r="FZ24" i="10" s="1"/>
  <c r="GA24" i="10" s="1"/>
  <c r="GJ24" i="10"/>
  <c r="FU28" i="10"/>
  <c r="GJ28" i="10"/>
  <c r="FU32" i="10"/>
  <c r="FV32" i="10" s="1"/>
  <c r="GJ32" i="10"/>
  <c r="GO36" i="10"/>
  <c r="GK36" i="10"/>
  <c r="FU40" i="10"/>
  <c r="FZ40" i="10" s="1"/>
  <c r="GA40" i="10" s="1"/>
  <c r="GJ40" i="10"/>
  <c r="GK44" i="10"/>
  <c r="GO44" i="10"/>
  <c r="GP44" i="10" s="1"/>
  <c r="GO48" i="10"/>
  <c r="GP48" i="10" s="1"/>
  <c r="GK48" i="10"/>
  <c r="FU52" i="10"/>
  <c r="GJ52" i="10"/>
  <c r="FU56" i="10"/>
  <c r="FV56" i="10" s="1"/>
  <c r="GJ56" i="10"/>
  <c r="FU60" i="10"/>
  <c r="GJ60" i="10"/>
  <c r="GK64" i="10"/>
  <c r="GO64" i="10"/>
  <c r="GP64" i="10" s="1"/>
  <c r="GO68" i="10"/>
  <c r="GK68" i="10"/>
  <c r="GO72" i="10"/>
  <c r="GK72" i="10"/>
  <c r="FU76" i="10"/>
  <c r="GJ76" i="10"/>
  <c r="GO80" i="10"/>
  <c r="GK80" i="10"/>
  <c r="FU84" i="10"/>
  <c r="GJ84" i="10"/>
  <c r="GO22" i="10"/>
  <c r="GK22" i="10"/>
  <c r="GK34" i="10"/>
  <c r="GO34" i="10"/>
  <c r="GP34" i="10" s="1"/>
  <c r="GO46" i="10"/>
  <c r="GP46" i="10" s="1"/>
  <c r="GK46" i="10"/>
  <c r="GO58" i="10"/>
  <c r="GK58" i="10"/>
  <c r="GK70" i="10"/>
  <c r="GO70" i="10"/>
  <c r="GP70" i="10" s="1"/>
  <c r="GK78" i="10"/>
  <c r="GO78" i="10"/>
  <c r="GP78" i="10" s="1"/>
  <c r="FU9" i="10"/>
  <c r="FZ9" i="10" s="1"/>
  <c r="GJ9" i="10"/>
  <c r="FU13" i="10"/>
  <c r="GJ13" i="10"/>
  <c r="FU17" i="10"/>
  <c r="FV17" i="10" s="1"/>
  <c r="GJ17" i="10"/>
  <c r="FU21" i="10"/>
  <c r="GJ21" i="10"/>
  <c r="FU25" i="10"/>
  <c r="FZ25" i="10" s="1"/>
  <c r="GA25" i="10" s="1"/>
  <c r="GJ25" i="10"/>
  <c r="FU29" i="10"/>
  <c r="GJ29" i="10"/>
  <c r="FU33" i="10"/>
  <c r="FV33" i="10" s="1"/>
  <c r="GJ33" i="10"/>
  <c r="FU37" i="10"/>
  <c r="GJ37" i="10"/>
  <c r="FU41" i="10"/>
  <c r="FV41" i="10" s="1"/>
  <c r="GJ41" i="10"/>
  <c r="FU45" i="10"/>
  <c r="GJ45" i="10"/>
  <c r="FU49" i="10"/>
  <c r="FV49" i="10" s="1"/>
  <c r="GJ49" i="10"/>
  <c r="FU53" i="10"/>
  <c r="GJ53" i="10"/>
  <c r="FU57" i="10"/>
  <c r="FV57" i="10" s="1"/>
  <c r="GJ57" i="10"/>
  <c r="FU61" i="10"/>
  <c r="GJ61" i="10"/>
  <c r="FU65" i="10"/>
  <c r="FZ65" i="10" s="1"/>
  <c r="GJ65" i="10"/>
  <c r="FU69" i="10"/>
  <c r="GJ69" i="10"/>
  <c r="FU73" i="10"/>
  <c r="FV73" i="10" s="1"/>
  <c r="GJ73" i="10"/>
  <c r="FU77" i="10"/>
  <c r="GJ77" i="10"/>
  <c r="FU81" i="10"/>
  <c r="FZ81" i="10" s="1"/>
  <c r="GJ81" i="10"/>
  <c r="FV10" i="10"/>
  <c r="FZ10" i="10"/>
  <c r="GA10" i="10" s="1"/>
  <c r="FF14" i="10"/>
  <c r="FU14" i="10"/>
  <c r="FV18" i="10"/>
  <c r="FF22" i="10"/>
  <c r="FG22" i="10" s="1"/>
  <c r="FU22" i="10"/>
  <c r="FZ26" i="10"/>
  <c r="FV26" i="10"/>
  <c r="FF30" i="10"/>
  <c r="FK30" i="10" s="1"/>
  <c r="FL30" i="10" s="1"/>
  <c r="FU30" i="10"/>
  <c r="FF34" i="10"/>
  <c r="FU34" i="10"/>
  <c r="FF38" i="10"/>
  <c r="FU38" i="10"/>
  <c r="FF42" i="10"/>
  <c r="FK42" i="10" s="1"/>
  <c r="FU42" i="10"/>
  <c r="FF46" i="10"/>
  <c r="FG46" i="10" s="1"/>
  <c r="FU46" i="10"/>
  <c r="FF50" i="10"/>
  <c r="FU50" i="10"/>
  <c r="FF54" i="10"/>
  <c r="FU54" i="10"/>
  <c r="FF58" i="10"/>
  <c r="FK58" i="10" s="1"/>
  <c r="FU58" i="10"/>
  <c r="FF62" i="10"/>
  <c r="FK62" i="10" s="1"/>
  <c r="FU62" i="10"/>
  <c r="FF66" i="10"/>
  <c r="FK66" i="10" s="1"/>
  <c r="FU66" i="10"/>
  <c r="FF70" i="10"/>
  <c r="FU70" i="10"/>
  <c r="FF74" i="10"/>
  <c r="FU74" i="10"/>
  <c r="FF78" i="10"/>
  <c r="FG78" i="10" s="1"/>
  <c r="FU78" i="10"/>
  <c r="FF82" i="10"/>
  <c r="FK82" i="10" s="1"/>
  <c r="FL82" i="10" s="1"/>
  <c r="FU82" i="10"/>
  <c r="FV11" i="10"/>
  <c r="FV19" i="10"/>
  <c r="FZ27" i="10"/>
  <c r="FV35" i="10"/>
  <c r="FV43" i="10"/>
  <c r="FV51" i="10"/>
  <c r="FV59" i="10"/>
  <c r="FZ67" i="10"/>
  <c r="GA67" i="10" s="1"/>
  <c r="FZ75" i="10"/>
  <c r="FZ83" i="10"/>
  <c r="GA83" i="10" s="1"/>
  <c r="FF12" i="10"/>
  <c r="FK12" i="10" s="1"/>
  <c r="FU12" i="10"/>
  <c r="FF16" i="10"/>
  <c r="FG16" i="10" s="1"/>
  <c r="FU16" i="10"/>
  <c r="FF20" i="10"/>
  <c r="FK20" i="10" s="1"/>
  <c r="FU20" i="10"/>
  <c r="FZ28" i="10"/>
  <c r="GA28" i="10" s="1"/>
  <c r="FV28" i="10"/>
  <c r="FF36" i="10"/>
  <c r="FG36" i="10" s="1"/>
  <c r="FU36" i="10"/>
  <c r="FF44" i="10"/>
  <c r="FK44" i="10" s="1"/>
  <c r="FU44" i="10"/>
  <c r="FF48" i="10"/>
  <c r="FK48" i="10" s="1"/>
  <c r="FU48" i="10"/>
  <c r="FZ52" i="10"/>
  <c r="GA52" i="10" s="1"/>
  <c r="FV52" i="10"/>
  <c r="FZ60" i="10"/>
  <c r="GA60" i="10" s="1"/>
  <c r="FV60" i="10"/>
  <c r="FF64" i="10"/>
  <c r="FK64" i="10" s="1"/>
  <c r="FU64" i="10"/>
  <c r="FF68" i="10"/>
  <c r="FG68" i="10" s="1"/>
  <c r="FU68" i="10"/>
  <c r="FF72" i="10"/>
  <c r="FK72" i="10" s="1"/>
  <c r="FU72" i="10"/>
  <c r="FV76" i="10"/>
  <c r="FZ76" i="10"/>
  <c r="GA76" i="10" s="1"/>
  <c r="FF80" i="10"/>
  <c r="FK80" i="10" s="1"/>
  <c r="FL80" i="10" s="1"/>
  <c r="FU80" i="10"/>
  <c r="FV84" i="10"/>
  <c r="FZ84" i="10"/>
  <c r="GA84" i="10" s="1"/>
  <c r="FV9" i="10"/>
  <c r="FV13" i="10"/>
  <c r="FZ13" i="10"/>
  <c r="FV21" i="10"/>
  <c r="FZ21" i="10"/>
  <c r="FZ29" i="10"/>
  <c r="GA29" i="10" s="1"/>
  <c r="FV29" i="10"/>
  <c r="FZ33" i="10"/>
  <c r="FZ37" i="10"/>
  <c r="GA37" i="10" s="1"/>
  <c r="FV37" i="10"/>
  <c r="FZ41" i="10"/>
  <c r="FZ45" i="10"/>
  <c r="FV45" i="10"/>
  <c r="FV53" i="10"/>
  <c r="FZ53" i="10"/>
  <c r="FV61" i="10"/>
  <c r="FZ61" i="10"/>
  <c r="GA61" i="10" s="1"/>
  <c r="FV65" i="10"/>
  <c r="FZ69" i="10"/>
  <c r="FV69" i="10"/>
  <c r="FZ73" i="10"/>
  <c r="GA73" i="10" s="1"/>
  <c r="FZ77" i="10"/>
  <c r="FV77" i="10"/>
  <c r="FK14" i="10"/>
  <c r="FG14" i="10"/>
  <c r="EQ26" i="10"/>
  <c r="EV26" i="10" s="1"/>
  <c r="EW26" i="10" s="1"/>
  <c r="FF26" i="10"/>
  <c r="FG38" i="10"/>
  <c r="FK38" i="10"/>
  <c r="EQ7" i="10"/>
  <c r="ER7" i="10" s="1"/>
  <c r="FF7" i="10"/>
  <c r="EQ11" i="10"/>
  <c r="EV11" i="10" s="1"/>
  <c r="EW11" i="10" s="1"/>
  <c r="FF11" i="10"/>
  <c r="EQ15" i="10"/>
  <c r="ER15" i="10" s="1"/>
  <c r="FF15" i="10"/>
  <c r="EQ19" i="10"/>
  <c r="EV19" i="10" s="1"/>
  <c r="EW19" i="10" s="1"/>
  <c r="FF19" i="10"/>
  <c r="EQ23" i="10"/>
  <c r="EV23" i="10" s="1"/>
  <c r="FF23" i="10"/>
  <c r="EQ27" i="10"/>
  <c r="EV27" i="10" s="1"/>
  <c r="EW27" i="10" s="1"/>
  <c r="FF27" i="10"/>
  <c r="EQ31" i="10"/>
  <c r="EV31" i="10" s="1"/>
  <c r="FF31" i="10"/>
  <c r="EQ35" i="10"/>
  <c r="EV35" i="10" s="1"/>
  <c r="EW35" i="10" s="1"/>
  <c r="FF35" i="10"/>
  <c r="EQ39" i="10"/>
  <c r="EV39" i="10" s="1"/>
  <c r="FF39" i="10"/>
  <c r="EQ43" i="10"/>
  <c r="ER43" i="10" s="1"/>
  <c r="FF43" i="10"/>
  <c r="EQ47" i="10"/>
  <c r="ER47" i="10" s="1"/>
  <c r="FF47" i="10"/>
  <c r="EQ51" i="10"/>
  <c r="EV51" i="10" s="1"/>
  <c r="FF51" i="10"/>
  <c r="EQ55" i="10"/>
  <c r="ER55" i="10" s="1"/>
  <c r="FF55" i="10"/>
  <c r="EQ59" i="10"/>
  <c r="EV59" i="10" s="1"/>
  <c r="FF59" i="10"/>
  <c r="EQ63" i="10"/>
  <c r="EV63" i="10" s="1"/>
  <c r="EW63" i="10" s="1"/>
  <c r="FF63" i="10"/>
  <c r="EQ67" i="10"/>
  <c r="EV67" i="10" s="1"/>
  <c r="FF67" i="10"/>
  <c r="EQ71" i="10"/>
  <c r="EV71" i="10" s="1"/>
  <c r="FF71" i="10"/>
  <c r="EQ75" i="10"/>
  <c r="ER75" i="10" s="1"/>
  <c r="FF75" i="10"/>
  <c r="EQ79" i="10"/>
  <c r="EV79" i="10" s="1"/>
  <c r="EW79" i="10" s="1"/>
  <c r="FF79" i="10"/>
  <c r="EQ83" i="10"/>
  <c r="EV83" i="10" s="1"/>
  <c r="FF83" i="10"/>
  <c r="EQ10" i="10"/>
  <c r="ER10" i="10" s="1"/>
  <c r="FF10" i="10"/>
  <c r="FK22" i="10"/>
  <c r="FK34" i="10"/>
  <c r="FL34" i="10" s="1"/>
  <c r="FG34" i="10"/>
  <c r="FK54" i="10"/>
  <c r="FG54" i="10"/>
  <c r="FK74" i="10"/>
  <c r="FG74" i="10"/>
  <c r="EQ8" i="10"/>
  <c r="EV8" i="10" s="1"/>
  <c r="EW8" i="10" s="1"/>
  <c r="FF8" i="10"/>
  <c r="FK16" i="10"/>
  <c r="EQ24" i="10"/>
  <c r="ER24" i="10" s="1"/>
  <c r="FF24" i="10"/>
  <c r="EQ28" i="10"/>
  <c r="EV28" i="10" s="1"/>
  <c r="EW28" i="10" s="1"/>
  <c r="FF28" i="10"/>
  <c r="EQ32" i="10"/>
  <c r="ER32" i="10" s="1"/>
  <c r="FF32" i="10"/>
  <c r="EQ40" i="10"/>
  <c r="ER40" i="10" s="1"/>
  <c r="FF40" i="10"/>
  <c r="EQ52" i="10"/>
  <c r="EV52" i="10" s="1"/>
  <c r="EW52" i="10" s="1"/>
  <c r="FF52" i="10"/>
  <c r="EQ56" i="10"/>
  <c r="EV56" i="10" s="1"/>
  <c r="FF56" i="10"/>
  <c r="EQ60" i="10"/>
  <c r="EV60" i="10" s="1"/>
  <c r="FF60" i="10"/>
  <c r="EQ76" i="10"/>
  <c r="ER76" i="10" s="1"/>
  <c r="FF76" i="10"/>
  <c r="EQ84" i="10"/>
  <c r="ER84" i="10" s="1"/>
  <c r="FF84" i="10"/>
  <c r="EQ18" i="10"/>
  <c r="ER18" i="10" s="1"/>
  <c r="FF18" i="10"/>
  <c r="FG30" i="10"/>
  <c r="FK50" i="10"/>
  <c r="FG50" i="10"/>
  <c r="FK70" i="10"/>
  <c r="FL70" i="10" s="1"/>
  <c r="FG70" i="10"/>
  <c r="EQ9" i="10"/>
  <c r="ER9" i="10" s="1"/>
  <c r="FF9" i="10"/>
  <c r="EQ13" i="10"/>
  <c r="EV13" i="10" s="1"/>
  <c r="FF13" i="10"/>
  <c r="EQ17" i="10"/>
  <c r="EV17" i="10" s="1"/>
  <c r="EW17" i="10" s="1"/>
  <c r="FF17" i="10"/>
  <c r="EQ21" i="10"/>
  <c r="EV21" i="10" s="1"/>
  <c r="FF21" i="10"/>
  <c r="EQ25" i="10"/>
  <c r="ER25" i="10" s="1"/>
  <c r="FF25" i="10"/>
  <c r="EQ29" i="10"/>
  <c r="ER29" i="10" s="1"/>
  <c r="FF29" i="10"/>
  <c r="EQ33" i="10"/>
  <c r="ER33" i="10" s="1"/>
  <c r="FF33" i="10"/>
  <c r="EQ37" i="10"/>
  <c r="EV37" i="10" s="1"/>
  <c r="EW37" i="10" s="1"/>
  <c r="FF37" i="10"/>
  <c r="EQ41" i="10"/>
  <c r="EV41" i="10" s="1"/>
  <c r="EW41" i="10" s="1"/>
  <c r="FF41" i="10"/>
  <c r="EQ45" i="10"/>
  <c r="EV45" i="10" s="1"/>
  <c r="FF45" i="10"/>
  <c r="EQ49" i="10"/>
  <c r="EV49" i="10" s="1"/>
  <c r="EW49" i="10" s="1"/>
  <c r="FF49" i="10"/>
  <c r="EQ53" i="10"/>
  <c r="ER53" i="10" s="1"/>
  <c r="FF53" i="10"/>
  <c r="EQ57" i="10"/>
  <c r="ER57" i="10" s="1"/>
  <c r="FF57" i="10"/>
  <c r="EQ61" i="10"/>
  <c r="ER61" i="10" s="1"/>
  <c r="FF61" i="10"/>
  <c r="EQ65" i="10"/>
  <c r="ER65" i="10" s="1"/>
  <c r="FF65" i="10"/>
  <c r="EQ69" i="10"/>
  <c r="EV69" i="10" s="1"/>
  <c r="FF69" i="10"/>
  <c r="EQ73" i="10"/>
  <c r="ER73" i="10" s="1"/>
  <c r="FF73" i="10"/>
  <c r="EQ77" i="10"/>
  <c r="ER77" i="10" s="1"/>
  <c r="FF77" i="10"/>
  <c r="EQ81" i="10"/>
  <c r="EV81" i="10" s="1"/>
  <c r="EW81" i="10" s="1"/>
  <c r="FF81" i="10"/>
  <c r="EV18" i="10"/>
  <c r="EW18" i="10" s="1"/>
  <c r="EV7" i="10"/>
  <c r="ER35" i="10"/>
  <c r="ER39" i="10"/>
  <c r="ER71" i="10"/>
  <c r="EB14" i="10"/>
  <c r="EQ14" i="10"/>
  <c r="EB22" i="10"/>
  <c r="EQ22" i="10"/>
  <c r="EB30" i="10"/>
  <c r="EQ30" i="10"/>
  <c r="EB38" i="10"/>
  <c r="EQ38" i="10"/>
  <c r="EB46" i="10"/>
  <c r="EQ46" i="10"/>
  <c r="EB54" i="10"/>
  <c r="EQ54" i="10"/>
  <c r="EB62" i="10"/>
  <c r="EQ62" i="10"/>
  <c r="EB70" i="10"/>
  <c r="EQ70" i="10"/>
  <c r="EB82" i="10"/>
  <c r="EQ82" i="10"/>
  <c r="EB12" i="10"/>
  <c r="EQ12" i="10"/>
  <c r="EB16" i="10"/>
  <c r="EQ16" i="10"/>
  <c r="EB20" i="10"/>
  <c r="EQ20" i="10"/>
  <c r="EV24" i="10"/>
  <c r="EB36" i="10"/>
  <c r="EQ36" i="10"/>
  <c r="EB44" i="10"/>
  <c r="EQ44" i="10"/>
  <c r="EB48" i="10"/>
  <c r="EQ48" i="10"/>
  <c r="EB64" i="10"/>
  <c r="EQ64" i="10"/>
  <c r="EB68" i="10"/>
  <c r="EQ68" i="10"/>
  <c r="EB72" i="10"/>
  <c r="EQ72" i="10"/>
  <c r="EB80" i="10"/>
  <c r="EQ80" i="10"/>
  <c r="EV84" i="10"/>
  <c r="ER26" i="10"/>
  <c r="EB34" i="10"/>
  <c r="EQ34" i="10"/>
  <c r="EB42" i="10"/>
  <c r="EQ42" i="10"/>
  <c r="EB50" i="10"/>
  <c r="EQ50" i="10"/>
  <c r="EB58" i="10"/>
  <c r="EQ58" i="10"/>
  <c r="EB66" i="10"/>
  <c r="EQ66" i="10"/>
  <c r="EB74" i="10"/>
  <c r="EQ74" i="10"/>
  <c r="EB78" i="10"/>
  <c r="EQ78" i="10"/>
  <c r="EV9" i="10"/>
  <c r="EV25" i="10"/>
  <c r="EW25" i="10" s="1"/>
  <c r="EV29" i="10"/>
  <c r="ER41" i="10"/>
  <c r="EV57" i="10"/>
  <c r="EV61" i="10"/>
  <c r="EW61" i="10" s="1"/>
  <c r="EV73" i="10"/>
  <c r="DM26" i="10"/>
  <c r="EB26" i="10"/>
  <c r="DM7" i="10"/>
  <c r="EB7" i="10"/>
  <c r="DM11" i="10"/>
  <c r="EB11" i="10"/>
  <c r="DM15" i="10"/>
  <c r="EB15" i="10"/>
  <c r="DM19" i="10"/>
  <c r="EB19" i="10"/>
  <c r="DM23" i="10"/>
  <c r="EB23" i="10"/>
  <c r="DM27" i="10"/>
  <c r="EB27" i="10"/>
  <c r="DM31" i="10"/>
  <c r="EB31" i="10"/>
  <c r="DM35" i="10"/>
  <c r="EB35" i="10"/>
  <c r="DM39" i="10"/>
  <c r="EB39" i="10"/>
  <c r="DM43" i="10"/>
  <c r="EB43" i="10"/>
  <c r="DM47" i="10"/>
  <c r="EB47" i="10"/>
  <c r="DM51" i="10"/>
  <c r="EB51" i="10"/>
  <c r="DM55" i="10"/>
  <c r="EB55" i="10"/>
  <c r="DM59" i="10"/>
  <c r="EB59" i="10"/>
  <c r="DM63" i="10"/>
  <c r="EB63" i="10"/>
  <c r="DM67" i="10"/>
  <c r="EB67" i="10"/>
  <c r="DM71" i="10"/>
  <c r="EB71" i="10"/>
  <c r="DM75" i="10"/>
  <c r="EB75" i="10"/>
  <c r="DM79" i="10"/>
  <c r="EB79" i="10"/>
  <c r="DM83" i="10"/>
  <c r="EB83" i="10"/>
  <c r="DM8" i="10"/>
  <c r="EB8" i="10"/>
  <c r="DM24" i="10"/>
  <c r="EB24" i="10"/>
  <c r="DM28" i="10"/>
  <c r="EB28" i="10"/>
  <c r="DM32" i="10"/>
  <c r="EB32" i="10"/>
  <c r="DM40" i="10"/>
  <c r="EB40" i="10"/>
  <c r="DM52" i="10"/>
  <c r="EB52" i="10"/>
  <c r="DM56" i="10"/>
  <c r="EB56" i="10"/>
  <c r="DM60" i="10"/>
  <c r="EB60" i="10"/>
  <c r="DM76" i="10"/>
  <c r="EB76" i="10"/>
  <c r="DM84" i="10"/>
  <c r="EB84" i="10"/>
  <c r="DM10" i="10"/>
  <c r="EB10" i="10"/>
  <c r="DM18" i="10"/>
  <c r="EB18" i="10"/>
  <c r="DM9" i="10"/>
  <c r="EB9" i="10"/>
  <c r="DM13" i="10"/>
  <c r="EB13" i="10"/>
  <c r="DM17" i="10"/>
  <c r="EB17" i="10"/>
  <c r="DM21" i="10"/>
  <c r="EB21" i="10"/>
  <c r="DM25" i="10"/>
  <c r="EB25" i="10"/>
  <c r="DM29" i="10"/>
  <c r="EB29" i="10"/>
  <c r="DM33" i="10"/>
  <c r="EB33" i="10"/>
  <c r="DM37" i="10"/>
  <c r="EB37" i="10"/>
  <c r="DM41" i="10"/>
  <c r="EB41" i="10"/>
  <c r="DM45" i="10"/>
  <c r="EB45" i="10"/>
  <c r="DM49" i="10"/>
  <c r="EB49" i="10"/>
  <c r="DM53" i="10"/>
  <c r="EB53" i="10"/>
  <c r="DM57" i="10"/>
  <c r="EB57" i="10"/>
  <c r="DM61" i="10"/>
  <c r="EB61" i="10"/>
  <c r="DM65" i="10"/>
  <c r="EB65" i="10"/>
  <c r="DM69" i="10"/>
  <c r="EB69" i="10"/>
  <c r="DM73" i="10"/>
  <c r="EB73" i="10"/>
  <c r="DM77" i="10"/>
  <c r="EB77" i="10"/>
  <c r="DM81" i="10"/>
  <c r="EB81" i="10"/>
  <c r="CX30" i="10"/>
  <c r="CY30" i="10" s="1"/>
  <c r="DM30" i="10"/>
  <c r="CX22" i="10"/>
  <c r="CY22" i="10" s="1"/>
  <c r="DM22" i="10"/>
  <c r="CX34" i="10"/>
  <c r="DC34" i="10" s="1"/>
  <c r="DM34" i="10"/>
  <c r="CX42" i="10"/>
  <c r="DC42" i="10" s="1"/>
  <c r="DM42" i="10"/>
  <c r="CX50" i="10"/>
  <c r="DC50" i="10" s="1"/>
  <c r="DM50" i="10"/>
  <c r="CX58" i="10"/>
  <c r="CY58" i="10" s="1"/>
  <c r="DM58" i="10"/>
  <c r="CX66" i="10"/>
  <c r="CY66" i="10" s="1"/>
  <c r="DM66" i="10"/>
  <c r="CX74" i="10"/>
  <c r="CY74" i="10" s="1"/>
  <c r="DM74" i="10"/>
  <c r="CX82" i="10"/>
  <c r="CY82" i="10" s="1"/>
  <c r="DM82" i="10"/>
  <c r="CX12" i="10"/>
  <c r="CY12" i="10" s="1"/>
  <c r="DM12" i="10"/>
  <c r="CX16" i="10"/>
  <c r="CY16" i="10" s="1"/>
  <c r="DM16" i="10"/>
  <c r="CX20" i="10"/>
  <c r="CY20" i="10" s="1"/>
  <c r="DM20" i="10"/>
  <c r="CX36" i="10"/>
  <c r="DC36" i="10" s="1"/>
  <c r="DM36" i="10"/>
  <c r="CX44" i="10"/>
  <c r="CY44" i="10" s="1"/>
  <c r="DM44" i="10"/>
  <c r="CX48" i="10"/>
  <c r="DC48" i="10" s="1"/>
  <c r="DM48" i="10"/>
  <c r="CX64" i="10"/>
  <c r="DC64" i="10" s="1"/>
  <c r="DM64" i="10"/>
  <c r="CX68" i="10"/>
  <c r="DC68" i="10" s="1"/>
  <c r="DM68" i="10"/>
  <c r="CX72" i="10"/>
  <c r="DC72" i="10" s="1"/>
  <c r="DD72" i="10" s="1"/>
  <c r="DM72" i="10"/>
  <c r="CX80" i="10"/>
  <c r="DC80" i="10" s="1"/>
  <c r="DD80" i="10" s="1"/>
  <c r="DM80" i="10"/>
  <c r="CX14" i="10"/>
  <c r="DC14" i="10" s="1"/>
  <c r="DD14" i="10" s="1"/>
  <c r="DM14" i="10"/>
  <c r="CX38" i="10"/>
  <c r="CY38" i="10" s="1"/>
  <c r="DM38" i="10"/>
  <c r="CX46" i="10"/>
  <c r="DC46" i="10" s="1"/>
  <c r="DM46" i="10"/>
  <c r="CX54" i="10"/>
  <c r="DC54" i="10" s="1"/>
  <c r="DM54" i="10"/>
  <c r="CX62" i="10"/>
  <c r="DC62" i="10" s="1"/>
  <c r="DM62" i="10"/>
  <c r="CX70" i="10"/>
  <c r="CY70" i="10" s="1"/>
  <c r="DM70" i="10"/>
  <c r="CX78" i="10"/>
  <c r="CY78" i="10" s="1"/>
  <c r="DM78" i="10"/>
  <c r="CI11" i="10"/>
  <c r="CX11" i="10"/>
  <c r="CI23" i="10"/>
  <c r="CX23" i="10"/>
  <c r="CI31" i="10"/>
  <c r="CX31" i="10"/>
  <c r="CI39" i="10"/>
  <c r="CX39" i="10"/>
  <c r="CI47" i="10"/>
  <c r="CX47" i="10"/>
  <c r="CI55" i="10"/>
  <c r="CX55" i="10"/>
  <c r="CI67" i="10"/>
  <c r="CX67" i="10"/>
  <c r="CI75" i="10"/>
  <c r="CX75" i="10"/>
  <c r="CI83" i="10"/>
  <c r="CX83" i="10"/>
  <c r="CI8" i="10"/>
  <c r="CX8" i="10"/>
  <c r="CI24" i="10"/>
  <c r="CX24" i="10"/>
  <c r="CI28" i="10"/>
  <c r="CX28" i="10"/>
  <c r="CI32" i="10"/>
  <c r="CX32" i="10"/>
  <c r="CY36" i="10"/>
  <c r="CI40" i="10"/>
  <c r="CX40" i="10"/>
  <c r="CI52" i="10"/>
  <c r="CX52" i="10"/>
  <c r="CI56" i="10"/>
  <c r="CX56" i="10"/>
  <c r="CI60" i="10"/>
  <c r="CX60" i="10"/>
  <c r="F76" i="10"/>
  <c r="CX76" i="10"/>
  <c r="CI84" i="10"/>
  <c r="CX84" i="10"/>
  <c r="CI19" i="10"/>
  <c r="CX19" i="10"/>
  <c r="CI35" i="10"/>
  <c r="CX35" i="10"/>
  <c r="CI59" i="10"/>
  <c r="CX59" i="10"/>
  <c r="CI9" i="10"/>
  <c r="CX9" i="10"/>
  <c r="CI13" i="10"/>
  <c r="CX13" i="10"/>
  <c r="CI17" i="10"/>
  <c r="CX17" i="10"/>
  <c r="CI21" i="10"/>
  <c r="CX21" i="10"/>
  <c r="CI25" i="10"/>
  <c r="CX25" i="10"/>
  <c r="CI29" i="10"/>
  <c r="CX29" i="10"/>
  <c r="CI33" i="10"/>
  <c r="CX33" i="10"/>
  <c r="CI37" i="10"/>
  <c r="CX37" i="10"/>
  <c r="CI41" i="10"/>
  <c r="CX41" i="10"/>
  <c r="CI45" i="10"/>
  <c r="CX45" i="10"/>
  <c r="CI49" i="10"/>
  <c r="CX49" i="10"/>
  <c r="CI53" i="10"/>
  <c r="CX53" i="10"/>
  <c r="CI57" i="10"/>
  <c r="CX57" i="10"/>
  <c r="CI61" i="10"/>
  <c r="CX61" i="10"/>
  <c r="CI65" i="10"/>
  <c r="CX65" i="10"/>
  <c r="CI69" i="10"/>
  <c r="CX69" i="10"/>
  <c r="CI73" i="10"/>
  <c r="CX73" i="10"/>
  <c r="CI77" i="10"/>
  <c r="CX77" i="10"/>
  <c r="CI81" i="10"/>
  <c r="CX81" i="10"/>
  <c r="CI7" i="10"/>
  <c r="CX7" i="10"/>
  <c r="CI15" i="10"/>
  <c r="CX15" i="10"/>
  <c r="CI27" i="10"/>
  <c r="CX27" i="10"/>
  <c r="CI43" i="10"/>
  <c r="CX43" i="10"/>
  <c r="CI51" i="10"/>
  <c r="CX51" i="10"/>
  <c r="CI63" i="10"/>
  <c r="CX63" i="10"/>
  <c r="CI71" i="10"/>
  <c r="CX71" i="10"/>
  <c r="CI79" i="10"/>
  <c r="CX79" i="10"/>
  <c r="CI10" i="10"/>
  <c r="CX10" i="10"/>
  <c r="CI18" i="10"/>
  <c r="CX18" i="10"/>
  <c r="CI26" i="10"/>
  <c r="CX26" i="10"/>
  <c r="CY46" i="10"/>
  <c r="BT20" i="10"/>
  <c r="CI20" i="10"/>
  <c r="BT80" i="10"/>
  <c r="CI80" i="10"/>
  <c r="BT16" i="10"/>
  <c r="CI16" i="10"/>
  <c r="BT64" i="10"/>
  <c r="CI64" i="10"/>
  <c r="BT72" i="10"/>
  <c r="CI72" i="10"/>
  <c r="J70" i="10"/>
  <c r="BT14" i="10"/>
  <c r="CI14" i="10"/>
  <c r="BT22" i="10"/>
  <c r="CI22" i="10"/>
  <c r="BT30" i="10"/>
  <c r="CI30" i="10"/>
  <c r="BT34" i="10"/>
  <c r="CI34" i="10"/>
  <c r="BT38" i="10"/>
  <c r="CI38" i="10"/>
  <c r="BT42" i="10"/>
  <c r="CI42" i="10"/>
  <c r="BT46" i="10"/>
  <c r="CI46" i="10"/>
  <c r="BT50" i="10"/>
  <c r="CI50" i="10"/>
  <c r="BT54" i="10"/>
  <c r="CI54" i="10"/>
  <c r="BT58" i="10"/>
  <c r="CI58" i="10"/>
  <c r="BT62" i="10"/>
  <c r="CI62" i="10"/>
  <c r="BT66" i="10"/>
  <c r="CI66" i="10"/>
  <c r="BT70" i="10"/>
  <c r="CI70" i="10"/>
  <c r="BT74" i="10"/>
  <c r="CI74" i="10"/>
  <c r="BT12" i="10"/>
  <c r="CI12" i="10"/>
  <c r="BT36" i="10"/>
  <c r="CI36" i="10"/>
  <c r="BT44" i="10"/>
  <c r="CI44" i="10"/>
  <c r="BT48" i="10"/>
  <c r="CI48" i="10"/>
  <c r="BT68" i="10"/>
  <c r="CI68" i="10"/>
  <c r="BT76" i="10"/>
  <c r="CI76" i="10"/>
  <c r="BT78" i="10"/>
  <c r="CI78" i="10"/>
  <c r="BT82" i="10"/>
  <c r="CI82" i="10"/>
  <c r="AP27" i="10"/>
  <c r="AU27" i="10" s="1"/>
  <c r="BT27" i="10"/>
  <c r="AP9" i="10"/>
  <c r="AU9" i="10" s="1"/>
  <c r="BT9" i="10"/>
  <c r="AP13" i="10"/>
  <c r="AQ13" i="10" s="1"/>
  <c r="BT13" i="10"/>
  <c r="F16" i="10"/>
  <c r="F24" i="10"/>
  <c r="BT24" i="10"/>
  <c r="F28" i="10"/>
  <c r="BT28" i="10"/>
  <c r="F32" i="10"/>
  <c r="BT32" i="10"/>
  <c r="F40" i="10"/>
  <c r="BT40" i="10"/>
  <c r="AP51" i="10"/>
  <c r="AQ51" i="10" s="1"/>
  <c r="BT51" i="10"/>
  <c r="AP55" i="10"/>
  <c r="AQ55" i="10" s="1"/>
  <c r="BT55" i="10"/>
  <c r="AP59" i="10"/>
  <c r="AU59" i="10" s="1"/>
  <c r="BT59" i="10"/>
  <c r="AP63" i="10"/>
  <c r="AQ63" i="10" s="1"/>
  <c r="BT63" i="10"/>
  <c r="AP77" i="10"/>
  <c r="AQ77" i="10" s="1"/>
  <c r="BT77" i="10"/>
  <c r="AP81" i="10"/>
  <c r="AU81" i="10" s="1"/>
  <c r="AV81" i="10" s="1"/>
  <c r="BT81" i="10"/>
  <c r="F8" i="10"/>
  <c r="BT8" i="10"/>
  <c r="AP19" i="10"/>
  <c r="AU19" i="10" s="1"/>
  <c r="AV19" i="10" s="1"/>
  <c r="BT19" i="10"/>
  <c r="AP31" i="10"/>
  <c r="AQ31" i="10" s="1"/>
  <c r="BT31" i="10"/>
  <c r="AP39" i="10"/>
  <c r="AU39" i="10" s="1"/>
  <c r="AV39" i="10" s="1"/>
  <c r="BT39" i="10"/>
  <c r="AP43" i="10"/>
  <c r="AU43" i="10" s="1"/>
  <c r="BT43" i="10"/>
  <c r="AP47" i="10"/>
  <c r="AQ47" i="10" s="1"/>
  <c r="BT47" i="10"/>
  <c r="AP65" i="10"/>
  <c r="AQ65" i="10" s="1"/>
  <c r="BT65" i="10"/>
  <c r="AP73" i="10"/>
  <c r="AU73" i="10" s="1"/>
  <c r="BT73" i="10"/>
  <c r="F84" i="10"/>
  <c r="BT84" i="10"/>
  <c r="J30" i="10"/>
  <c r="AP10" i="10"/>
  <c r="AU10" i="10" s="1"/>
  <c r="BT10" i="10"/>
  <c r="AP17" i="10"/>
  <c r="AQ17" i="10" s="1"/>
  <c r="BT17" i="10"/>
  <c r="AP21" i="10"/>
  <c r="AQ21" i="10" s="1"/>
  <c r="BT21" i="10"/>
  <c r="AP25" i="10"/>
  <c r="AU25" i="10" s="1"/>
  <c r="BT25" i="10"/>
  <c r="AP29" i="10"/>
  <c r="AU29" i="10" s="1"/>
  <c r="BT29" i="10"/>
  <c r="AP33" i="10"/>
  <c r="AU33" i="10" s="1"/>
  <c r="BT33" i="10"/>
  <c r="AP37" i="10"/>
  <c r="AQ37" i="10" s="1"/>
  <c r="BT37" i="10"/>
  <c r="AP41" i="10"/>
  <c r="AQ41" i="10" s="1"/>
  <c r="BT41" i="10"/>
  <c r="AP45" i="10"/>
  <c r="AU45" i="10" s="1"/>
  <c r="BT45" i="10"/>
  <c r="F48" i="10"/>
  <c r="F52" i="10"/>
  <c r="BT52" i="10"/>
  <c r="F56" i="10"/>
  <c r="BT56" i="10"/>
  <c r="F60" i="10"/>
  <c r="BT60" i="10"/>
  <c r="AP67" i="10"/>
  <c r="AU67" i="10" s="1"/>
  <c r="BT67" i="10"/>
  <c r="AP71" i="10"/>
  <c r="AQ71" i="10" s="1"/>
  <c r="BT71" i="10"/>
  <c r="AP75" i="10"/>
  <c r="AU75" i="10" s="1"/>
  <c r="AV75" i="10" s="1"/>
  <c r="BT75" i="10"/>
  <c r="AP23" i="10"/>
  <c r="AU23" i="10" s="1"/>
  <c r="BT23" i="10"/>
  <c r="AP35" i="10"/>
  <c r="AU35" i="10" s="1"/>
  <c r="BT35" i="10"/>
  <c r="AP69" i="10"/>
  <c r="AU69" i="10" s="1"/>
  <c r="BT69" i="10"/>
  <c r="AP7" i="10"/>
  <c r="AU7" i="10" s="1"/>
  <c r="BT7" i="10"/>
  <c r="AP11" i="10"/>
  <c r="AQ11" i="10" s="1"/>
  <c r="BT11" i="10"/>
  <c r="AP15" i="10"/>
  <c r="AU15" i="10" s="1"/>
  <c r="BT15" i="10"/>
  <c r="AP18" i="10"/>
  <c r="AU18" i="10" s="1"/>
  <c r="BT18" i="10"/>
  <c r="AP26" i="10"/>
  <c r="AQ26" i="10" s="1"/>
  <c r="BT26" i="10"/>
  <c r="AP49" i="10"/>
  <c r="AU49" i="10" s="1"/>
  <c r="AV49" i="10" s="1"/>
  <c r="BT49" i="10"/>
  <c r="AP53" i="10"/>
  <c r="AQ53" i="10" s="1"/>
  <c r="BT53" i="10"/>
  <c r="AP57" i="10"/>
  <c r="AU57" i="10" s="1"/>
  <c r="BT57" i="10"/>
  <c r="AP61" i="10"/>
  <c r="AU61" i="10" s="1"/>
  <c r="BT61" i="10"/>
  <c r="F64" i="10"/>
  <c r="AP79" i="10"/>
  <c r="AQ79" i="10" s="1"/>
  <c r="BT79" i="10"/>
  <c r="AP83" i="10"/>
  <c r="AU83" i="10" s="1"/>
  <c r="BT83" i="10"/>
  <c r="J62" i="10"/>
  <c r="J22" i="10"/>
  <c r="J54" i="10"/>
  <c r="J38" i="10"/>
  <c r="J78" i="10"/>
  <c r="J46" i="10"/>
  <c r="J10" i="10"/>
  <c r="J7" i="10"/>
  <c r="AA12" i="10"/>
  <c r="AF12" i="10" s="1"/>
  <c r="AP12" i="10"/>
  <c r="AA44" i="10"/>
  <c r="AF44" i="10" s="1"/>
  <c r="AP44" i="10"/>
  <c r="J14" i="10"/>
  <c r="F12" i="10"/>
  <c r="AA16" i="10"/>
  <c r="AB16" i="10" s="1"/>
  <c r="AP16" i="10"/>
  <c r="AA22" i="10"/>
  <c r="AF22" i="10" s="1"/>
  <c r="AP22" i="10"/>
  <c r="AA32" i="10"/>
  <c r="AF32" i="10" s="1"/>
  <c r="AP32" i="10"/>
  <c r="AA38" i="10"/>
  <c r="AF38" i="10" s="1"/>
  <c r="AP38" i="10"/>
  <c r="F44" i="10"/>
  <c r="AA48" i="10"/>
  <c r="AF48" i="10" s="1"/>
  <c r="AP48" i="10"/>
  <c r="AU51" i="10"/>
  <c r="AA54" i="10"/>
  <c r="AB54" i="10" s="1"/>
  <c r="AP54" i="10"/>
  <c r="AA64" i="10"/>
  <c r="AB64" i="10" s="1"/>
  <c r="AP64" i="10"/>
  <c r="AA70" i="10"/>
  <c r="AB70" i="10" s="1"/>
  <c r="AP70" i="10"/>
  <c r="AA74" i="10"/>
  <c r="AF74" i="10" s="1"/>
  <c r="AG74" i="10" s="1"/>
  <c r="AP74" i="10"/>
  <c r="L81" i="10"/>
  <c r="M81" i="10" s="1"/>
  <c r="O81" i="10" s="1"/>
  <c r="L65" i="10"/>
  <c r="M65" i="10" s="1"/>
  <c r="O65" i="10" s="1"/>
  <c r="L49" i="10"/>
  <c r="M49" i="10" s="1"/>
  <c r="O49" i="10" s="1"/>
  <c r="L33" i="10"/>
  <c r="M33" i="10" s="1"/>
  <c r="O33" i="10" s="1"/>
  <c r="L17" i="10"/>
  <c r="M17" i="10" s="1"/>
  <c r="N17" i="10" s="1"/>
  <c r="AA28" i="10"/>
  <c r="AB28" i="10" s="1"/>
  <c r="AP28" i="10"/>
  <c r="AA50" i="10"/>
  <c r="AF50" i="10" s="1"/>
  <c r="AP50" i="10"/>
  <c r="L37" i="10"/>
  <c r="M37" i="10" s="1"/>
  <c r="O37" i="10" s="1"/>
  <c r="J82" i="10"/>
  <c r="J74" i="10"/>
  <c r="J66" i="10"/>
  <c r="J58" i="10"/>
  <c r="J50" i="10"/>
  <c r="J42" i="10"/>
  <c r="J34" i="10"/>
  <c r="J26" i="10"/>
  <c r="J18" i="10"/>
  <c r="J11" i="10"/>
  <c r="AA20" i="10"/>
  <c r="AF20" i="10" s="1"/>
  <c r="AP20" i="10"/>
  <c r="AA36" i="10"/>
  <c r="AB36" i="10" s="1"/>
  <c r="AP36" i="10"/>
  <c r="AA42" i="10"/>
  <c r="AF42" i="10" s="1"/>
  <c r="AG42" i="10" s="1"/>
  <c r="AP42" i="10"/>
  <c r="AA52" i="10"/>
  <c r="AB52" i="10" s="1"/>
  <c r="AP52" i="10"/>
  <c r="AA58" i="10"/>
  <c r="AB58" i="10" s="1"/>
  <c r="AP58" i="10"/>
  <c r="AA68" i="10"/>
  <c r="AB68" i="10" s="1"/>
  <c r="AP68" i="10"/>
  <c r="AA78" i="10"/>
  <c r="AF78" i="10" s="1"/>
  <c r="AP78" i="10"/>
  <c r="AA82" i="10"/>
  <c r="AB82" i="10" s="1"/>
  <c r="AP82" i="10"/>
  <c r="L77" i="10"/>
  <c r="M77" i="10" s="1"/>
  <c r="N77" i="10" s="1"/>
  <c r="L61" i="10"/>
  <c r="M61" i="10" s="1"/>
  <c r="L45" i="10"/>
  <c r="M45" i="10" s="1"/>
  <c r="O45" i="10" s="1"/>
  <c r="L29" i="10"/>
  <c r="M29" i="10" s="1"/>
  <c r="O29" i="10" s="1"/>
  <c r="L13" i="10"/>
  <c r="M13" i="10" s="1"/>
  <c r="O13" i="10" s="1"/>
  <c r="AA34" i="10"/>
  <c r="AF34" i="10" s="1"/>
  <c r="AG34" i="10" s="1"/>
  <c r="AP34" i="10"/>
  <c r="AA60" i="10"/>
  <c r="AF60" i="10" s="1"/>
  <c r="AP60" i="10"/>
  <c r="AA66" i="10"/>
  <c r="AF66" i="10" s="1"/>
  <c r="AG66" i="10" s="1"/>
  <c r="AP66" i="10"/>
  <c r="AA80" i="10"/>
  <c r="AF80" i="10" s="1"/>
  <c r="AG80" i="10" s="1"/>
  <c r="AP80" i="10"/>
  <c r="AA84" i="10"/>
  <c r="AF84" i="10" s="1"/>
  <c r="AP84" i="10"/>
  <c r="L69" i="10"/>
  <c r="M69" i="10" s="1"/>
  <c r="O69" i="10" s="1"/>
  <c r="L53" i="10"/>
  <c r="M53" i="10" s="1"/>
  <c r="O53" i="10" s="1"/>
  <c r="L21" i="10"/>
  <c r="M21" i="10" s="1"/>
  <c r="N21" i="10" s="1"/>
  <c r="J15" i="10"/>
  <c r="AA8" i="10"/>
  <c r="AF8" i="10" s="1"/>
  <c r="AP8" i="10"/>
  <c r="AA14" i="10"/>
  <c r="AB14" i="10" s="1"/>
  <c r="AP14" i="10"/>
  <c r="F20" i="10"/>
  <c r="AA24" i="10"/>
  <c r="AF24" i="10" s="1"/>
  <c r="AP24" i="10"/>
  <c r="AA30" i="10"/>
  <c r="AB30" i="10" s="1"/>
  <c r="AP30" i="10"/>
  <c r="F36" i="10"/>
  <c r="AA40" i="10"/>
  <c r="AF40" i="10" s="1"/>
  <c r="AP40" i="10"/>
  <c r="AQ43" i="10"/>
  <c r="AA46" i="10"/>
  <c r="AF46" i="10" s="1"/>
  <c r="AP46" i="10"/>
  <c r="AA56" i="10"/>
  <c r="AF56" i="10" s="1"/>
  <c r="AG56" i="10" s="1"/>
  <c r="AP56" i="10"/>
  <c r="AQ59" i="10"/>
  <c r="AA62" i="10"/>
  <c r="AB62" i="10" s="1"/>
  <c r="AP62" i="10"/>
  <c r="AU65" i="10"/>
  <c r="AV65" i="10" s="1"/>
  <c r="F68" i="10"/>
  <c r="AA72" i="10"/>
  <c r="AB72" i="10" s="1"/>
  <c r="AP72" i="10"/>
  <c r="AA76" i="10"/>
  <c r="AB76" i="10" s="1"/>
  <c r="AP76" i="10"/>
  <c r="L73" i="10"/>
  <c r="M73" i="10" s="1"/>
  <c r="O73" i="10" s="1"/>
  <c r="L57" i="10"/>
  <c r="M57" i="10" s="1"/>
  <c r="N57" i="10" s="1"/>
  <c r="L41" i="10"/>
  <c r="M41" i="10" s="1"/>
  <c r="N41" i="10" s="1"/>
  <c r="L25" i="10"/>
  <c r="M25" i="10" s="1"/>
  <c r="O25" i="10" s="1"/>
  <c r="L9" i="10"/>
  <c r="M9" i="10" s="1"/>
  <c r="N9" i="10" s="1"/>
  <c r="AA18" i="10"/>
  <c r="L18" i="10"/>
  <c r="M18" i="10" s="1"/>
  <c r="F18" i="10"/>
  <c r="J81" i="10"/>
  <c r="I81" i="10"/>
  <c r="J73" i="10"/>
  <c r="I73" i="10"/>
  <c r="J65" i="10"/>
  <c r="I65" i="10"/>
  <c r="J57" i="10"/>
  <c r="I57" i="10"/>
  <c r="J49" i="10"/>
  <c r="I49" i="10"/>
  <c r="J41" i="10"/>
  <c r="I41" i="10"/>
  <c r="J33" i="10"/>
  <c r="I33" i="10"/>
  <c r="J25" i="10"/>
  <c r="I25" i="10"/>
  <c r="J17" i="10"/>
  <c r="I17" i="10"/>
  <c r="F15" i="10"/>
  <c r="AA15" i="10"/>
  <c r="L15" i="10"/>
  <c r="M15" i="10" s="1"/>
  <c r="N15" i="10" s="1"/>
  <c r="J9" i="10"/>
  <c r="I9" i="10"/>
  <c r="F7" i="10"/>
  <c r="AA7" i="10"/>
  <c r="L7" i="10"/>
  <c r="AA10" i="10"/>
  <c r="L10" i="10"/>
  <c r="M10" i="10" s="1"/>
  <c r="F10" i="10"/>
  <c r="F23" i="10"/>
  <c r="AA23" i="10"/>
  <c r="L23" i="10"/>
  <c r="M23" i="10" s="1"/>
  <c r="N23" i="10" s="1"/>
  <c r="AA26" i="10"/>
  <c r="L26" i="10"/>
  <c r="M26" i="10" s="1"/>
  <c r="F26" i="10"/>
  <c r="J13" i="10"/>
  <c r="I13" i="10"/>
  <c r="J77" i="10"/>
  <c r="I77" i="10"/>
  <c r="J69" i="10"/>
  <c r="I69" i="10"/>
  <c r="J61" i="10"/>
  <c r="I61" i="10"/>
  <c r="J53" i="10"/>
  <c r="I53" i="10"/>
  <c r="J45" i="10"/>
  <c r="I45" i="10"/>
  <c r="J37" i="10"/>
  <c r="I37" i="10"/>
  <c r="J29" i="10"/>
  <c r="I29" i="10"/>
  <c r="J21" i="10"/>
  <c r="I21" i="10"/>
  <c r="F47" i="10"/>
  <c r="AA47" i="10"/>
  <c r="F79" i="10"/>
  <c r="AA79" i="10"/>
  <c r="F13" i="10"/>
  <c r="AA13" i="10"/>
  <c r="AF16" i="10"/>
  <c r="F21" i="10"/>
  <c r="AA21" i="10"/>
  <c r="F29" i="10"/>
  <c r="AA29" i="10"/>
  <c r="F34" i="10"/>
  <c r="F37" i="10"/>
  <c r="AA37" i="10"/>
  <c r="F42" i="10"/>
  <c r="F45" i="10"/>
  <c r="AA45" i="10"/>
  <c r="F50" i="10"/>
  <c r="F53" i="10"/>
  <c r="AA53" i="10"/>
  <c r="F58" i="10"/>
  <c r="F61" i="10"/>
  <c r="AA61" i="10"/>
  <c r="F66" i="10"/>
  <c r="F69" i="10"/>
  <c r="AA69" i="10"/>
  <c r="F74" i="10"/>
  <c r="F77" i="10"/>
  <c r="AA77" i="10"/>
  <c r="F82" i="10"/>
  <c r="L84" i="10"/>
  <c r="M84" i="10" s="1"/>
  <c r="N84" i="10" s="1"/>
  <c r="L80" i="10"/>
  <c r="M80" i="10" s="1"/>
  <c r="O80" i="10" s="1"/>
  <c r="L76" i="10"/>
  <c r="M76" i="10" s="1"/>
  <c r="N76" i="10" s="1"/>
  <c r="L72" i="10"/>
  <c r="M72" i="10" s="1"/>
  <c r="N72" i="10" s="1"/>
  <c r="L68" i="10"/>
  <c r="M68" i="10" s="1"/>
  <c r="N68" i="10" s="1"/>
  <c r="L64" i="10"/>
  <c r="M64" i="10" s="1"/>
  <c r="N64" i="10" s="1"/>
  <c r="L60" i="10"/>
  <c r="M60" i="10" s="1"/>
  <c r="N60" i="10" s="1"/>
  <c r="L56" i="10"/>
  <c r="M56" i="10" s="1"/>
  <c r="O56" i="10" s="1"/>
  <c r="L52" i="10"/>
  <c r="M52" i="10" s="1"/>
  <c r="O52" i="10" s="1"/>
  <c r="L48" i="10"/>
  <c r="M48" i="10" s="1"/>
  <c r="N48" i="10" s="1"/>
  <c r="L44" i="10"/>
  <c r="M44" i="10" s="1"/>
  <c r="N44" i="10" s="1"/>
  <c r="L40" i="10"/>
  <c r="M40" i="10" s="1"/>
  <c r="N40" i="10" s="1"/>
  <c r="L36" i="10"/>
  <c r="M36" i="10" s="1"/>
  <c r="O36" i="10" s="1"/>
  <c r="L32" i="10"/>
  <c r="M32" i="10" s="1"/>
  <c r="N32" i="10" s="1"/>
  <c r="L28" i="10"/>
  <c r="M28" i="10" s="1"/>
  <c r="N28" i="10" s="1"/>
  <c r="L24" i="10"/>
  <c r="M24" i="10" s="1"/>
  <c r="N24" i="10" s="1"/>
  <c r="L20" i="10"/>
  <c r="M20" i="10" s="1"/>
  <c r="N20" i="10" s="1"/>
  <c r="L16" i="10"/>
  <c r="M16" i="10" s="1"/>
  <c r="O16" i="10" s="1"/>
  <c r="L12" i="10"/>
  <c r="M12" i="10" s="1"/>
  <c r="N12" i="10" s="1"/>
  <c r="L8" i="10"/>
  <c r="M8" i="10" s="1"/>
  <c r="N8" i="10" s="1"/>
  <c r="F39" i="10"/>
  <c r="AA39" i="10"/>
  <c r="F55" i="10"/>
  <c r="AA55" i="10"/>
  <c r="F71" i="10"/>
  <c r="AA71" i="10"/>
  <c r="J83" i="10"/>
  <c r="J79" i="10"/>
  <c r="J75" i="10"/>
  <c r="J71" i="10"/>
  <c r="J67" i="10"/>
  <c r="J63" i="10"/>
  <c r="J59" i="10"/>
  <c r="J55" i="10"/>
  <c r="J51" i="10"/>
  <c r="J47" i="10"/>
  <c r="J43" i="10"/>
  <c r="J39" i="10"/>
  <c r="J35" i="10"/>
  <c r="J31" i="10"/>
  <c r="J27" i="10"/>
  <c r="J23" i="10"/>
  <c r="J19" i="10"/>
  <c r="F11" i="10"/>
  <c r="AA11" i="10"/>
  <c r="AF14" i="10"/>
  <c r="F19" i="10"/>
  <c r="AA19" i="10"/>
  <c r="F27" i="10"/>
  <c r="AA27" i="10"/>
  <c r="F35" i="10"/>
  <c r="AA35" i="10"/>
  <c r="F43" i="10"/>
  <c r="AA43" i="10"/>
  <c r="F51" i="10"/>
  <c r="AA51" i="10"/>
  <c r="F59" i="10"/>
  <c r="AA59" i="10"/>
  <c r="F67" i="10"/>
  <c r="AA67" i="10"/>
  <c r="F72" i="10"/>
  <c r="F75" i="10"/>
  <c r="AA75" i="10"/>
  <c r="F80" i="10"/>
  <c r="F83" i="10"/>
  <c r="AA83" i="10"/>
  <c r="H86" i="10"/>
  <c r="F31" i="10"/>
  <c r="AA31" i="10"/>
  <c r="F63" i="10"/>
  <c r="AA63" i="10"/>
  <c r="F9" i="10"/>
  <c r="AA9" i="10"/>
  <c r="F14" i="10"/>
  <c r="F17" i="10"/>
  <c r="AA17" i="10"/>
  <c r="F22" i="10"/>
  <c r="F25" i="10"/>
  <c r="AA25" i="10"/>
  <c r="F30" i="10"/>
  <c r="F33" i="10"/>
  <c r="AA33" i="10"/>
  <c r="F38" i="10"/>
  <c r="F41" i="10"/>
  <c r="AA41" i="10"/>
  <c r="F46" i="10"/>
  <c r="F49" i="10"/>
  <c r="AA49" i="10"/>
  <c r="AF52" i="10"/>
  <c r="F54" i="10"/>
  <c r="F57" i="10"/>
  <c r="AA57" i="10"/>
  <c r="F62" i="10"/>
  <c r="F65" i="10"/>
  <c r="AA65" i="10"/>
  <c r="F70" i="10"/>
  <c r="F73" i="10"/>
  <c r="AA73" i="10"/>
  <c r="F78" i="10"/>
  <c r="F81" i="10"/>
  <c r="AA81" i="10"/>
  <c r="L83" i="10"/>
  <c r="M83" i="10" s="1"/>
  <c r="N83" i="10" s="1"/>
  <c r="L82" i="10"/>
  <c r="M82" i="10" s="1"/>
  <c r="L79" i="10"/>
  <c r="M79" i="10" s="1"/>
  <c r="N79" i="10" s="1"/>
  <c r="L78" i="10"/>
  <c r="M78" i="10" s="1"/>
  <c r="L75" i="10"/>
  <c r="M75" i="10" s="1"/>
  <c r="N75" i="10" s="1"/>
  <c r="L74" i="10"/>
  <c r="M74" i="10" s="1"/>
  <c r="L71" i="10"/>
  <c r="M71" i="10" s="1"/>
  <c r="N71" i="10" s="1"/>
  <c r="L70" i="10"/>
  <c r="M70" i="10" s="1"/>
  <c r="L67" i="10"/>
  <c r="M67" i="10" s="1"/>
  <c r="N67" i="10" s="1"/>
  <c r="L66" i="10"/>
  <c r="M66" i="10" s="1"/>
  <c r="L63" i="10"/>
  <c r="M63" i="10" s="1"/>
  <c r="N63" i="10" s="1"/>
  <c r="L62" i="10"/>
  <c r="M62" i="10" s="1"/>
  <c r="L59" i="10"/>
  <c r="M59" i="10" s="1"/>
  <c r="N59" i="10" s="1"/>
  <c r="L58" i="10"/>
  <c r="M58" i="10" s="1"/>
  <c r="L55" i="10"/>
  <c r="M55" i="10" s="1"/>
  <c r="N55" i="10" s="1"/>
  <c r="L54" i="10"/>
  <c r="M54" i="10" s="1"/>
  <c r="L51" i="10"/>
  <c r="M51" i="10" s="1"/>
  <c r="N51" i="10" s="1"/>
  <c r="L50" i="10"/>
  <c r="M50" i="10" s="1"/>
  <c r="L47" i="10"/>
  <c r="M47" i="10" s="1"/>
  <c r="N47" i="10" s="1"/>
  <c r="L46" i="10"/>
  <c r="M46" i="10" s="1"/>
  <c r="L43" i="10"/>
  <c r="M43" i="10" s="1"/>
  <c r="N43" i="10" s="1"/>
  <c r="L42" i="10"/>
  <c r="M42" i="10" s="1"/>
  <c r="L39" i="10"/>
  <c r="M39" i="10" s="1"/>
  <c r="N39" i="10" s="1"/>
  <c r="L38" i="10"/>
  <c r="M38" i="10" s="1"/>
  <c r="L35" i="10"/>
  <c r="M35" i="10" s="1"/>
  <c r="N35" i="10" s="1"/>
  <c r="L34" i="10"/>
  <c r="M34" i="10" s="1"/>
  <c r="L31" i="10"/>
  <c r="M31" i="10" s="1"/>
  <c r="N31" i="10" s="1"/>
  <c r="L30" i="10"/>
  <c r="M30" i="10" s="1"/>
  <c r="L27" i="10"/>
  <c r="M27" i="10" s="1"/>
  <c r="N27" i="10" s="1"/>
  <c r="L22" i="10"/>
  <c r="M22" i="10" s="1"/>
  <c r="L19" i="10"/>
  <c r="M19" i="10" s="1"/>
  <c r="N19" i="10" s="1"/>
  <c r="L14" i="10"/>
  <c r="M14" i="10" s="1"/>
  <c r="L11" i="10"/>
  <c r="M11" i="10" s="1"/>
  <c r="N11" i="10" s="1"/>
  <c r="O61" i="10"/>
  <c r="N61" i="10"/>
  <c r="O57" i="10"/>
  <c r="J84" i="10"/>
  <c r="J80" i="10"/>
  <c r="J76" i="10"/>
  <c r="J72" i="10"/>
  <c r="J68" i="10"/>
  <c r="J64" i="10"/>
  <c r="J60" i="10"/>
  <c r="J56" i="10"/>
  <c r="J52" i="10"/>
  <c r="J48" i="10"/>
  <c r="J44" i="10"/>
  <c r="J40" i="10"/>
  <c r="J36" i="10"/>
  <c r="J32" i="10"/>
  <c r="J28" i="10"/>
  <c r="J24" i="10"/>
  <c r="J20" i="10"/>
  <c r="J16" i="10"/>
  <c r="J12" i="10"/>
  <c r="J8" i="10"/>
  <c r="O83" i="19"/>
  <c r="N83" i="19"/>
  <c r="J83" i="19"/>
  <c r="K83" i="19" s="1"/>
  <c r="J52" i="19"/>
  <c r="K52" i="19" s="1"/>
  <c r="J44" i="19"/>
  <c r="K44" i="19" s="1"/>
  <c r="J76" i="19"/>
  <c r="K76" i="19" s="1"/>
  <c r="J68" i="19"/>
  <c r="K68" i="19" s="1"/>
  <c r="J60" i="19"/>
  <c r="K60" i="19" s="1"/>
  <c r="O79" i="19"/>
  <c r="N79" i="19"/>
  <c r="O51" i="19"/>
  <c r="N51" i="19"/>
  <c r="O47" i="19"/>
  <c r="P47" i="19" s="1"/>
  <c r="N47" i="19"/>
  <c r="O71" i="19"/>
  <c r="N71" i="19"/>
  <c r="O67" i="19"/>
  <c r="P67" i="19" s="1"/>
  <c r="N67" i="19"/>
  <c r="O63" i="19"/>
  <c r="N63" i="19"/>
  <c r="J82" i="19"/>
  <c r="K82" i="19" s="1"/>
  <c r="J79" i="19"/>
  <c r="K79" i="19" s="1"/>
  <c r="J77" i="19"/>
  <c r="J74" i="19"/>
  <c r="K74" i="19" s="1"/>
  <c r="J71" i="19"/>
  <c r="K71" i="19" s="1"/>
  <c r="J69" i="19"/>
  <c r="J66" i="19"/>
  <c r="K66" i="19" s="1"/>
  <c r="J63" i="19"/>
  <c r="K63" i="19" s="1"/>
  <c r="J61" i="19"/>
  <c r="J58" i="19"/>
  <c r="K58" i="19" s="1"/>
  <c r="K55" i="19"/>
  <c r="J53" i="19"/>
  <c r="J50" i="19"/>
  <c r="K50" i="19" s="1"/>
  <c r="J47" i="19"/>
  <c r="K47" i="19" s="1"/>
  <c r="J45" i="19"/>
  <c r="J80" i="19"/>
  <c r="K80" i="19" s="1"/>
  <c r="K77" i="19"/>
  <c r="J72" i="19"/>
  <c r="K72" i="19" s="1"/>
  <c r="K69" i="19"/>
  <c r="J64" i="19"/>
  <c r="K64" i="19" s="1"/>
  <c r="K61" i="19"/>
  <c r="J56" i="19"/>
  <c r="K56" i="19" s="1"/>
  <c r="K53" i="19"/>
  <c r="J48" i="19"/>
  <c r="K48" i="19" s="1"/>
  <c r="K45" i="19"/>
  <c r="J81" i="19"/>
  <c r="K81" i="19" s="1"/>
  <c r="J78" i="19"/>
  <c r="K78" i="19" s="1"/>
  <c r="J75" i="19"/>
  <c r="K75" i="19" s="1"/>
  <c r="J73" i="19"/>
  <c r="K73" i="19" s="1"/>
  <c r="J70" i="19"/>
  <c r="K70" i="19" s="1"/>
  <c r="J67" i="19"/>
  <c r="K67" i="19" s="1"/>
  <c r="J62" i="19"/>
  <c r="K62" i="19" s="1"/>
  <c r="J59" i="19"/>
  <c r="K59" i="19" s="1"/>
  <c r="J57" i="19"/>
  <c r="K57" i="19" s="1"/>
  <c r="J54" i="19"/>
  <c r="K54" i="19" s="1"/>
  <c r="J51" i="19"/>
  <c r="K51" i="19" s="1"/>
  <c r="J49" i="19"/>
  <c r="K49" i="19" s="1"/>
  <c r="J46" i="19"/>
  <c r="K46" i="19" s="1"/>
  <c r="J43" i="19"/>
  <c r="K43" i="19" s="1"/>
  <c r="J41" i="19"/>
  <c r="K41" i="19" s="1"/>
  <c r="N75" i="19"/>
  <c r="N59" i="19"/>
  <c r="P59" i="19" s="1"/>
  <c r="O15" i="19"/>
  <c r="N15" i="19"/>
  <c r="O11" i="19"/>
  <c r="P11" i="19" s="1"/>
  <c r="N11" i="19"/>
  <c r="O31" i="19"/>
  <c r="N31" i="19"/>
  <c r="O27" i="19"/>
  <c r="P27" i="19" s="1"/>
  <c r="N27" i="19"/>
  <c r="K11" i="19"/>
  <c r="K38" i="19"/>
  <c r="J36" i="19"/>
  <c r="K36" i="19" s="1"/>
  <c r="K33" i="19"/>
  <c r="K30" i="19"/>
  <c r="J28" i="19"/>
  <c r="K28" i="19" s="1"/>
  <c r="J20" i="19"/>
  <c r="K20" i="19" s="1"/>
  <c r="K14" i="19"/>
  <c r="J12" i="19"/>
  <c r="K12" i="19" s="1"/>
  <c r="J10" i="19"/>
  <c r="J8" i="19"/>
  <c r="J39" i="19"/>
  <c r="K39" i="19" s="1"/>
  <c r="J37" i="19"/>
  <c r="K37" i="19" s="1"/>
  <c r="J34" i="19"/>
  <c r="K34" i="19" s="1"/>
  <c r="K32" i="19"/>
  <c r="J31" i="19"/>
  <c r="K31" i="19" s="1"/>
  <c r="J29" i="19"/>
  <c r="K29" i="19" s="1"/>
  <c r="J26" i="19"/>
  <c r="K26" i="19" s="1"/>
  <c r="K24" i="19"/>
  <c r="J23" i="19"/>
  <c r="K23" i="19" s="1"/>
  <c r="J21" i="19"/>
  <c r="K21" i="19" s="1"/>
  <c r="J18" i="19"/>
  <c r="K16" i="19"/>
  <c r="J15" i="19"/>
  <c r="K15" i="19" s="1"/>
  <c r="J13" i="19"/>
  <c r="N35" i="19"/>
  <c r="S35" i="19" s="1"/>
  <c r="N19" i="19"/>
  <c r="P19" i="19" s="1"/>
  <c r="O49" i="19"/>
  <c r="N49" i="19"/>
  <c r="N38" i="19"/>
  <c r="O38" i="19"/>
  <c r="T38" i="19" s="1"/>
  <c r="N22" i="19"/>
  <c r="S22" i="19" s="1"/>
  <c r="O22" i="19"/>
  <c r="N74" i="19"/>
  <c r="O74" i="19"/>
  <c r="N69" i="19"/>
  <c r="N58" i="19"/>
  <c r="O58" i="19"/>
  <c r="O53" i="19"/>
  <c r="N53" i="19"/>
  <c r="P53" i="19" s="1"/>
  <c r="O37" i="19"/>
  <c r="T37" i="19" s="1"/>
  <c r="P37" i="19"/>
  <c r="N37" i="19"/>
  <c r="N26" i="19"/>
  <c r="O26" i="19"/>
  <c r="O21" i="19"/>
  <c r="N21" i="19"/>
  <c r="N10" i="19"/>
  <c r="P10" i="19" s="1"/>
  <c r="U10" i="19" s="1"/>
  <c r="O10" i="19"/>
  <c r="O81" i="19"/>
  <c r="N81" i="19"/>
  <c r="N54" i="19"/>
  <c r="O54" i="19"/>
  <c r="P54" i="19" s="1"/>
  <c r="O33" i="19"/>
  <c r="N33" i="19"/>
  <c r="O17" i="19"/>
  <c r="N17" i="19"/>
  <c r="S17" i="19" s="1"/>
  <c r="N78" i="19"/>
  <c r="O78" i="19"/>
  <c r="O73" i="19"/>
  <c r="N73" i="19"/>
  <c r="N62" i="19"/>
  <c r="O62" i="19"/>
  <c r="O57" i="19"/>
  <c r="N57" i="19"/>
  <c r="N46" i="19"/>
  <c r="O46" i="19"/>
  <c r="O41" i="19"/>
  <c r="N41" i="19"/>
  <c r="N30" i="19"/>
  <c r="O30" i="19"/>
  <c r="T30" i="19" s="1"/>
  <c r="O25" i="19"/>
  <c r="T25" i="19" s="1"/>
  <c r="N25" i="19"/>
  <c r="N14" i="19"/>
  <c r="S14" i="19" s="1"/>
  <c r="O14" i="19"/>
  <c r="P14" i="19" s="1"/>
  <c r="O9" i="19"/>
  <c r="N9" i="19"/>
  <c r="N82" i="19"/>
  <c r="O82" i="19"/>
  <c r="O77" i="19"/>
  <c r="N77" i="19"/>
  <c r="N66" i="19"/>
  <c r="O66" i="19"/>
  <c r="O61" i="19"/>
  <c r="N61" i="19"/>
  <c r="N50" i="19"/>
  <c r="O50" i="19"/>
  <c r="N34" i="19"/>
  <c r="O34" i="19"/>
  <c r="O29" i="19"/>
  <c r="T29" i="19" s="1"/>
  <c r="N29" i="19"/>
  <c r="N18" i="19"/>
  <c r="S18" i="19" s="1"/>
  <c r="O18" i="19"/>
  <c r="O13" i="19"/>
  <c r="N13" i="19"/>
  <c r="S65" i="19"/>
  <c r="O84" i="19"/>
  <c r="P83" i="19"/>
  <c r="O80" i="19"/>
  <c r="O76" i="19"/>
  <c r="P75" i="19"/>
  <c r="O72" i="19"/>
  <c r="O68" i="19"/>
  <c r="O64" i="19"/>
  <c r="O60" i="19"/>
  <c r="O56" i="19"/>
  <c r="O52" i="19"/>
  <c r="T52" i="19" s="1"/>
  <c r="O48" i="19"/>
  <c r="O44" i="19"/>
  <c r="O40" i="19"/>
  <c r="O36" i="19"/>
  <c r="P35" i="19"/>
  <c r="U35" i="19" s="1"/>
  <c r="O32" i="19"/>
  <c r="T32" i="19" s="1"/>
  <c r="P31" i="19"/>
  <c r="O28" i="19"/>
  <c r="O24" i="19"/>
  <c r="P23" i="19"/>
  <c r="O20" i="19"/>
  <c r="O16" i="19"/>
  <c r="P15" i="19"/>
  <c r="O12" i="19"/>
  <c r="O8" i="19"/>
  <c r="N84" i="19"/>
  <c r="N80" i="19"/>
  <c r="P80" i="19" s="1"/>
  <c r="N76" i="19"/>
  <c r="P76" i="19" s="1"/>
  <c r="N72" i="19"/>
  <c r="P72" i="19" s="1"/>
  <c r="N68" i="19"/>
  <c r="N64" i="19"/>
  <c r="N60" i="19"/>
  <c r="P60" i="19" s="1"/>
  <c r="N56" i="19"/>
  <c r="N52" i="19"/>
  <c r="S52" i="19" s="1"/>
  <c r="N48" i="19"/>
  <c r="N44" i="19"/>
  <c r="N40" i="19"/>
  <c r="N36" i="19"/>
  <c r="N32" i="19"/>
  <c r="P32" i="19" s="1"/>
  <c r="N28" i="19"/>
  <c r="N24" i="19"/>
  <c r="S24" i="19" s="1"/>
  <c r="N20" i="19"/>
  <c r="S20" i="19" s="1"/>
  <c r="N16" i="19"/>
  <c r="S16" i="19" s="1"/>
  <c r="N12" i="19"/>
  <c r="S12" i="19" s="1"/>
  <c r="N8" i="19"/>
  <c r="S13" i="19"/>
  <c r="S9" i="19"/>
  <c r="K9" i="19"/>
  <c r="S21" i="19"/>
  <c r="K25" i="19"/>
  <c r="K17" i="19"/>
  <c r="K13" i="19"/>
  <c r="K18" i="19"/>
  <c r="S10" i="19"/>
  <c r="K10" i="19"/>
  <c r="K8" i="19"/>
  <c r="R70" i="19"/>
  <c r="N7" i="19"/>
  <c r="O7" i="19"/>
  <c r="R26" i="19"/>
  <c r="R31" i="19"/>
  <c r="T31" i="19"/>
  <c r="S31" i="19"/>
  <c r="R35" i="19"/>
  <c r="T35" i="19"/>
  <c r="R7" i="19"/>
  <c r="J7" i="19"/>
  <c r="J86" i="19" s="1"/>
  <c r="R11" i="19"/>
  <c r="R15" i="19"/>
  <c r="R19" i="19"/>
  <c r="R23" i="19"/>
  <c r="S26" i="19"/>
  <c r="R32" i="19"/>
  <c r="R36" i="19"/>
  <c r="R10" i="19"/>
  <c r="R14" i="19"/>
  <c r="R18" i="19"/>
  <c r="R22" i="19"/>
  <c r="R8" i="19"/>
  <c r="R12" i="19"/>
  <c r="R16" i="19"/>
  <c r="R20" i="19"/>
  <c r="R24" i="19"/>
  <c r="R28" i="19"/>
  <c r="R29" i="19"/>
  <c r="R33" i="19"/>
  <c r="R37" i="19"/>
  <c r="S51" i="19"/>
  <c r="R51" i="19"/>
  <c r="R9" i="19"/>
  <c r="R13" i="19"/>
  <c r="T13" i="19"/>
  <c r="R17" i="19"/>
  <c r="R21" i="19"/>
  <c r="T21" i="19"/>
  <c r="R25" i="19"/>
  <c r="R30" i="19"/>
  <c r="R34" i="19"/>
  <c r="R38" i="19"/>
  <c r="F47" i="19"/>
  <c r="F59" i="19"/>
  <c r="F50" i="19"/>
  <c r="F75" i="19"/>
  <c r="F60" i="19"/>
  <c r="S63" i="19"/>
  <c r="R63" i="19"/>
  <c r="R52" i="19"/>
  <c r="R54" i="19"/>
  <c r="F67" i="19"/>
  <c r="F82" i="19"/>
  <c r="F80" i="19"/>
  <c r="R65" i="19"/>
  <c r="F73" i="19"/>
  <c r="F78" i="19"/>
  <c r="R71" i="19"/>
  <c r="F76" i="19"/>
  <c r="F84" i="19"/>
  <c r="F74" i="19"/>
  <c r="F77" i="19"/>
  <c r="F79" i="19"/>
  <c r="F81" i="19"/>
  <c r="F83" i="19"/>
  <c r="O82" i="5"/>
  <c r="T82" i="5" s="1"/>
  <c r="R82" i="5"/>
  <c r="N82" i="5"/>
  <c r="S82" i="5" s="1"/>
  <c r="O79" i="5"/>
  <c r="T79" i="5" s="1"/>
  <c r="R79" i="5"/>
  <c r="O66" i="5"/>
  <c r="T66" i="5" s="1"/>
  <c r="N66" i="5"/>
  <c r="S66" i="5" s="1"/>
  <c r="R66" i="5"/>
  <c r="R83" i="5"/>
  <c r="O75" i="5"/>
  <c r="N51" i="5"/>
  <c r="O51" i="5"/>
  <c r="N43" i="5"/>
  <c r="O43" i="5"/>
  <c r="O35" i="5"/>
  <c r="N57" i="5"/>
  <c r="O57" i="5"/>
  <c r="N49" i="5"/>
  <c r="O49" i="5"/>
  <c r="N41" i="5"/>
  <c r="S41" i="5" s="1"/>
  <c r="O41" i="5"/>
  <c r="T41" i="5" s="1"/>
  <c r="N33" i="5"/>
  <c r="O33" i="5"/>
  <c r="P33" i="5"/>
  <c r="N27" i="5"/>
  <c r="O27" i="5"/>
  <c r="R41" i="5"/>
  <c r="O74" i="5"/>
  <c r="P74" i="5" s="1"/>
  <c r="N74" i="5"/>
  <c r="P72" i="5"/>
  <c r="O71" i="5"/>
  <c r="T71" i="5" s="1"/>
  <c r="N61" i="5"/>
  <c r="S61" i="5" s="1"/>
  <c r="O61" i="5"/>
  <c r="T61" i="5" s="1"/>
  <c r="N53" i="5"/>
  <c r="S53" i="5" s="1"/>
  <c r="O53" i="5"/>
  <c r="T53" i="5" s="1"/>
  <c r="N45" i="5"/>
  <c r="O45" i="5"/>
  <c r="N37" i="5"/>
  <c r="N29" i="5"/>
  <c r="O29" i="5"/>
  <c r="P29" i="5" s="1"/>
  <c r="P84" i="5"/>
  <c r="U84" i="5" s="1"/>
  <c r="O83" i="5"/>
  <c r="T83" i="5" s="1"/>
  <c r="N79" i="5"/>
  <c r="S79" i="5" s="1"/>
  <c r="O70" i="5"/>
  <c r="T70" i="5" s="1"/>
  <c r="N70" i="5"/>
  <c r="S70" i="5" s="1"/>
  <c r="R70" i="5"/>
  <c r="O67" i="5"/>
  <c r="T67" i="5" s="1"/>
  <c r="N63" i="5"/>
  <c r="S63" i="5" s="1"/>
  <c r="O63" i="5"/>
  <c r="T63" i="5" s="1"/>
  <c r="R63" i="5"/>
  <c r="N47" i="5"/>
  <c r="S47" i="5" s="1"/>
  <c r="O47" i="5"/>
  <c r="T47" i="5" s="1"/>
  <c r="R47" i="5"/>
  <c r="N39" i="5"/>
  <c r="O39" i="5"/>
  <c r="P39" i="5" s="1"/>
  <c r="N31" i="5"/>
  <c r="P31" i="5" s="1"/>
  <c r="O31" i="5"/>
  <c r="N62" i="5"/>
  <c r="O62" i="5"/>
  <c r="N60" i="5"/>
  <c r="O60" i="5"/>
  <c r="N58" i="5"/>
  <c r="O58" i="5"/>
  <c r="N56" i="5"/>
  <c r="O56" i="5"/>
  <c r="N54" i="5"/>
  <c r="O54" i="5"/>
  <c r="N52" i="5"/>
  <c r="O52" i="5"/>
  <c r="N50" i="5"/>
  <c r="O50" i="5"/>
  <c r="N48" i="5"/>
  <c r="O48" i="5"/>
  <c r="T48" i="5" s="1"/>
  <c r="N46" i="5"/>
  <c r="O46" i="5"/>
  <c r="N44" i="5"/>
  <c r="O44" i="5"/>
  <c r="N40" i="5"/>
  <c r="O40" i="5"/>
  <c r="N38" i="5"/>
  <c r="O38" i="5"/>
  <c r="N36" i="5"/>
  <c r="O36" i="5"/>
  <c r="N34" i="5"/>
  <c r="O34" i="5"/>
  <c r="N32" i="5"/>
  <c r="O32" i="5"/>
  <c r="N30" i="5"/>
  <c r="O30" i="5"/>
  <c r="N28" i="5"/>
  <c r="O28" i="5"/>
  <c r="N26" i="5"/>
  <c r="O26" i="5"/>
  <c r="N24" i="5"/>
  <c r="O24" i="5"/>
  <c r="R80" i="5"/>
  <c r="O23" i="5"/>
  <c r="O22" i="5"/>
  <c r="P22" i="5" s="1"/>
  <c r="O21" i="5"/>
  <c r="O20" i="5"/>
  <c r="P20" i="5" s="1"/>
  <c r="O19" i="5"/>
  <c r="O18" i="5"/>
  <c r="P18" i="5" s="1"/>
  <c r="O17" i="5"/>
  <c r="O16" i="5"/>
  <c r="P16" i="5" s="1"/>
  <c r="O15" i="5"/>
  <c r="P15" i="5" s="1"/>
  <c r="O14" i="5"/>
  <c r="P14" i="5" s="1"/>
  <c r="O13" i="5"/>
  <c r="T74" i="5"/>
  <c r="R74" i="5"/>
  <c r="S74" i="5"/>
  <c r="T40" i="5"/>
  <c r="R40" i="5"/>
  <c r="T60" i="5"/>
  <c r="R60" i="5"/>
  <c r="R68" i="5"/>
  <c r="I55" i="18"/>
  <c r="J55" i="18"/>
  <c r="I51" i="18"/>
  <c r="J51" i="18"/>
  <c r="I47" i="18"/>
  <c r="J47" i="18"/>
  <c r="T47" i="18" s="1"/>
  <c r="I43" i="18"/>
  <c r="J43" i="18"/>
  <c r="I84" i="18"/>
  <c r="J84" i="18"/>
  <c r="I82" i="18"/>
  <c r="J82" i="18"/>
  <c r="I80" i="18"/>
  <c r="J80" i="18"/>
  <c r="T80" i="18" s="1"/>
  <c r="I78" i="18"/>
  <c r="J78" i="18"/>
  <c r="I76" i="18"/>
  <c r="J76" i="18"/>
  <c r="T76" i="18" s="1"/>
  <c r="I74" i="18"/>
  <c r="J74" i="18"/>
  <c r="I72" i="18"/>
  <c r="J72" i="18"/>
  <c r="I70" i="18"/>
  <c r="J70" i="18"/>
  <c r="T70" i="18" s="1"/>
  <c r="I68" i="18"/>
  <c r="J68" i="18"/>
  <c r="I66" i="18"/>
  <c r="J66" i="18"/>
  <c r="I64" i="18"/>
  <c r="J64" i="18"/>
  <c r="I62" i="18"/>
  <c r="J62" i="18"/>
  <c r="I60" i="18"/>
  <c r="J60" i="18"/>
  <c r="I58" i="18"/>
  <c r="J58" i="18"/>
  <c r="I54" i="18"/>
  <c r="J54" i="18"/>
  <c r="I50" i="18"/>
  <c r="J50" i="18"/>
  <c r="I46" i="18"/>
  <c r="J46" i="18"/>
  <c r="I42" i="18"/>
  <c r="J42" i="18"/>
  <c r="I57" i="18"/>
  <c r="J57" i="18"/>
  <c r="T57" i="18" s="1"/>
  <c r="I53" i="18"/>
  <c r="J53" i="18"/>
  <c r="T53" i="18" s="1"/>
  <c r="I49" i="18"/>
  <c r="J49" i="18"/>
  <c r="I45" i="18"/>
  <c r="J45" i="18"/>
  <c r="I41" i="18"/>
  <c r="J41" i="18"/>
  <c r="I83" i="18"/>
  <c r="J83" i="18"/>
  <c r="I81" i="18"/>
  <c r="J81" i="18"/>
  <c r="I79" i="18"/>
  <c r="J79" i="18"/>
  <c r="I77" i="18"/>
  <c r="J77" i="18"/>
  <c r="I75" i="18"/>
  <c r="J75" i="18"/>
  <c r="I73" i="18"/>
  <c r="J73" i="18"/>
  <c r="I71" i="18"/>
  <c r="J71" i="18"/>
  <c r="I69" i="18"/>
  <c r="J69" i="18"/>
  <c r="I67" i="18"/>
  <c r="J67" i="18"/>
  <c r="I65" i="18"/>
  <c r="J65" i="18"/>
  <c r="I63" i="18"/>
  <c r="J63" i="18"/>
  <c r="I61" i="18"/>
  <c r="J61" i="18"/>
  <c r="I59" i="18"/>
  <c r="J59" i="18"/>
  <c r="I56" i="18"/>
  <c r="J56" i="18"/>
  <c r="I52" i="18"/>
  <c r="J52" i="18"/>
  <c r="I48" i="18"/>
  <c r="J48" i="18"/>
  <c r="I44" i="18"/>
  <c r="J44" i="18"/>
  <c r="R41" i="18"/>
  <c r="S45" i="18"/>
  <c r="T78" i="18"/>
  <c r="T82" i="18"/>
  <c r="J40" i="18"/>
  <c r="K40" i="18" s="1"/>
  <c r="J39" i="18"/>
  <c r="K39" i="18" s="1"/>
  <c r="J38" i="18"/>
  <c r="K38" i="18" s="1"/>
  <c r="J37" i="18"/>
  <c r="K37" i="18" s="1"/>
  <c r="J36" i="18"/>
  <c r="K36" i="18" s="1"/>
  <c r="J35" i="18"/>
  <c r="K35" i="18" s="1"/>
  <c r="J34" i="18"/>
  <c r="K34" i="18" s="1"/>
  <c r="J33" i="18"/>
  <c r="K33" i="18" s="1"/>
  <c r="J32" i="18"/>
  <c r="K32" i="18" s="1"/>
  <c r="I7" i="18"/>
  <c r="I8" i="18"/>
  <c r="K8" i="18" s="1"/>
  <c r="I9" i="18"/>
  <c r="I10" i="18"/>
  <c r="K10" i="18" s="1"/>
  <c r="I11" i="18"/>
  <c r="I12" i="18"/>
  <c r="K12" i="18" s="1"/>
  <c r="I13" i="18"/>
  <c r="I14" i="18"/>
  <c r="K14" i="18" s="1"/>
  <c r="I15" i="18"/>
  <c r="I17" i="18"/>
  <c r="K17" i="18" s="1"/>
  <c r="I18" i="18"/>
  <c r="I19" i="18"/>
  <c r="K19" i="18" s="1"/>
  <c r="I20" i="18"/>
  <c r="I21" i="18"/>
  <c r="K21" i="18" s="1"/>
  <c r="N41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F22" i="18"/>
  <c r="J24" i="18"/>
  <c r="I25" i="18"/>
  <c r="L26" i="18"/>
  <c r="F26" i="18"/>
  <c r="J28" i="18"/>
  <c r="I29" i="18"/>
  <c r="L30" i="18"/>
  <c r="F30" i="18"/>
  <c r="L42" i="18"/>
  <c r="F42" i="18"/>
  <c r="R48" i="18"/>
  <c r="N48" i="18"/>
  <c r="S48" i="18" s="1"/>
  <c r="O48" i="18"/>
  <c r="N49" i="18"/>
  <c r="O49" i="18"/>
  <c r="M51" i="18"/>
  <c r="R61" i="18"/>
  <c r="N61" i="18"/>
  <c r="O61" i="18"/>
  <c r="R65" i="18"/>
  <c r="N65" i="18"/>
  <c r="O65" i="18"/>
  <c r="K7" i="18"/>
  <c r="K9" i="18"/>
  <c r="K11" i="18"/>
  <c r="K13" i="18"/>
  <c r="K15" i="18"/>
  <c r="K16" i="18"/>
  <c r="K18" i="18"/>
  <c r="K20" i="18"/>
  <c r="I22" i="18"/>
  <c r="L23" i="18"/>
  <c r="F23" i="18"/>
  <c r="J25" i="18"/>
  <c r="I26" i="18"/>
  <c r="L27" i="18"/>
  <c r="F27" i="18"/>
  <c r="J29" i="18"/>
  <c r="I30" i="18"/>
  <c r="L31" i="18"/>
  <c r="F31" i="18"/>
  <c r="L32" i="18"/>
  <c r="F32" i="18"/>
  <c r="L34" i="18"/>
  <c r="F34" i="18"/>
  <c r="L36" i="18"/>
  <c r="F36" i="18"/>
  <c r="L44" i="18"/>
  <c r="O45" i="18"/>
  <c r="R45" i="18"/>
  <c r="R52" i="18"/>
  <c r="R55" i="18"/>
  <c r="N55" i="18"/>
  <c r="O55" i="18"/>
  <c r="R59" i="18"/>
  <c r="N59" i="18"/>
  <c r="O59" i="18"/>
  <c r="M62" i="18"/>
  <c r="M66" i="18"/>
  <c r="N68" i="18"/>
  <c r="O68" i="18"/>
  <c r="M69" i="18"/>
  <c r="R73" i="18"/>
  <c r="N73" i="18"/>
  <c r="O73" i="18"/>
  <c r="I23" i="18"/>
  <c r="L24" i="18"/>
  <c r="F24" i="18"/>
  <c r="I27" i="18"/>
  <c r="L28" i="18"/>
  <c r="F28" i="18"/>
  <c r="I31" i="18"/>
  <c r="M39" i="18"/>
  <c r="M40" i="18"/>
  <c r="L43" i="18"/>
  <c r="F43" i="18"/>
  <c r="N52" i="18"/>
  <c r="O52" i="18"/>
  <c r="R56" i="18"/>
  <c r="N56" i="18"/>
  <c r="O56" i="18"/>
  <c r="R63" i="18"/>
  <c r="N63" i="18"/>
  <c r="O63" i="18"/>
  <c r="R67" i="18"/>
  <c r="N67" i="18"/>
  <c r="O67" i="18"/>
  <c r="J23" i="18"/>
  <c r="I24" i="18"/>
  <c r="K24" i="18" s="1"/>
  <c r="L25" i="18"/>
  <c r="F25" i="18"/>
  <c r="J27" i="18"/>
  <c r="I28" i="18"/>
  <c r="L29" i="18"/>
  <c r="F29" i="18"/>
  <c r="J31" i="18"/>
  <c r="L33" i="18"/>
  <c r="F33" i="18"/>
  <c r="L35" i="18"/>
  <c r="F35" i="18"/>
  <c r="L37" i="18"/>
  <c r="F37" i="18"/>
  <c r="L46" i="18"/>
  <c r="N50" i="18"/>
  <c r="S50" i="18" s="1"/>
  <c r="O50" i="18"/>
  <c r="R54" i="18"/>
  <c r="N54" i="18"/>
  <c r="O54" i="18"/>
  <c r="R58" i="18"/>
  <c r="N58" i="18"/>
  <c r="S58" i="18" s="1"/>
  <c r="O58" i="18"/>
  <c r="M60" i="18"/>
  <c r="M64" i="18"/>
  <c r="R68" i="18"/>
  <c r="O41" i="18"/>
  <c r="R57" i="18"/>
  <c r="N57" i="18"/>
  <c r="R70" i="18"/>
  <c r="N70" i="18"/>
  <c r="R76" i="18"/>
  <c r="N76" i="18"/>
  <c r="R78" i="18"/>
  <c r="N78" i="18"/>
  <c r="R80" i="18"/>
  <c r="N80" i="18"/>
  <c r="R82" i="18"/>
  <c r="N82" i="18"/>
  <c r="M83" i="18"/>
  <c r="R71" i="18"/>
  <c r="N71" i="18"/>
  <c r="O71" i="18"/>
  <c r="R72" i="18"/>
  <c r="N72" i="18"/>
  <c r="R75" i="18"/>
  <c r="N75" i="18"/>
  <c r="S75" i="18" s="1"/>
  <c r="R77" i="18"/>
  <c r="N77" i="18"/>
  <c r="R79" i="18"/>
  <c r="N79" i="18"/>
  <c r="S79" i="18" s="1"/>
  <c r="R81" i="18"/>
  <c r="N81" i="18"/>
  <c r="R47" i="18"/>
  <c r="N47" i="18"/>
  <c r="S47" i="18" s="1"/>
  <c r="R49" i="18"/>
  <c r="R53" i="18"/>
  <c r="N53" i="18"/>
  <c r="O72" i="18"/>
  <c r="O75" i="18"/>
  <c r="T75" i="18" s="1"/>
  <c r="O77" i="18"/>
  <c r="O79" i="18"/>
  <c r="O81" i="18"/>
  <c r="T81" i="18" s="1"/>
  <c r="M84" i="18"/>
  <c r="R50" i="18"/>
  <c r="R74" i="18"/>
  <c r="R13" i="11"/>
  <c r="R54" i="11"/>
  <c r="Q64" i="11"/>
  <c r="Q70" i="11"/>
  <c r="T66" i="11"/>
  <c r="J58" i="11"/>
  <c r="T58" i="11" s="1"/>
  <c r="J54" i="11"/>
  <c r="T54" i="11" s="1"/>
  <c r="J50" i="11"/>
  <c r="J46" i="11"/>
  <c r="T46" i="11" s="1"/>
  <c r="J42" i="11"/>
  <c r="J38" i="11"/>
  <c r="T38" i="11" s="1"/>
  <c r="J34" i="11"/>
  <c r="J30" i="11"/>
  <c r="J26" i="11"/>
  <c r="J22" i="11"/>
  <c r="J18" i="11"/>
  <c r="J14" i="11"/>
  <c r="J10" i="11"/>
  <c r="R15" i="11"/>
  <c r="O49" i="11"/>
  <c r="T49" i="11" s="1"/>
  <c r="R51" i="11"/>
  <c r="R59" i="11"/>
  <c r="J51" i="11"/>
  <c r="T51" i="11" s="1"/>
  <c r="J47" i="11"/>
  <c r="T47" i="11" s="1"/>
  <c r="J43" i="11"/>
  <c r="J39" i="11"/>
  <c r="J35" i="11"/>
  <c r="J31" i="11"/>
  <c r="J7" i="11"/>
  <c r="Q62" i="11"/>
  <c r="Q84" i="11"/>
  <c r="O9" i="11"/>
  <c r="T9" i="11" s="1"/>
  <c r="N9" i="11"/>
  <c r="S9" i="11" s="1"/>
  <c r="R39" i="11"/>
  <c r="O39" i="11"/>
  <c r="T39" i="11" s="1"/>
  <c r="T83" i="11"/>
  <c r="S83" i="11"/>
  <c r="R9" i="11"/>
  <c r="N39" i="11"/>
  <c r="S39" i="11" s="1"/>
  <c r="S75" i="11"/>
  <c r="Q75" i="11" s="1"/>
  <c r="S79" i="11"/>
  <c r="Q79" i="11" s="1"/>
  <c r="T41" i="11"/>
  <c r="T57" i="11"/>
  <c r="Q72" i="11"/>
  <c r="Q76" i="11"/>
  <c r="Q80" i="11"/>
  <c r="O26" i="11"/>
  <c r="T26" i="11" s="1"/>
  <c r="T55" i="11"/>
  <c r="T63" i="11"/>
  <c r="Q63" i="11" s="1"/>
  <c r="T69" i="11"/>
  <c r="S69" i="11"/>
  <c r="T73" i="11"/>
  <c r="S73" i="11"/>
  <c r="S77" i="11"/>
  <c r="T77" i="11"/>
  <c r="S81" i="11"/>
  <c r="T81" i="11"/>
  <c r="R17" i="11"/>
  <c r="O17" i="11"/>
  <c r="T17" i="11" s="1"/>
  <c r="T37" i="11"/>
  <c r="T21" i="11"/>
  <c r="T13" i="11"/>
  <c r="S49" i="11"/>
  <c r="Q67" i="11"/>
  <c r="Q71" i="11"/>
  <c r="O22" i="11"/>
  <c r="R22" i="11"/>
  <c r="N22" i="11"/>
  <c r="S22" i="11" s="1"/>
  <c r="O14" i="11"/>
  <c r="T14" i="11" s="1"/>
  <c r="R14" i="11"/>
  <c r="N14" i="11"/>
  <c r="S14" i="11" s="1"/>
  <c r="O20" i="11"/>
  <c r="R20" i="11"/>
  <c r="N20" i="11"/>
  <c r="S20" i="11" s="1"/>
  <c r="O12" i="11"/>
  <c r="T12" i="11" s="1"/>
  <c r="R12" i="11"/>
  <c r="N12" i="11"/>
  <c r="S12" i="11" s="1"/>
  <c r="O28" i="11"/>
  <c r="T28" i="11" s="1"/>
  <c r="R28" i="11"/>
  <c r="M33" i="11"/>
  <c r="O60" i="11"/>
  <c r="T60" i="11" s="1"/>
  <c r="R60" i="11"/>
  <c r="N60" i="11"/>
  <c r="S60" i="11" s="1"/>
  <c r="N15" i="11"/>
  <c r="N28" i="11"/>
  <c r="S28" i="11" s="1"/>
  <c r="O30" i="11"/>
  <c r="T30" i="11" s="1"/>
  <c r="N30" i="11"/>
  <c r="S30" i="11" s="1"/>
  <c r="R30" i="11"/>
  <c r="O31" i="11"/>
  <c r="T31" i="11" s="1"/>
  <c r="N31" i="11"/>
  <c r="S31" i="11" s="1"/>
  <c r="M32" i="11"/>
  <c r="N34" i="11"/>
  <c r="S34" i="11" s="1"/>
  <c r="M8" i="11"/>
  <c r="N13" i="11"/>
  <c r="S13" i="11" s="1"/>
  <c r="O15" i="11"/>
  <c r="T15" i="11" s="1"/>
  <c r="M16" i="11"/>
  <c r="S37" i="11"/>
  <c r="P37" i="11"/>
  <c r="M40" i="11"/>
  <c r="R42" i="11"/>
  <c r="O52" i="11"/>
  <c r="T52" i="11" s="1"/>
  <c r="R52" i="11"/>
  <c r="N52" i="11"/>
  <c r="S52" i="11" s="1"/>
  <c r="O68" i="11"/>
  <c r="T68" i="11" s="1"/>
  <c r="R68" i="11"/>
  <c r="N68" i="11"/>
  <c r="S68" i="11" s="1"/>
  <c r="O74" i="11"/>
  <c r="T74" i="11" s="1"/>
  <c r="O23" i="11"/>
  <c r="T23" i="11" s="1"/>
  <c r="N23" i="11"/>
  <c r="M24" i="11"/>
  <c r="R31" i="11"/>
  <c r="O36" i="11"/>
  <c r="T36" i="11" s="1"/>
  <c r="R36" i="11"/>
  <c r="R29" i="11"/>
  <c r="R37" i="11"/>
  <c r="M7" i="11"/>
  <c r="Q65" i="11"/>
  <c r="L86" i="5" l="1"/>
  <c r="DC38" i="10"/>
  <c r="AQ7" i="10"/>
  <c r="ER56" i="10"/>
  <c r="ER28" i="10"/>
  <c r="ER67" i="10"/>
  <c r="ET67" i="10" s="1"/>
  <c r="ER19" i="10"/>
  <c r="FG62" i="10"/>
  <c r="FK46" i="10"/>
  <c r="FL46" i="10" s="1"/>
  <c r="FV81" i="10"/>
  <c r="FX81" i="10" s="1"/>
  <c r="FZ49" i="10"/>
  <c r="GA49" i="10" s="1"/>
  <c r="FZ17" i="10"/>
  <c r="FV40" i="10"/>
  <c r="AQ61" i="10"/>
  <c r="AR61" i="10" s="1"/>
  <c r="AQ67" i="10"/>
  <c r="DC78" i="10"/>
  <c r="DD78" i="10" s="1"/>
  <c r="EV77" i="10"/>
  <c r="ER45" i="10"/>
  <c r="ET45" i="10" s="1"/>
  <c r="ER13" i="10"/>
  <c r="EV76" i="10"/>
  <c r="EW76" i="10" s="1"/>
  <c r="EV40" i="10"/>
  <c r="EW40" i="10" s="1"/>
  <c r="ER51" i="10"/>
  <c r="ET51" i="10" s="1"/>
  <c r="FK78" i="10"/>
  <c r="FL78" i="10" s="1"/>
  <c r="FZ57" i="10"/>
  <c r="GA57" i="10" s="1"/>
  <c r="FV25" i="10"/>
  <c r="EV75" i="10"/>
  <c r="EW75" i="10" s="1"/>
  <c r="ER59" i="10"/>
  <c r="EV43" i="10"/>
  <c r="EW43" i="10" s="1"/>
  <c r="AQ35" i="10"/>
  <c r="DC20" i="10"/>
  <c r="DD20" i="10" s="1"/>
  <c r="ER83" i="10"/>
  <c r="ER27" i="10"/>
  <c r="ER11" i="10"/>
  <c r="FG72" i="10"/>
  <c r="FI72" i="10" s="1"/>
  <c r="ER8" i="10"/>
  <c r="FG64" i="10"/>
  <c r="P7" i="19"/>
  <c r="N86" i="19"/>
  <c r="P55" i="19"/>
  <c r="U55" i="19" s="1"/>
  <c r="P39" i="19"/>
  <c r="L86" i="19"/>
  <c r="M86" i="19"/>
  <c r="P36" i="19"/>
  <c r="N45" i="19"/>
  <c r="P30" i="19"/>
  <c r="U30" i="19" s="1"/>
  <c r="P84" i="19"/>
  <c r="P9" i="19"/>
  <c r="P25" i="19"/>
  <c r="U25" i="19" s="1"/>
  <c r="Q25" i="19" s="1"/>
  <c r="P12" i="19"/>
  <c r="O70" i="19"/>
  <c r="P70" i="19" s="1"/>
  <c r="U70" i="19" s="1"/>
  <c r="T51" i="19"/>
  <c r="P28" i="19"/>
  <c r="P44" i="19"/>
  <c r="P43" i="19"/>
  <c r="P74" i="19"/>
  <c r="N43" i="19"/>
  <c r="P26" i="5"/>
  <c r="P30" i="5"/>
  <c r="P34" i="5"/>
  <c r="P50" i="5"/>
  <c r="R78" i="5"/>
  <c r="P66" i="5"/>
  <c r="U66" i="5" s="1"/>
  <c r="P80" i="5"/>
  <c r="U80" i="5" s="1"/>
  <c r="P55" i="5"/>
  <c r="O25" i="5"/>
  <c r="P25" i="5" s="1"/>
  <c r="P37" i="5"/>
  <c r="P43" i="5"/>
  <c r="P51" i="5"/>
  <c r="O59" i="5"/>
  <c r="P59" i="5" s="1"/>
  <c r="N78" i="5"/>
  <c r="S78" i="5" s="1"/>
  <c r="M7" i="5"/>
  <c r="P41" i="5"/>
  <c r="U41" i="5" s="1"/>
  <c r="P49" i="5"/>
  <c r="P68" i="5"/>
  <c r="Q80" i="5"/>
  <c r="Q84" i="5"/>
  <c r="P47" i="5"/>
  <c r="U47" i="5" s="1"/>
  <c r="Q47" i="5" s="1"/>
  <c r="P63" i="5"/>
  <c r="U63" i="5" s="1"/>
  <c r="P83" i="5"/>
  <c r="U83" i="5" s="1"/>
  <c r="O9" i="5"/>
  <c r="P9" i="5" s="1"/>
  <c r="N9" i="5"/>
  <c r="M69" i="5"/>
  <c r="Q83" i="5"/>
  <c r="M11" i="5"/>
  <c r="N75" i="5"/>
  <c r="M65" i="5"/>
  <c r="P10" i="5"/>
  <c r="O64" i="5"/>
  <c r="N64" i="5"/>
  <c r="P23" i="5"/>
  <c r="M73" i="5"/>
  <c r="M77" i="5"/>
  <c r="O12" i="5"/>
  <c r="N12" i="5"/>
  <c r="P45" i="5"/>
  <c r="P35" i="5"/>
  <c r="M81" i="5"/>
  <c r="N67" i="5"/>
  <c r="S67" i="5" s="1"/>
  <c r="R67" i="5"/>
  <c r="R71" i="5"/>
  <c r="N71" i="5"/>
  <c r="O8" i="5"/>
  <c r="N8" i="5"/>
  <c r="O76" i="5"/>
  <c r="T76" i="5" s="1"/>
  <c r="N76" i="5"/>
  <c r="S76" i="5" s="1"/>
  <c r="R76" i="5"/>
  <c r="S81" i="18"/>
  <c r="S41" i="18"/>
  <c r="K47" i="18"/>
  <c r="S77" i="18"/>
  <c r="S65" i="18"/>
  <c r="K45" i="18"/>
  <c r="K50" i="18"/>
  <c r="K43" i="18"/>
  <c r="K49" i="18"/>
  <c r="S11" i="11"/>
  <c r="N35" i="11"/>
  <c r="S35" i="11" s="1"/>
  <c r="N50" i="11"/>
  <c r="S50" i="11" s="1"/>
  <c r="O42" i="11"/>
  <c r="T42" i="11" s="1"/>
  <c r="R34" i="11"/>
  <c r="O29" i="11"/>
  <c r="T29" i="11" s="1"/>
  <c r="O11" i="11"/>
  <c r="T11" i="11" s="1"/>
  <c r="O19" i="11"/>
  <c r="T19" i="11" s="1"/>
  <c r="T35" i="11"/>
  <c r="R35" i="11"/>
  <c r="R11" i="11"/>
  <c r="N43" i="11"/>
  <c r="S43" i="11" s="1"/>
  <c r="R50" i="11"/>
  <c r="N74" i="11"/>
  <c r="S74" i="11" s="1"/>
  <c r="S15" i="11"/>
  <c r="N27" i="11"/>
  <c r="S27" i="11" s="1"/>
  <c r="R19" i="11"/>
  <c r="Q83" i="11"/>
  <c r="O27" i="11"/>
  <c r="T27" i="11" s="1"/>
  <c r="R26" i="11"/>
  <c r="L86" i="11"/>
  <c r="M86" i="11"/>
  <c r="P35" i="11"/>
  <c r="N21" i="11"/>
  <c r="S21" i="11" s="1"/>
  <c r="R21" i="11"/>
  <c r="Q77" i="11"/>
  <c r="R43" i="11"/>
  <c r="J86" i="11"/>
  <c r="T43" i="11"/>
  <c r="R49" i="11"/>
  <c r="I86" i="11"/>
  <c r="Q81" i="11"/>
  <c r="Q73" i="11"/>
  <c r="Q69" i="11"/>
  <c r="T20" i="11"/>
  <c r="P61" i="17"/>
  <c r="N65" i="17"/>
  <c r="P65" i="17" s="1"/>
  <c r="O82" i="17"/>
  <c r="P55" i="17"/>
  <c r="P63" i="17"/>
  <c r="N60" i="17"/>
  <c r="N54" i="17"/>
  <c r="P54" i="17" s="1"/>
  <c r="P53" i="17"/>
  <c r="N64" i="17"/>
  <c r="N75" i="17"/>
  <c r="N81" i="17"/>
  <c r="P81" i="17" s="1"/>
  <c r="M7" i="17"/>
  <c r="P73" i="17"/>
  <c r="L86" i="4"/>
  <c r="P11" i="11"/>
  <c r="P9" i="11"/>
  <c r="P60" i="17"/>
  <c r="P58" i="17"/>
  <c r="P66" i="17"/>
  <c r="P59" i="17"/>
  <c r="P76" i="17"/>
  <c r="T68" i="18"/>
  <c r="K44" i="18"/>
  <c r="K48" i="18"/>
  <c r="K53" i="18"/>
  <c r="K46" i="18"/>
  <c r="T65" i="18"/>
  <c r="K41" i="18"/>
  <c r="K57" i="18"/>
  <c r="K51" i="18"/>
  <c r="T48" i="18"/>
  <c r="K56" i="18"/>
  <c r="K61" i="18"/>
  <c r="K65" i="18"/>
  <c r="K69" i="18"/>
  <c r="K73" i="18"/>
  <c r="K77" i="18"/>
  <c r="K81" i="18"/>
  <c r="K42" i="18"/>
  <c r="K54" i="18"/>
  <c r="T77" i="18"/>
  <c r="T56" i="18"/>
  <c r="T50" i="18"/>
  <c r="T73" i="18"/>
  <c r="T61" i="18"/>
  <c r="K52" i="18"/>
  <c r="K55" i="18"/>
  <c r="P74" i="17"/>
  <c r="P82" i="17"/>
  <c r="P78" i="17"/>
  <c r="P84" i="17"/>
  <c r="P57" i="17"/>
  <c r="P56" i="17"/>
  <c r="P64" i="17"/>
  <c r="P80" i="17"/>
  <c r="P75" i="17"/>
  <c r="P83" i="17"/>
  <c r="P72" i="17"/>
  <c r="ER79" i="10"/>
  <c r="ET79" i="10" s="1"/>
  <c r="EV47" i="10"/>
  <c r="EW47" i="10" s="1"/>
  <c r="EV15" i="10"/>
  <c r="EV55" i="10"/>
  <c r="EW55" i="10" s="1"/>
  <c r="ER23" i="10"/>
  <c r="ET23" i="10" s="1"/>
  <c r="ER63" i="10"/>
  <c r="ER31" i="10"/>
  <c r="FK68" i="10"/>
  <c r="FL68" i="10" s="1"/>
  <c r="FM68" i="10" s="1"/>
  <c r="FG48" i="10"/>
  <c r="FH48" i="10" s="1"/>
  <c r="AB32" i="10"/>
  <c r="AU53" i="10"/>
  <c r="AV53" i="10" s="1"/>
  <c r="AU31" i="10"/>
  <c r="AV31" i="10" s="1"/>
  <c r="ER69" i="10"/>
  <c r="ET69" i="10" s="1"/>
  <c r="EV53" i="10"/>
  <c r="EW53" i="10" s="1"/>
  <c r="ER37" i="10"/>
  <c r="ET37" i="10" s="1"/>
  <c r="ER21" i="10"/>
  <c r="ES21" i="10" s="1"/>
  <c r="EV10" i="10"/>
  <c r="EW10" i="10" s="1"/>
  <c r="FG42" i="10"/>
  <c r="FG80" i="10"/>
  <c r="FG44" i="10"/>
  <c r="FH44" i="10" s="1"/>
  <c r="FK36" i="10"/>
  <c r="FL36" i="10" s="1"/>
  <c r="FN36" i="10" s="1"/>
  <c r="FG82" i="10"/>
  <c r="FG66" i="10"/>
  <c r="FH66" i="10" s="1"/>
  <c r="FG58" i="10"/>
  <c r="FH58" i="10" s="1"/>
  <c r="FZ56" i="10"/>
  <c r="GA56" i="10" s="1"/>
  <c r="GB56" i="10" s="1"/>
  <c r="FZ32" i="10"/>
  <c r="FV24" i="10"/>
  <c r="FZ8" i="10"/>
  <c r="GA8" i="10" s="1"/>
  <c r="GB8" i="10" s="1"/>
  <c r="FZ79" i="10"/>
  <c r="GA79" i="10" s="1"/>
  <c r="FV71" i="10"/>
  <c r="FV55" i="10"/>
  <c r="FW55" i="10" s="1"/>
  <c r="FZ47" i="10"/>
  <c r="FV39" i="10"/>
  <c r="FZ31" i="10"/>
  <c r="GA31" i="10" s="1"/>
  <c r="GC31" i="10" s="1"/>
  <c r="FV23" i="10"/>
  <c r="FX23" i="10" s="1"/>
  <c r="FZ15" i="10"/>
  <c r="GA15" i="10" s="1"/>
  <c r="GB15" i="10" s="1"/>
  <c r="FZ7" i="10"/>
  <c r="GK81" i="10"/>
  <c r="GO81" i="10"/>
  <c r="GO73" i="10"/>
  <c r="GP73" i="10" s="1"/>
  <c r="GK73" i="10"/>
  <c r="GO65" i="10"/>
  <c r="GP65" i="10" s="1"/>
  <c r="GK65" i="10"/>
  <c r="GK57" i="10"/>
  <c r="GO57" i="10"/>
  <c r="GP57" i="10" s="1"/>
  <c r="GO49" i="10"/>
  <c r="GK49" i="10"/>
  <c r="GO41" i="10"/>
  <c r="GK41" i="10"/>
  <c r="GK33" i="10"/>
  <c r="GO33" i="10"/>
  <c r="GO25" i="10"/>
  <c r="GK25" i="10"/>
  <c r="GO17" i="10"/>
  <c r="GK17" i="10"/>
  <c r="GO9" i="10"/>
  <c r="GP9" i="10" s="1"/>
  <c r="GK9" i="10"/>
  <c r="GM58" i="10"/>
  <c r="GL58" i="10"/>
  <c r="GR46" i="10"/>
  <c r="GQ46" i="10"/>
  <c r="GM68" i="10"/>
  <c r="GL68" i="10"/>
  <c r="GK60" i="10"/>
  <c r="GO60" i="10"/>
  <c r="GO52" i="10"/>
  <c r="GP52" i="10" s="1"/>
  <c r="GK52" i="10"/>
  <c r="GR48" i="10"/>
  <c r="GQ48" i="10"/>
  <c r="GK40" i="10"/>
  <c r="GO40" i="10"/>
  <c r="GP40" i="10" s="1"/>
  <c r="GP36" i="10"/>
  <c r="GP20" i="10"/>
  <c r="GQ12" i="10"/>
  <c r="GR12" i="10"/>
  <c r="GM54" i="10"/>
  <c r="GL54" i="10"/>
  <c r="GR38" i="10"/>
  <c r="GQ38" i="10"/>
  <c r="GQ82" i="10"/>
  <c r="GR82" i="10"/>
  <c r="GM74" i="10"/>
  <c r="GL74" i="10"/>
  <c r="GM62" i="10"/>
  <c r="GL62" i="10"/>
  <c r="GM50" i="10"/>
  <c r="GL50" i="10"/>
  <c r="GM30" i="10"/>
  <c r="GL30" i="10"/>
  <c r="AB46" i="10"/>
  <c r="CY14" i="10"/>
  <c r="DA14" i="10" s="1"/>
  <c r="ER81" i="10"/>
  <c r="ES81" i="10" s="1"/>
  <c r="EV65" i="10"/>
  <c r="ER49" i="10"/>
  <c r="ET49" i="10" s="1"/>
  <c r="EV33" i="10"/>
  <c r="EW33" i="10" s="1"/>
  <c r="ER17" i="10"/>
  <c r="ET17" i="10" s="1"/>
  <c r="EV32" i="10"/>
  <c r="GR70" i="10"/>
  <c r="GQ70" i="10"/>
  <c r="GP58" i="10"/>
  <c r="GL22" i="10"/>
  <c r="GM22" i="10"/>
  <c r="GM80" i="10"/>
  <c r="GL80" i="10"/>
  <c r="GP68" i="10"/>
  <c r="GK32" i="10"/>
  <c r="GO32" i="10"/>
  <c r="GP32" i="10" s="1"/>
  <c r="GK24" i="10"/>
  <c r="GO24" i="10"/>
  <c r="GM12" i="10"/>
  <c r="GL12" i="10"/>
  <c r="GN12" i="10" s="1"/>
  <c r="GP54" i="10"/>
  <c r="GK26" i="10"/>
  <c r="GO26" i="10"/>
  <c r="GO10" i="10"/>
  <c r="GP10" i="10" s="1"/>
  <c r="GK10" i="10"/>
  <c r="GK79" i="10"/>
  <c r="GO79" i="10"/>
  <c r="GK71" i="10"/>
  <c r="GO71" i="10"/>
  <c r="GO63" i="10"/>
  <c r="GK63" i="10"/>
  <c r="GK55" i="10"/>
  <c r="GO55" i="10"/>
  <c r="GP55" i="10" s="1"/>
  <c r="GO47" i="10"/>
  <c r="GP47" i="10" s="1"/>
  <c r="GK47" i="10"/>
  <c r="GO39" i="10"/>
  <c r="GP39" i="10" s="1"/>
  <c r="GK39" i="10"/>
  <c r="GK31" i="10"/>
  <c r="GO31" i="10"/>
  <c r="GP31" i="10" s="1"/>
  <c r="GO23" i="10"/>
  <c r="GK23" i="10"/>
  <c r="GK15" i="10"/>
  <c r="GO15" i="10"/>
  <c r="GK7" i="10"/>
  <c r="GO7" i="10"/>
  <c r="GJ86" i="10"/>
  <c r="GM82" i="10"/>
  <c r="GL82" i="10"/>
  <c r="GQ62" i="10"/>
  <c r="GR62" i="10"/>
  <c r="GR30" i="10"/>
  <c r="GQ30" i="10"/>
  <c r="GO77" i="10"/>
  <c r="GP77" i="10" s="1"/>
  <c r="GK77" i="10"/>
  <c r="GO69" i="10"/>
  <c r="GK69" i="10"/>
  <c r="GO61" i="10"/>
  <c r="GK61" i="10"/>
  <c r="GK53" i="10"/>
  <c r="GO53" i="10"/>
  <c r="GP53" i="10" s="1"/>
  <c r="GO45" i="10"/>
  <c r="GK45" i="10"/>
  <c r="GO37" i="10"/>
  <c r="GP37" i="10" s="1"/>
  <c r="GK37" i="10"/>
  <c r="GK29" i="10"/>
  <c r="GO29" i="10"/>
  <c r="GP29" i="10" s="1"/>
  <c r="GO21" i="10"/>
  <c r="GK21" i="10"/>
  <c r="GK13" i="10"/>
  <c r="GO13" i="10"/>
  <c r="GR78" i="10"/>
  <c r="GQ78" i="10"/>
  <c r="GM70" i="10"/>
  <c r="GL70" i="10"/>
  <c r="GQ34" i="10"/>
  <c r="GR34" i="10"/>
  <c r="GP22" i="10"/>
  <c r="GP80" i="10"/>
  <c r="GM72" i="10"/>
  <c r="GL72" i="10"/>
  <c r="GR64" i="10"/>
  <c r="GQ64" i="10"/>
  <c r="GK56" i="10"/>
  <c r="GO56" i="10"/>
  <c r="GP56" i="10" s="1"/>
  <c r="GR44" i="10"/>
  <c r="GQ44" i="10"/>
  <c r="GR16" i="10"/>
  <c r="GQ16" i="10"/>
  <c r="GK8" i="10"/>
  <c r="GO8" i="10"/>
  <c r="GL66" i="10"/>
  <c r="GM66" i="10"/>
  <c r="GM42" i="10"/>
  <c r="GL42" i="10"/>
  <c r="GQ14" i="10"/>
  <c r="GR14" i="10"/>
  <c r="GM78" i="10"/>
  <c r="GL78" i="10"/>
  <c r="GM46" i="10"/>
  <c r="GL46" i="10"/>
  <c r="GM34" i="10"/>
  <c r="GL34" i="10"/>
  <c r="GK84" i="10"/>
  <c r="GO84" i="10"/>
  <c r="GO76" i="10"/>
  <c r="GK76" i="10"/>
  <c r="GP72" i="10"/>
  <c r="GM64" i="10"/>
  <c r="GL64" i="10"/>
  <c r="GL48" i="10"/>
  <c r="GM48" i="10"/>
  <c r="GM44" i="10"/>
  <c r="GL44" i="10"/>
  <c r="GM36" i="10"/>
  <c r="GL36" i="10"/>
  <c r="GO28" i="10"/>
  <c r="GP28" i="10" s="1"/>
  <c r="GK28" i="10"/>
  <c r="GM20" i="10"/>
  <c r="GL20" i="10"/>
  <c r="GM16" i="10"/>
  <c r="GL16" i="10"/>
  <c r="GL38" i="10"/>
  <c r="GM38" i="10"/>
  <c r="GK18" i="10"/>
  <c r="GO18" i="10"/>
  <c r="GP18" i="10" s="1"/>
  <c r="GK83" i="10"/>
  <c r="GO83" i="10"/>
  <c r="GK75" i="10"/>
  <c r="GO75" i="10"/>
  <c r="GO67" i="10"/>
  <c r="GK67" i="10"/>
  <c r="GK59" i="10"/>
  <c r="GO59" i="10"/>
  <c r="GP59" i="10" s="1"/>
  <c r="GK51" i="10"/>
  <c r="GO51" i="10"/>
  <c r="GO43" i="10"/>
  <c r="GK43" i="10"/>
  <c r="GK35" i="10"/>
  <c r="GO35" i="10"/>
  <c r="GO27" i="10"/>
  <c r="GK27" i="10"/>
  <c r="GO19" i="10"/>
  <c r="GK19" i="10"/>
  <c r="GO11" i="10"/>
  <c r="GK11" i="10"/>
  <c r="GR74" i="10"/>
  <c r="GQ74" i="10"/>
  <c r="GR66" i="10"/>
  <c r="GQ66" i="10"/>
  <c r="GQ50" i="10"/>
  <c r="GR50" i="10"/>
  <c r="GR42" i="10"/>
  <c r="GQ42" i="10"/>
  <c r="GL14" i="10"/>
  <c r="GM14" i="10"/>
  <c r="AQ10" i="10"/>
  <c r="AR10" i="10" s="1"/>
  <c r="CY50" i="10"/>
  <c r="DA50" i="10" s="1"/>
  <c r="CY68" i="10"/>
  <c r="FG20" i="10"/>
  <c r="FG12" i="10"/>
  <c r="FI12" i="10" s="1"/>
  <c r="FW77" i="10"/>
  <c r="FY77" i="10" s="1"/>
  <c r="FX77" i="10"/>
  <c r="GB73" i="10"/>
  <c r="GC73" i="10"/>
  <c r="GA65" i="10"/>
  <c r="FW53" i="10"/>
  <c r="FX53" i="10"/>
  <c r="GA41" i="10"/>
  <c r="FW33" i="10"/>
  <c r="FY33" i="10" s="1"/>
  <c r="FX33" i="10"/>
  <c r="GC29" i="10"/>
  <c r="GB29" i="10"/>
  <c r="FW17" i="10"/>
  <c r="FY17" i="10" s="1"/>
  <c r="FX17" i="10"/>
  <c r="FX84" i="10"/>
  <c r="FW84" i="10"/>
  <c r="GB76" i="10"/>
  <c r="GD76" i="10" s="1"/>
  <c r="GC76" i="10"/>
  <c r="FV68" i="10"/>
  <c r="FZ68" i="10"/>
  <c r="GA68" i="10" s="1"/>
  <c r="GC56" i="10"/>
  <c r="GC52" i="10"/>
  <c r="GB52" i="10"/>
  <c r="FZ36" i="10"/>
  <c r="FV36" i="10"/>
  <c r="GC24" i="10"/>
  <c r="GB24" i="10"/>
  <c r="GC8" i="10"/>
  <c r="FW83" i="10"/>
  <c r="FX83" i="10"/>
  <c r="FW75" i="10"/>
  <c r="FX75" i="10"/>
  <c r="GB67" i="10"/>
  <c r="GC67" i="10"/>
  <c r="GA55" i="10"/>
  <c r="FX47" i="10"/>
  <c r="FW47" i="10"/>
  <c r="GA39" i="10"/>
  <c r="GA27" i="10"/>
  <c r="FZ82" i="10"/>
  <c r="FV82" i="10"/>
  <c r="FZ74" i="10"/>
  <c r="GA74" i="10" s="1"/>
  <c r="FV74" i="10"/>
  <c r="FV66" i="10"/>
  <c r="FZ66" i="10"/>
  <c r="FZ58" i="10"/>
  <c r="FV58" i="10"/>
  <c r="FV50" i="10"/>
  <c r="FZ50" i="10"/>
  <c r="FZ42" i="10"/>
  <c r="FV42" i="10"/>
  <c r="FZ34" i="10"/>
  <c r="FV34" i="10"/>
  <c r="FZ14" i="10"/>
  <c r="GA14" i="10" s="1"/>
  <c r="FV14" i="10"/>
  <c r="AQ45" i="10"/>
  <c r="AS45" i="10" s="1"/>
  <c r="CY80" i="10"/>
  <c r="DA80" i="10" s="1"/>
  <c r="GA81" i="10"/>
  <c r="GA77" i="10"/>
  <c r="FW65" i="10"/>
  <c r="FX65" i="10"/>
  <c r="FW57" i="10"/>
  <c r="FX57" i="10"/>
  <c r="FX45" i="10"/>
  <c r="FW45" i="10"/>
  <c r="FX37" i="10"/>
  <c r="FW37" i="10"/>
  <c r="GA33" i="10"/>
  <c r="GA21" i="10"/>
  <c r="GA17" i="10"/>
  <c r="GA9" i="10"/>
  <c r="FZ80" i="10"/>
  <c r="FV80" i="10"/>
  <c r="FX76" i="10"/>
  <c r="FW76" i="10"/>
  <c r="FX60" i="10"/>
  <c r="FW60" i="10"/>
  <c r="FX56" i="10"/>
  <c r="FW56" i="10"/>
  <c r="FV48" i="10"/>
  <c r="FZ48" i="10"/>
  <c r="FX28" i="10"/>
  <c r="FW28" i="10"/>
  <c r="FV20" i="10"/>
  <c r="FZ20" i="10"/>
  <c r="GA20" i="10" s="1"/>
  <c r="FZ12" i="10"/>
  <c r="GA12" i="10" s="1"/>
  <c r="FV12" i="10"/>
  <c r="FX8" i="10"/>
  <c r="FW8" i="10"/>
  <c r="GA75" i="10"/>
  <c r="FW67" i="10"/>
  <c r="FX67" i="10"/>
  <c r="GC59" i="10"/>
  <c r="GB59" i="10"/>
  <c r="FX51" i="10"/>
  <c r="FW51" i="10"/>
  <c r="GA43" i="10"/>
  <c r="FX31" i="10"/>
  <c r="FW31" i="10"/>
  <c r="FX19" i="10"/>
  <c r="FW19" i="10"/>
  <c r="FW15" i="10"/>
  <c r="FX15" i="10"/>
  <c r="FY15" i="10" s="1"/>
  <c r="FU86" i="10"/>
  <c r="FX26" i="10"/>
  <c r="FW26" i="10"/>
  <c r="FW81" i="10"/>
  <c r="FW69" i="10"/>
  <c r="FX69" i="10"/>
  <c r="GC61" i="10"/>
  <c r="GB61" i="10"/>
  <c r="GB57" i="10"/>
  <c r="GC57" i="10"/>
  <c r="FX49" i="10"/>
  <c r="FW49" i="10"/>
  <c r="GA45" i="10"/>
  <c r="GB37" i="10"/>
  <c r="GC37" i="10"/>
  <c r="GB25" i="10"/>
  <c r="GC25" i="10"/>
  <c r="FX21" i="10"/>
  <c r="FW21" i="10"/>
  <c r="GA13" i="10"/>
  <c r="FW9" i="10"/>
  <c r="FX9" i="10"/>
  <c r="FV72" i="10"/>
  <c r="FZ72" i="10"/>
  <c r="FV64" i="10"/>
  <c r="FZ64" i="10"/>
  <c r="GA64" i="10" s="1"/>
  <c r="GC60" i="10"/>
  <c r="GB60" i="10"/>
  <c r="GB40" i="10"/>
  <c r="GC40" i="10"/>
  <c r="GA32" i="10"/>
  <c r="GB28" i="10"/>
  <c r="GC28" i="10"/>
  <c r="FW79" i="10"/>
  <c r="FX79" i="10"/>
  <c r="FW71" i="10"/>
  <c r="FX71" i="10"/>
  <c r="FX59" i="10"/>
  <c r="FW59" i="10"/>
  <c r="GB51" i="10"/>
  <c r="GC51" i="10"/>
  <c r="FX43" i="10"/>
  <c r="FW43" i="10"/>
  <c r="FX35" i="10"/>
  <c r="FW35" i="10"/>
  <c r="GA19" i="10"/>
  <c r="GC11" i="10"/>
  <c r="GB11" i="10"/>
  <c r="GA7" i="10"/>
  <c r="FZ78" i="10"/>
  <c r="FV78" i="10"/>
  <c r="FZ70" i="10"/>
  <c r="FV70" i="10"/>
  <c r="FZ62" i="10"/>
  <c r="GA62" i="10" s="1"/>
  <c r="FV62" i="10"/>
  <c r="FZ54" i="10"/>
  <c r="FV54" i="10"/>
  <c r="FZ46" i="10"/>
  <c r="FV46" i="10"/>
  <c r="FV38" i="10"/>
  <c r="FZ38" i="10"/>
  <c r="GA38" i="10" s="1"/>
  <c r="FV30" i="10"/>
  <c r="FZ30" i="10"/>
  <c r="GA30" i="10" s="1"/>
  <c r="GA26" i="10"/>
  <c r="FW18" i="10"/>
  <c r="FX18" i="10"/>
  <c r="GB10" i="10"/>
  <c r="GC10" i="10"/>
  <c r="DC66" i="10"/>
  <c r="DD66" i="10" s="1"/>
  <c r="DC30" i="10"/>
  <c r="DD30" i="10" s="1"/>
  <c r="CY48" i="10"/>
  <c r="DA48" i="10" s="1"/>
  <c r="FX73" i="10"/>
  <c r="FW73" i="10"/>
  <c r="GA69" i="10"/>
  <c r="FW61" i="10"/>
  <c r="FX61" i="10"/>
  <c r="GA53" i="10"/>
  <c r="GB49" i="10"/>
  <c r="GC49" i="10"/>
  <c r="FW41" i="10"/>
  <c r="FX41" i="10"/>
  <c r="FX29" i="10"/>
  <c r="FW29" i="10"/>
  <c r="FW25" i="10"/>
  <c r="FX25" i="10"/>
  <c r="FW13" i="10"/>
  <c r="FX13" i="10"/>
  <c r="GC84" i="10"/>
  <c r="GB84" i="10"/>
  <c r="FX52" i="10"/>
  <c r="FW52" i="10"/>
  <c r="FV44" i="10"/>
  <c r="FZ44" i="10"/>
  <c r="GA44" i="10" s="1"/>
  <c r="FX40" i="10"/>
  <c r="FW40" i="10"/>
  <c r="FX32" i="10"/>
  <c r="FW32" i="10"/>
  <c r="FX24" i="10"/>
  <c r="FW24" i="10"/>
  <c r="FZ16" i="10"/>
  <c r="GA16" i="10" s="1"/>
  <c r="FV16" i="10"/>
  <c r="GB83" i="10"/>
  <c r="GC83" i="10"/>
  <c r="GB71" i="10"/>
  <c r="GC71" i="10"/>
  <c r="GA47" i="10"/>
  <c r="FX39" i="10"/>
  <c r="FW39" i="10"/>
  <c r="GB35" i="10"/>
  <c r="GC35" i="10"/>
  <c r="FX27" i="10"/>
  <c r="FW27" i="10"/>
  <c r="GA23" i="10"/>
  <c r="FW11" i="10"/>
  <c r="FX11" i="10"/>
  <c r="FW7" i="10"/>
  <c r="FX7" i="10"/>
  <c r="FV22" i="10"/>
  <c r="FZ22" i="10"/>
  <c r="GC18" i="10"/>
  <c r="GB18" i="10"/>
  <c r="FX10" i="10"/>
  <c r="FW10" i="10"/>
  <c r="FN78" i="10"/>
  <c r="FM78" i="10"/>
  <c r="FL62" i="10"/>
  <c r="FL50" i="10"/>
  <c r="FH80" i="10"/>
  <c r="FI80" i="10"/>
  <c r="FL12" i="10"/>
  <c r="FI82" i="10"/>
  <c r="FH82" i="10"/>
  <c r="FL74" i="10"/>
  <c r="FL54" i="10"/>
  <c r="FM34" i="10"/>
  <c r="FN34" i="10"/>
  <c r="FK79" i="10"/>
  <c r="FG79" i="10"/>
  <c r="FG71" i="10"/>
  <c r="FK71" i="10"/>
  <c r="FL71" i="10" s="1"/>
  <c r="FK63" i="10"/>
  <c r="FK55" i="10"/>
  <c r="FG55" i="10"/>
  <c r="FK47" i="10"/>
  <c r="FG47" i="10"/>
  <c r="FK39" i="10"/>
  <c r="FL39" i="10" s="1"/>
  <c r="FG39" i="10"/>
  <c r="FG31" i="10"/>
  <c r="FK31" i="10"/>
  <c r="FK23" i="10"/>
  <c r="FG23" i="10"/>
  <c r="FG15" i="10"/>
  <c r="FK15" i="10"/>
  <c r="FF86" i="10"/>
  <c r="FG7" i="10"/>
  <c r="FK7" i="10"/>
  <c r="FL58" i="10"/>
  <c r="FK26" i="10"/>
  <c r="FG26" i="10"/>
  <c r="AB12" i="10"/>
  <c r="AB8" i="10"/>
  <c r="AD8" i="10" s="1"/>
  <c r="AQ29" i="10"/>
  <c r="AR29" i="10" s="1"/>
  <c r="DC70" i="10"/>
  <c r="DD70" i="10" s="1"/>
  <c r="DF70" i="10" s="1"/>
  <c r="CY62" i="10"/>
  <c r="CY34" i="10"/>
  <c r="DA34" i="10" s="1"/>
  <c r="DC44" i="10"/>
  <c r="DC16" i="10"/>
  <c r="ER60" i="10"/>
  <c r="ER52" i="10"/>
  <c r="ET52" i="10" s="1"/>
  <c r="FK81" i="10"/>
  <c r="FL81" i="10" s="1"/>
  <c r="FG81" i="10"/>
  <c r="FG73" i="10"/>
  <c r="FK73" i="10"/>
  <c r="FK65" i="10"/>
  <c r="FL65" i="10" s="1"/>
  <c r="FG65" i="10"/>
  <c r="FG57" i="10"/>
  <c r="FK57" i="10"/>
  <c r="FL57" i="10" s="1"/>
  <c r="FG49" i="10"/>
  <c r="FK49" i="10"/>
  <c r="FL49" i="10" s="1"/>
  <c r="FG41" i="10"/>
  <c r="FK41" i="10"/>
  <c r="FG33" i="10"/>
  <c r="FK33" i="10"/>
  <c r="FK25" i="10"/>
  <c r="FL25" i="10" s="1"/>
  <c r="FG25" i="10"/>
  <c r="FG17" i="10"/>
  <c r="FK17" i="10"/>
  <c r="FK9" i="10"/>
  <c r="FG9" i="10"/>
  <c r="FH62" i="10"/>
  <c r="FI62" i="10"/>
  <c r="FH30" i="10"/>
  <c r="FI30" i="10"/>
  <c r="FK84" i="10"/>
  <c r="FL84" i="10" s="1"/>
  <c r="FG84" i="10"/>
  <c r="FN80" i="10"/>
  <c r="FM80" i="10"/>
  <c r="FL72" i="10"/>
  <c r="FI64" i="10"/>
  <c r="FH64" i="10"/>
  <c r="FG56" i="10"/>
  <c r="FK56" i="10"/>
  <c r="FL56" i="10" s="1"/>
  <c r="FK28" i="10"/>
  <c r="FG28" i="10"/>
  <c r="FH16" i="10"/>
  <c r="FI16" i="10"/>
  <c r="FK8" i="10"/>
  <c r="FL8" i="10" s="1"/>
  <c r="FG8" i="10"/>
  <c r="FN82" i="10"/>
  <c r="FM82" i="10"/>
  <c r="FH46" i="10"/>
  <c r="FI46" i="10"/>
  <c r="DC82" i="10"/>
  <c r="DD82" i="10" s="1"/>
  <c r="DF82" i="10" s="1"/>
  <c r="CY54" i="10"/>
  <c r="FH70" i="10"/>
  <c r="FI70" i="10"/>
  <c r="FH42" i="10"/>
  <c r="FI42" i="10"/>
  <c r="FM30" i="10"/>
  <c r="FN30" i="10"/>
  <c r="FK76" i="10"/>
  <c r="FL76" i="10" s="1"/>
  <c r="FG76" i="10"/>
  <c r="FI68" i="10"/>
  <c r="FH68" i="10"/>
  <c r="FL64" i="10"/>
  <c r="FL44" i="10"/>
  <c r="FH36" i="10"/>
  <c r="FI36" i="10"/>
  <c r="FI20" i="10"/>
  <c r="FH20" i="10"/>
  <c r="FL16" i="10"/>
  <c r="FL66" i="10"/>
  <c r="FN46" i="10"/>
  <c r="FM46" i="10"/>
  <c r="FH22" i="10"/>
  <c r="FI22" i="10"/>
  <c r="FG83" i="10"/>
  <c r="FK83" i="10"/>
  <c r="FK75" i="10"/>
  <c r="FL75" i="10" s="1"/>
  <c r="FG75" i="10"/>
  <c r="FK67" i="10"/>
  <c r="FL67" i="10" s="1"/>
  <c r="FG67" i="10"/>
  <c r="FK59" i="10"/>
  <c r="FL59" i="10" s="1"/>
  <c r="FG59" i="10"/>
  <c r="FK51" i="10"/>
  <c r="FL51" i="10" s="1"/>
  <c r="FG51" i="10"/>
  <c r="FK43" i="10"/>
  <c r="FG43" i="10"/>
  <c r="FK35" i="10"/>
  <c r="FL35" i="10" s="1"/>
  <c r="FG35" i="10"/>
  <c r="FK27" i="10"/>
  <c r="FG27" i="10"/>
  <c r="FK19" i="10"/>
  <c r="FG19" i="10"/>
  <c r="FG11" i="10"/>
  <c r="FK11" i="10"/>
  <c r="FL11" i="10" s="1"/>
  <c r="FL38" i="10"/>
  <c r="FH14" i="10"/>
  <c r="FI14" i="10"/>
  <c r="FG10" i="10"/>
  <c r="FK10" i="10"/>
  <c r="FL10" i="10" s="1"/>
  <c r="DC22" i="10"/>
  <c r="DD22" i="10" s="1"/>
  <c r="DE22" i="10" s="1"/>
  <c r="DC12" i="10"/>
  <c r="DD12" i="10" s="1"/>
  <c r="FK77" i="10"/>
  <c r="FL77" i="10" s="1"/>
  <c r="FG77" i="10"/>
  <c r="FK69" i="10"/>
  <c r="FG69" i="10"/>
  <c r="FG61" i="10"/>
  <c r="FK61" i="10"/>
  <c r="FG53" i="10"/>
  <c r="FK53" i="10"/>
  <c r="FK45" i="10"/>
  <c r="FG45" i="10"/>
  <c r="FG37" i="10"/>
  <c r="FK37" i="10"/>
  <c r="FL37" i="10" s="1"/>
  <c r="FK29" i="10"/>
  <c r="FL29" i="10" s="1"/>
  <c r="FG29" i="10"/>
  <c r="FG21" i="10"/>
  <c r="FK21" i="10"/>
  <c r="FL21" i="10" s="1"/>
  <c r="FG13" i="10"/>
  <c r="FK13" i="10"/>
  <c r="FL13" i="10" s="1"/>
  <c r="FI78" i="10"/>
  <c r="FH78" i="10"/>
  <c r="FM70" i="10"/>
  <c r="FN70" i="10"/>
  <c r="FH50" i="10"/>
  <c r="FI50" i="10"/>
  <c r="FL42" i="10"/>
  <c r="FK18" i="10"/>
  <c r="FL18" i="10" s="1"/>
  <c r="FG18" i="10"/>
  <c r="FG60" i="10"/>
  <c r="FK60" i="10"/>
  <c r="FL60" i="10" s="1"/>
  <c r="FK52" i="10"/>
  <c r="FL52" i="10" s="1"/>
  <c r="FG52" i="10"/>
  <c r="FL48" i="10"/>
  <c r="FK40" i="10"/>
  <c r="FG40" i="10"/>
  <c r="FK32" i="10"/>
  <c r="FG32" i="10"/>
  <c r="FK24" i="10"/>
  <c r="FL24" i="10" s="1"/>
  <c r="FG24" i="10"/>
  <c r="FL20" i="10"/>
  <c r="FH12" i="10"/>
  <c r="FH74" i="10"/>
  <c r="FI74" i="10"/>
  <c r="FH54" i="10"/>
  <c r="FI54" i="10"/>
  <c r="FH34" i="10"/>
  <c r="FI34" i="10"/>
  <c r="FL22" i="10"/>
  <c r="FH38" i="10"/>
  <c r="FI38" i="10"/>
  <c r="FL14" i="10"/>
  <c r="EW57" i="10"/>
  <c r="ES45" i="10"/>
  <c r="EW21" i="10"/>
  <c r="EV74" i="10"/>
  <c r="EW74" i="10" s="1"/>
  <c r="ER74" i="10"/>
  <c r="ER42" i="10"/>
  <c r="EV42" i="10"/>
  <c r="EW42" i="10" s="1"/>
  <c r="ES84" i="10"/>
  <c r="ET84" i="10"/>
  <c r="EV68" i="10"/>
  <c r="ER68" i="10"/>
  <c r="ET56" i="10"/>
  <c r="ES56" i="10"/>
  <c r="ET40" i="10"/>
  <c r="ES40" i="10"/>
  <c r="ET24" i="10"/>
  <c r="ES24" i="10"/>
  <c r="EX79" i="10"/>
  <c r="EY79" i="10"/>
  <c r="EX43" i="10"/>
  <c r="EY43" i="10"/>
  <c r="ES31" i="10"/>
  <c r="ET31" i="10"/>
  <c r="ES19" i="10"/>
  <c r="ET19" i="10"/>
  <c r="EW7" i="10"/>
  <c r="N16" i="10"/>
  <c r="P16" i="10" s="1"/>
  <c r="ET73" i="10"/>
  <c r="ES73" i="10"/>
  <c r="ES65" i="10"/>
  <c r="ET65" i="10"/>
  <c r="EX61" i="10"/>
  <c r="EY61" i="10"/>
  <c r="EY49" i="10"/>
  <c r="EX49" i="10"/>
  <c r="EX41" i="10"/>
  <c r="EY41" i="10"/>
  <c r="ES33" i="10"/>
  <c r="ET33" i="10"/>
  <c r="ET25" i="10"/>
  <c r="ES25" i="10"/>
  <c r="EW9" i="10"/>
  <c r="EY26" i="10"/>
  <c r="EX26" i="10"/>
  <c r="EW84" i="10"/>
  <c r="EY76" i="10"/>
  <c r="EX76" i="10"/>
  <c r="ET60" i="10"/>
  <c r="ES60" i="10"/>
  <c r="EX40" i="10"/>
  <c r="EY40" i="10"/>
  <c r="EW32" i="10"/>
  <c r="EW24" i="10"/>
  <c r="EX8" i="10"/>
  <c r="EY8" i="10"/>
  <c r="EV70" i="10"/>
  <c r="EW70" i="10" s="1"/>
  <c r="ER70" i="10"/>
  <c r="EV54" i="10"/>
  <c r="ER54" i="10"/>
  <c r="EV38" i="10"/>
  <c r="ER38" i="10"/>
  <c r="EV22" i="10"/>
  <c r="ER22" i="10"/>
  <c r="ET83" i="10"/>
  <c r="ES83" i="10"/>
  <c r="EW71" i="10"/>
  <c r="ES63" i="10"/>
  <c r="ET63" i="10"/>
  <c r="EW59" i="10"/>
  <c r="ES51" i="10"/>
  <c r="ES43" i="10"/>
  <c r="ET43" i="10"/>
  <c r="EW31" i="10"/>
  <c r="ES23" i="10"/>
  <c r="EX19" i="10"/>
  <c r="EY19" i="10"/>
  <c r="EX11" i="10"/>
  <c r="EY11" i="10"/>
  <c r="ET7" i="10"/>
  <c r="ES7" i="10"/>
  <c r="ET61" i="10"/>
  <c r="ES61" i="10"/>
  <c r="ES37" i="10"/>
  <c r="EW29" i="10"/>
  <c r="ET9" i="10"/>
  <c r="ES9" i="10"/>
  <c r="ER58" i="10"/>
  <c r="EV58" i="10"/>
  <c r="ET26" i="10"/>
  <c r="ES26" i="10"/>
  <c r="ES76" i="10"/>
  <c r="ET76" i="10"/>
  <c r="ER48" i="10"/>
  <c r="EV48" i="10"/>
  <c r="EW48" i="10" s="1"/>
  <c r="ET32" i="10"/>
  <c r="ES32" i="10"/>
  <c r="EV16" i="10"/>
  <c r="ER16" i="10"/>
  <c r="ET71" i="10"/>
  <c r="ES71" i="10"/>
  <c r="ET59" i="10"/>
  <c r="ES59" i="10"/>
  <c r="EW51" i="10"/>
  <c r="EW39" i="10"/>
  <c r="ES11" i="10"/>
  <c r="ET11" i="10"/>
  <c r="O32" i="10"/>
  <c r="P32" i="10" s="1"/>
  <c r="AF62" i="10"/>
  <c r="AG62" i="10" s="1"/>
  <c r="DC74" i="10"/>
  <c r="DD74" i="10" s="1"/>
  <c r="DC58" i="10"/>
  <c r="DD58" i="10" s="1"/>
  <c r="CY42" i="10"/>
  <c r="DA42" i="10" s="1"/>
  <c r="CY72" i="10"/>
  <c r="DA72" i="10" s="1"/>
  <c r="CY64" i="10"/>
  <c r="DA64" i="10" s="1"/>
  <c r="ES77" i="10"/>
  <c r="ET77" i="10"/>
  <c r="EW73" i="10"/>
  <c r="EW65" i="10"/>
  <c r="ES53" i="10"/>
  <c r="ET53" i="10"/>
  <c r="ES49" i="10"/>
  <c r="ET41" i="10"/>
  <c r="ES41" i="10"/>
  <c r="EX25" i="10"/>
  <c r="EY25" i="10"/>
  <c r="EW13" i="10"/>
  <c r="EV78" i="10"/>
  <c r="EW78" i="10" s="1"/>
  <c r="ER78" i="10"/>
  <c r="ER66" i="10"/>
  <c r="EV66" i="10"/>
  <c r="EW66" i="10" s="1"/>
  <c r="ER50" i="10"/>
  <c r="EV50" i="10"/>
  <c r="EV34" i="10"/>
  <c r="ER34" i="10"/>
  <c r="EV80" i="10"/>
  <c r="ER80" i="10"/>
  <c r="EV72" i="10"/>
  <c r="ER72" i="10"/>
  <c r="ER64" i="10"/>
  <c r="EV64" i="10"/>
  <c r="EW60" i="10"/>
  <c r="ER44" i="10"/>
  <c r="EV44" i="10"/>
  <c r="ER36" i="10"/>
  <c r="EV36" i="10"/>
  <c r="EX28" i="10"/>
  <c r="EY28" i="10"/>
  <c r="ER20" i="10"/>
  <c r="EV20" i="10"/>
  <c r="ER12" i="10"/>
  <c r="EV12" i="10"/>
  <c r="ES8" i="10"/>
  <c r="ET8" i="10"/>
  <c r="EW83" i="10"/>
  <c r="ET75" i="10"/>
  <c r="ES75" i="10"/>
  <c r="EX63" i="10"/>
  <c r="EY63" i="10"/>
  <c r="EY47" i="10"/>
  <c r="EX47" i="10"/>
  <c r="ES35" i="10"/>
  <c r="ET35" i="10"/>
  <c r="ET27" i="10"/>
  <c r="ES27" i="10"/>
  <c r="EW23" i="10"/>
  <c r="EW15" i="10"/>
  <c r="ET18" i="10"/>
  <c r="ES18" i="10"/>
  <c r="N80" i="10"/>
  <c r="N81" i="10"/>
  <c r="P81" i="10" s="1"/>
  <c r="AU17" i="10"/>
  <c r="AV17" i="10" s="1"/>
  <c r="AQ25" i="10"/>
  <c r="AR25" i="10" s="1"/>
  <c r="EX81" i="10"/>
  <c r="EY81" i="10"/>
  <c r="EW77" i="10"/>
  <c r="EW69" i="10"/>
  <c r="ET57" i="10"/>
  <c r="ES57" i="10"/>
  <c r="EY53" i="10"/>
  <c r="EX53" i="10"/>
  <c r="EW45" i="10"/>
  <c r="EY37" i="10"/>
  <c r="EX37" i="10"/>
  <c r="ES29" i="10"/>
  <c r="ET29" i="10"/>
  <c r="EX17" i="10"/>
  <c r="EY17" i="10"/>
  <c r="ET13" i="10"/>
  <c r="ES13" i="10"/>
  <c r="ET10" i="10"/>
  <c r="ES10" i="10"/>
  <c r="EW56" i="10"/>
  <c r="EX52" i="10"/>
  <c r="EY52" i="10"/>
  <c r="ET28" i="10"/>
  <c r="ES28" i="10"/>
  <c r="EV82" i="10"/>
  <c r="EW82" i="10" s="1"/>
  <c r="ER82" i="10"/>
  <c r="ER62" i="10"/>
  <c r="EV62" i="10"/>
  <c r="EV46" i="10"/>
  <c r="EW46" i="10" s="1"/>
  <c r="ER46" i="10"/>
  <c r="EV30" i="10"/>
  <c r="EW30" i="10" s="1"/>
  <c r="ER30" i="10"/>
  <c r="EV14" i="10"/>
  <c r="EW14" i="10" s="1"/>
  <c r="ER14" i="10"/>
  <c r="EW67" i="10"/>
  <c r="ET55" i="10"/>
  <c r="ES55" i="10"/>
  <c r="ET47" i="10"/>
  <c r="ES47" i="10"/>
  <c r="ES39" i="10"/>
  <c r="ET39" i="10"/>
  <c r="EY35" i="10"/>
  <c r="EX35" i="10"/>
  <c r="EY27" i="10"/>
  <c r="EX27" i="10"/>
  <c r="ET15" i="10"/>
  <c r="ES15" i="10"/>
  <c r="EQ86" i="10"/>
  <c r="EY18" i="10"/>
  <c r="EX18" i="10"/>
  <c r="AF28" i="10"/>
  <c r="AG28" i="10" s="1"/>
  <c r="AU55" i="10"/>
  <c r="AV55" i="10" s="1"/>
  <c r="AW55" i="10" s="1"/>
  <c r="N65" i="10"/>
  <c r="P65" i="10" s="1"/>
  <c r="AB40" i="10"/>
  <c r="AC40" i="10" s="1"/>
  <c r="O39" i="10"/>
  <c r="P39" i="10" s="1"/>
  <c r="O76" i="10"/>
  <c r="P76" i="10" s="1"/>
  <c r="AU63" i="10"/>
  <c r="AV63" i="10" s="1"/>
  <c r="AQ18" i="10"/>
  <c r="AS18" i="10" s="1"/>
  <c r="AB22" i="10"/>
  <c r="AC22" i="10" s="1"/>
  <c r="AQ39" i="10"/>
  <c r="AS39" i="10" s="1"/>
  <c r="AQ23" i="10"/>
  <c r="AR23" i="10" s="1"/>
  <c r="O41" i="10"/>
  <c r="P41" i="10" s="1"/>
  <c r="AU47" i="10"/>
  <c r="AV47" i="10" s="1"/>
  <c r="AW47" i="10" s="1"/>
  <c r="AQ81" i="10"/>
  <c r="AR81" i="10" s="1"/>
  <c r="N13" i="10"/>
  <c r="N69" i="10"/>
  <c r="P69" i="10" s="1"/>
  <c r="AB56" i="10"/>
  <c r="AD56" i="10" s="1"/>
  <c r="AQ49" i="10"/>
  <c r="AS49" i="10" s="1"/>
  <c r="AU11" i="10"/>
  <c r="AV11" i="10" s="1"/>
  <c r="AQ73" i="10"/>
  <c r="AS73" i="10" s="1"/>
  <c r="AU71" i="10"/>
  <c r="AV71" i="10" s="1"/>
  <c r="AQ69" i="10"/>
  <c r="AS69" i="10" s="1"/>
  <c r="AQ57" i="10"/>
  <c r="AS57" i="10" s="1"/>
  <c r="AQ19" i="10"/>
  <c r="AR19" i="10" s="1"/>
  <c r="AB66" i="10"/>
  <c r="AD66" i="10" s="1"/>
  <c r="AB80" i="10"/>
  <c r="AD80" i="10" s="1"/>
  <c r="O77" i="10"/>
  <c r="P77" i="10" s="1"/>
  <c r="AB78" i="10"/>
  <c r="AD78" i="10" s="1"/>
  <c r="DF14" i="10"/>
  <c r="DE14" i="10"/>
  <c r="DD68" i="10"/>
  <c r="DC40" i="10"/>
  <c r="CY40" i="10"/>
  <c r="DD36" i="10"/>
  <c r="CZ16" i="10"/>
  <c r="DA16" i="10"/>
  <c r="DC8" i="10"/>
  <c r="CY8" i="10"/>
  <c r="DC75" i="10"/>
  <c r="CY75" i="10"/>
  <c r="DC23" i="10"/>
  <c r="DD23" i="10" s="1"/>
  <c r="CY23" i="10"/>
  <c r="O55" i="10"/>
  <c r="P55" i="10" s="1"/>
  <c r="N33" i="10"/>
  <c r="P33" i="10" s="1"/>
  <c r="AB60" i="10"/>
  <c r="AD60" i="10" s="1"/>
  <c r="AQ83" i="10"/>
  <c r="AS83" i="10" s="1"/>
  <c r="AU41" i="10"/>
  <c r="AV41" i="10" s="1"/>
  <c r="DE78" i="10"/>
  <c r="DF78" i="10"/>
  <c r="DA74" i="10"/>
  <c r="CZ74" i="10"/>
  <c r="CZ66" i="10"/>
  <c r="DA66" i="10"/>
  <c r="CZ54" i="10"/>
  <c r="DA54" i="10"/>
  <c r="DD50" i="10"/>
  <c r="DA38" i="10"/>
  <c r="CZ38" i="10"/>
  <c r="DD34" i="10"/>
  <c r="DC10" i="10"/>
  <c r="CY10" i="10"/>
  <c r="DC71" i="10"/>
  <c r="CY71" i="10"/>
  <c r="DC51" i="10"/>
  <c r="DD51" i="10" s="1"/>
  <c r="CY51" i="10"/>
  <c r="DC27" i="10"/>
  <c r="CY27" i="10"/>
  <c r="CY7" i="10"/>
  <c r="CX86" i="10"/>
  <c r="DC7" i="10"/>
  <c r="CY77" i="10"/>
  <c r="DC77" i="10"/>
  <c r="CY69" i="10"/>
  <c r="DC69" i="10"/>
  <c r="DC61" i="10"/>
  <c r="CY61" i="10"/>
  <c r="DC53" i="10"/>
  <c r="CY53" i="10"/>
  <c r="DC45" i="10"/>
  <c r="CY45" i="10"/>
  <c r="DC37" i="10"/>
  <c r="CY37" i="10"/>
  <c r="DC29" i="10"/>
  <c r="CY29" i="10"/>
  <c r="CY21" i="10"/>
  <c r="DC21" i="10"/>
  <c r="DD21" i="10" s="1"/>
  <c r="CY13" i="10"/>
  <c r="DC13" i="10"/>
  <c r="DD13" i="10" s="1"/>
  <c r="DC59" i="10"/>
  <c r="DD59" i="10" s="1"/>
  <c r="CY59" i="10"/>
  <c r="DC19" i="10"/>
  <c r="CY19" i="10"/>
  <c r="DF80" i="10"/>
  <c r="DE80" i="10"/>
  <c r="CZ68" i="10"/>
  <c r="DA68" i="10"/>
  <c r="CY32" i="10"/>
  <c r="DC32" i="10"/>
  <c r="DC24" i="10"/>
  <c r="CY24" i="10"/>
  <c r="CZ20" i="10"/>
  <c r="DA20" i="10"/>
  <c r="DD46" i="10"/>
  <c r="CY26" i="10"/>
  <c r="DC26" i="10"/>
  <c r="DC52" i="10"/>
  <c r="CY52" i="10"/>
  <c r="CY55" i="10"/>
  <c r="DC55" i="10"/>
  <c r="O71" i="10"/>
  <c r="P71" i="10" s="1"/>
  <c r="AF76" i="10"/>
  <c r="AG76" i="10" s="1"/>
  <c r="AI76" i="10" s="1"/>
  <c r="AB38" i="10"/>
  <c r="AC38" i="10" s="1"/>
  <c r="AB50" i="10"/>
  <c r="AD50" i="10" s="1"/>
  <c r="AQ33" i="10"/>
  <c r="AS33" i="10" s="1"/>
  <c r="AQ27" i="10"/>
  <c r="AS27" i="10" s="1"/>
  <c r="AU13" i="10"/>
  <c r="AV13" i="10" s="1"/>
  <c r="AW13" i="10" s="1"/>
  <c r="DA78" i="10"/>
  <c r="CZ78" i="10"/>
  <c r="DE66" i="10"/>
  <c r="DF66" i="10"/>
  <c r="DD54" i="10"/>
  <c r="DD38" i="10"/>
  <c r="DA30" i="10"/>
  <c r="CZ30" i="10"/>
  <c r="DF22" i="10"/>
  <c r="DF72" i="10"/>
  <c r="DE72" i="10"/>
  <c r="CY56" i="10"/>
  <c r="DC56" i="10"/>
  <c r="DD44" i="10"/>
  <c r="DC83" i="10"/>
  <c r="CY83" i="10"/>
  <c r="DC67" i="10"/>
  <c r="DD67" i="10" s="1"/>
  <c r="CY67" i="10"/>
  <c r="CY47" i="10"/>
  <c r="DC47" i="10"/>
  <c r="DD47" i="10" s="1"/>
  <c r="CY31" i="10"/>
  <c r="DC31" i="10"/>
  <c r="CY11" i="10"/>
  <c r="DC11" i="10"/>
  <c r="DD62" i="10"/>
  <c r="DC18" i="10"/>
  <c r="DD18" i="10" s="1"/>
  <c r="CY18" i="10"/>
  <c r="CY60" i="10"/>
  <c r="DC60" i="10"/>
  <c r="CY39" i="10"/>
  <c r="DC39" i="10"/>
  <c r="O19" i="10"/>
  <c r="P19" i="10" s="1"/>
  <c r="O79" i="10"/>
  <c r="P79" i="10" s="1"/>
  <c r="DA82" i="10"/>
  <c r="CZ82" i="10"/>
  <c r="DA70" i="10"/>
  <c r="CZ70" i="10"/>
  <c r="DA62" i="10"/>
  <c r="CZ62" i="10"/>
  <c r="CZ58" i="10"/>
  <c r="DA58" i="10"/>
  <c r="DA46" i="10"/>
  <c r="CZ46" i="10"/>
  <c r="DD42" i="10"/>
  <c r="CZ22" i="10"/>
  <c r="DA22" i="10"/>
  <c r="DC79" i="10"/>
  <c r="CY79" i="10"/>
  <c r="CY63" i="10"/>
  <c r="DC63" i="10"/>
  <c r="DD63" i="10" s="1"/>
  <c r="DC43" i="10"/>
  <c r="DD43" i="10" s="1"/>
  <c r="CY43" i="10"/>
  <c r="DC15" i="10"/>
  <c r="CY15" i="10"/>
  <c r="CY81" i="10"/>
  <c r="DC81" i="10"/>
  <c r="DC73" i="10"/>
  <c r="CY73" i="10"/>
  <c r="DC65" i="10"/>
  <c r="DD65" i="10" s="1"/>
  <c r="CY65" i="10"/>
  <c r="DC57" i="10"/>
  <c r="CY57" i="10"/>
  <c r="CY49" i="10"/>
  <c r="DC49" i="10"/>
  <c r="DD49" i="10" s="1"/>
  <c r="CY41" i="10"/>
  <c r="DC41" i="10"/>
  <c r="DD41" i="10" s="1"/>
  <c r="DC33" i="10"/>
  <c r="DD33" i="10" s="1"/>
  <c r="CY33" i="10"/>
  <c r="DC25" i="10"/>
  <c r="DD25" i="10" s="1"/>
  <c r="CY25" i="10"/>
  <c r="DC17" i="10"/>
  <c r="CY17" i="10"/>
  <c r="DC9" i="10"/>
  <c r="CY9" i="10"/>
  <c r="DC35" i="10"/>
  <c r="CY35" i="10"/>
  <c r="CY84" i="10"/>
  <c r="DC84" i="10"/>
  <c r="DD84" i="10" s="1"/>
  <c r="CY76" i="10"/>
  <c r="DC76" i="10"/>
  <c r="DD76" i="10" s="1"/>
  <c r="DD64" i="10"/>
  <c r="DD48" i="10"/>
  <c r="CZ44" i="10"/>
  <c r="DA44" i="10"/>
  <c r="DA36" i="10"/>
  <c r="CZ36" i="10"/>
  <c r="DC28" i="10"/>
  <c r="CY28" i="10"/>
  <c r="DD16" i="10"/>
  <c r="CZ12" i="10"/>
  <c r="DA12" i="10"/>
  <c r="O47" i="10"/>
  <c r="P47" i="10" s="1"/>
  <c r="AU37" i="10"/>
  <c r="AV37" i="10" s="1"/>
  <c r="AU21" i="10"/>
  <c r="AV21" i="10" s="1"/>
  <c r="AW21" i="10" s="1"/>
  <c r="AQ9" i="10"/>
  <c r="AR9" i="10" s="1"/>
  <c r="N37" i="10"/>
  <c r="P37" i="10" s="1"/>
  <c r="AU79" i="10"/>
  <c r="AV79" i="10" s="1"/>
  <c r="N56" i="10"/>
  <c r="P56" i="10" s="1"/>
  <c r="N29" i="10"/>
  <c r="P29" i="10" s="1"/>
  <c r="O31" i="10"/>
  <c r="P31" i="10" s="1"/>
  <c r="O63" i="10"/>
  <c r="P63" i="10" s="1"/>
  <c r="O68" i="10"/>
  <c r="P68" i="10" s="1"/>
  <c r="N53" i="10"/>
  <c r="P53" i="10" s="1"/>
  <c r="AQ75" i="10"/>
  <c r="AS75" i="10" s="1"/>
  <c r="AU26" i="10"/>
  <c r="AV26" i="10" s="1"/>
  <c r="AU77" i="10"/>
  <c r="AV77" i="10" s="1"/>
  <c r="N36" i="10"/>
  <c r="P36" i="10" s="1"/>
  <c r="AB74" i="10"/>
  <c r="AD74" i="10" s="1"/>
  <c r="AQ15" i="10"/>
  <c r="AS15" i="10" s="1"/>
  <c r="N52" i="10"/>
  <c r="P52" i="10" s="1"/>
  <c r="O15" i="10"/>
  <c r="P15" i="10" s="1"/>
  <c r="O28" i="10"/>
  <c r="P28" i="10" s="1"/>
  <c r="O44" i="10"/>
  <c r="P44" i="10" s="1"/>
  <c r="O60" i="10"/>
  <c r="P60" i="10" s="1"/>
  <c r="N73" i="10"/>
  <c r="P73" i="10" s="1"/>
  <c r="AF58" i="10"/>
  <c r="AG58" i="10" s="1"/>
  <c r="AF70" i="10"/>
  <c r="AG70" i="10" s="1"/>
  <c r="O12" i="10"/>
  <c r="P12" i="10" s="1"/>
  <c r="O17" i="10"/>
  <c r="P17" i="10" s="1"/>
  <c r="N45" i="10"/>
  <c r="P45" i="10" s="1"/>
  <c r="O9" i="10"/>
  <c r="P9" i="10" s="1"/>
  <c r="AB20" i="10"/>
  <c r="AD20" i="10" s="1"/>
  <c r="O84" i="10"/>
  <c r="P84" i="10" s="1"/>
  <c r="AF68" i="10"/>
  <c r="AG68" i="10" s="1"/>
  <c r="AF82" i="10"/>
  <c r="AG82" i="10" s="1"/>
  <c r="AH82" i="10" s="1"/>
  <c r="AF72" i="10"/>
  <c r="AG72" i="10" s="1"/>
  <c r="AF64" i="10"/>
  <c r="AG64" i="10" s="1"/>
  <c r="O20" i="10"/>
  <c r="P20" i="10" s="1"/>
  <c r="AB42" i="10"/>
  <c r="AD42" i="10" s="1"/>
  <c r="AF36" i="10"/>
  <c r="AG36" i="10" s="1"/>
  <c r="AB48" i="10"/>
  <c r="AC48" i="10" s="1"/>
  <c r="AS65" i="10"/>
  <c r="AR65" i="10"/>
  <c r="AQ82" i="10"/>
  <c r="AU82" i="10"/>
  <c r="AQ58" i="10"/>
  <c r="AU58" i="10"/>
  <c r="AV58" i="10" s="1"/>
  <c r="AV7" i="10"/>
  <c r="AQ50" i="10"/>
  <c r="AU50" i="10"/>
  <c r="AU32" i="10"/>
  <c r="AQ32" i="10"/>
  <c r="O40" i="10"/>
  <c r="P40" i="10" s="1"/>
  <c r="O72" i="10"/>
  <c r="P72" i="10" s="1"/>
  <c r="O21" i="10"/>
  <c r="P21" i="10" s="1"/>
  <c r="P61" i="10"/>
  <c r="AB84" i="10"/>
  <c r="AC84" i="10" s="1"/>
  <c r="AF54" i="10"/>
  <c r="AG54" i="10" s="1"/>
  <c r="AF30" i="10"/>
  <c r="AG30" i="10" s="1"/>
  <c r="AB24" i="10"/>
  <c r="AC24" i="10" s="1"/>
  <c r="AV83" i="10"/>
  <c r="AU76" i="10"/>
  <c r="AQ76" i="10"/>
  <c r="AQ62" i="10"/>
  <c r="AU62" i="10"/>
  <c r="AQ56" i="10"/>
  <c r="AU56" i="10"/>
  <c r="AV56" i="10" s="1"/>
  <c r="AQ46" i="10"/>
  <c r="AU46" i="10"/>
  <c r="AV46" i="10" s="1"/>
  <c r="AU40" i="10"/>
  <c r="AQ40" i="10"/>
  <c r="AQ8" i="10"/>
  <c r="AU8" i="10"/>
  <c r="AV8" i="10" s="1"/>
  <c r="AU80" i="10"/>
  <c r="AV80" i="10" s="1"/>
  <c r="AQ80" i="10"/>
  <c r="AV73" i="10"/>
  <c r="AW75" i="10"/>
  <c r="AX75" i="10"/>
  <c r="AU52" i="10"/>
  <c r="AQ52" i="10"/>
  <c r="AX39" i="10"/>
  <c r="AW39" i="10"/>
  <c r="AS26" i="10"/>
  <c r="AR26" i="10"/>
  <c r="AP86" i="10"/>
  <c r="AQ28" i="10"/>
  <c r="AU28" i="10"/>
  <c r="AV28" i="10" s="1"/>
  <c r="AR21" i="10"/>
  <c r="AS21" i="10"/>
  <c r="AS67" i="10"/>
  <c r="AR67" i="10"/>
  <c r="AS51" i="10"/>
  <c r="AR51" i="10"/>
  <c r="AQ22" i="10"/>
  <c r="AU22" i="10"/>
  <c r="AV22" i="10" s="1"/>
  <c r="AW19" i="10"/>
  <c r="AX19" i="10"/>
  <c r="AS63" i="10"/>
  <c r="AR63" i="10"/>
  <c r="AV18" i="10"/>
  <c r="AX49" i="10"/>
  <c r="AW49" i="10"/>
  <c r="AV43" i="10"/>
  <c r="AQ14" i="10"/>
  <c r="AU14" i="10"/>
  <c r="AV14" i="10" s="1"/>
  <c r="AQ60" i="10"/>
  <c r="AU60" i="10"/>
  <c r="AU68" i="10"/>
  <c r="AQ68" i="10"/>
  <c r="AV45" i="10"/>
  <c r="AS13" i="10"/>
  <c r="AR13" i="10"/>
  <c r="AR37" i="10"/>
  <c r="AS37" i="10"/>
  <c r="AW81" i="10"/>
  <c r="AX81" i="10"/>
  <c r="AV67" i="10"/>
  <c r="O8" i="10"/>
  <c r="P8" i="10" s="1"/>
  <c r="O24" i="10"/>
  <c r="P24" i="10" s="1"/>
  <c r="N25" i="10"/>
  <c r="P25" i="10" s="1"/>
  <c r="N49" i="10"/>
  <c r="P49" i="10" s="1"/>
  <c r="AB44" i="10"/>
  <c r="AC44" i="10" s="1"/>
  <c r="AB34" i="10"/>
  <c r="AC34" i="10" s="1"/>
  <c r="AV33" i="10"/>
  <c r="AV27" i="10"/>
  <c r="AR17" i="10"/>
  <c r="AS17" i="10"/>
  <c r="AU66" i="10"/>
  <c r="AV66" i="10" s="1"/>
  <c r="AQ66" i="10"/>
  <c r="AW53" i="10"/>
  <c r="AX53" i="10"/>
  <c r="AR47" i="10"/>
  <c r="AS47" i="10"/>
  <c r="AV15" i="10"/>
  <c r="AU78" i="10"/>
  <c r="AV78" i="10" s="1"/>
  <c r="AQ78" i="10"/>
  <c r="AV61" i="10"/>
  <c r="AQ42" i="10"/>
  <c r="AU42" i="10"/>
  <c r="AV42" i="10" s="1"/>
  <c r="AV29" i="10"/>
  <c r="AS23" i="10"/>
  <c r="AV10" i="10"/>
  <c r="AR7" i="10"/>
  <c r="AS7" i="10"/>
  <c r="AU70" i="10"/>
  <c r="AQ70" i="10"/>
  <c r="AU64" i="10"/>
  <c r="AQ64" i="10"/>
  <c r="AV57" i="10"/>
  <c r="AV51" i="10"/>
  <c r="AS35" i="10"/>
  <c r="AR35" i="10"/>
  <c r="AU16" i="10"/>
  <c r="AV16" i="10" s="1"/>
  <c r="AQ16" i="10"/>
  <c r="AQ12" i="10"/>
  <c r="AU12" i="10"/>
  <c r="AV12" i="10" s="1"/>
  <c r="AS79" i="10"/>
  <c r="AR79" i="10"/>
  <c r="AV59" i="10"/>
  <c r="AR11" i="10"/>
  <c r="AS11" i="10"/>
  <c r="AS55" i="10"/>
  <c r="AR55" i="10"/>
  <c r="AU20" i="10"/>
  <c r="AV20" i="10" s="1"/>
  <c r="AQ20" i="10"/>
  <c r="AU74" i="10"/>
  <c r="AV74" i="10" s="1"/>
  <c r="AQ74" i="10"/>
  <c r="AQ38" i="10"/>
  <c r="AU38" i="10"/>
  <c r="AV25" i="10"/>
  <c r="O23" i="10"/>
  <c r="P23" i="10" s="1"/>
  <c r="P57" i="10"/>
  <c r="I86" i="10"/>
  <c r="AU72" i="10"/>
  <c r="AV72" i="10" s="1"/>
  <c r="AQ72" i="10"/>
  <c r="AW65" i="10"/>
  <c r="AX65" i="10"/>
  <c r="AR59" i="10"/>
  <c r="AS59" i="10"/>
  <c r="AR49" i="10"/>
  <c r="AR43" i="10"/>
  <c r="AS43" i="10"/>
  <c r="AQ30" i="10"/>
  <c r="AU30" i="10"/>
  <c r="AQ24" i="10"/>
  <c r="AU24" i="10"/>
  <c r="AV24" i="10" s="1"/>
  <c r="AU84" i="10"/>
  <c r="AQ84" i="10"/>
  <c r="AS53" i="10"/>
  <c r="AR53" i="10"/>
  <c r="AQ34" i="10"/>
  <c r="AU34" i="10"/>
  <c r="AS71" i="10"/>
  <c r="AR71" i="10"/>
  <c r="AU36" i="10"/>
  <c r="AV36" i="10" s="1"/>
  <c r="AQ36" i="10"/>
  <c r="AV23" i="10"/>
  <c r="AS10" i="10"/>
  <c r="AV69" i="10"/>
  <c r="AR77" i="10"/>
  <c r="AS77" i="10"/>
  <c r="AU54" i="10"/>
  <c r="AV54" i="10" s="1"/>
  <c r="AQ54" i="10"/>
  <c r="AU48" i="10"/>
  <c r="AV48" i="10" s="1"/>
  <c r="AQ48" i="10"/>
  <c r="AR41" i="10"/>
  <c r="AS41" i="10"/>
  <c r="AV35" i="10"/>
  <c r="AV9" i="10"/>
  <c r="AQ44" i="10"/>
  <c r="AU44" i="10"/>
  <c r="AR31" i="10"/>
  <c r="AS31" i="10"/>
  <c r="AB73" i="10"/>
  <c r="AF73" i="10"/>
  <c r="AB33" i="10"/>
  <c r="AF33" i="10"/>
  <c r="AG33" i="10" s="1"/>
  <c r="AB35" i="10"/>
  <c r="AF35" i="10"/>
  <c r="AG35" i="10" s="1"/>
  <c r="AD14" i="10"/>
  <c r="AC14" i="10"/>
  <c r="AF77" i="10"/>
  <c r="AB77" i="10"/>
  <c r="AB21" i="10"/>
  <c r="AF21" i="10"/>
  <c r="AG21" i="10" s="1"/>
  <c r="AG16" i="10"/>
  <c r="AG8" i="10"/>
  <c r="N10" i="10"/>
  <c r="O10" i="10"/>
  <c r="AF15" i="10"/>
  <c r="AB15" i="10"/>
  <c r="J86" i="10"/>
  <c r="O11" i="10"/>
  <c r="P11" i="10" s="1"/>
  <c r="O27" i="10"/>
  <c r="P27" i="10" s="1"/>
  <c r="O43" i="10"/>
  <c r="P43" i="10" s="1"/>
  <c r="O59" i="10"/>
  <c r="P59" i="10" s="1"/>
  <c r="O75" i="10"/>
  <c r="P75" i="10" s="1"/>
  <c r="O48" i="10"/>
  <c r="P48" i="10" s="1"/>
  <c r="P13" i="10"/>
  <c r="O14" i="10"/>
  <c r="N14" i="10"/>
  <c r="O30" i="10"/>
  <c r="N30" i="10"/>
  <c r="O38" i="10"/>
  <c r="N38" i="10"/>
  <c r="N46" i="10"/>
  <c r="O46" i="10"/>
  <c r="O54" i="10"/>
  <c r="N54" i="10"/>
  <c r="O62" i="10"/>
  <c r="N62" i="10"/>
  <c r="N70" i="10"/>
  <c r="O70" i="10"/>
  <c r="O78" i="10"/>
  <c r="N78" i="10"/>
  <c r="AD84" i="10"/>
  <c r="AD68" i="10"/>
  <c r="AC68" i="10"/>
  <c r="AG52" i="10"/>
  <c r="AB25" i="10"/>
  <c r="AF25" i="10"/>
  <c r="AD58" i="10"/>
  <c r="AC58" i="10"/>
  <c r="AD70" i="10"/>
  <c r="AC70" i="10"/>
  <c r="AG46" i="10"/>
  <c r="AF27" i="10"/>
  <c r="AB27" i="10"/>
  <c r="AB19" i="10"/>
  <c r="AF19" i="10"/>
  <c r="AG14" i="10"/>
  <c r="AB39" i="10"/>
  <c r="AF39" i="10"/>
  <c r="AG39" i="10" s="1"/>
  <c r="AH34" i="10"/>
  <c r="AI34" i="10"/>
  <c r="AB69" i="10"/>
  <c r="AF69" i="10"/>
  <c r="AB53" i="10"/>
  <c r="AF53" i="10"/>
  <c r="AG53" i="10" s="1"/>
  <c r="AG48" i="10"/>
  <c r="AF37" i="10"/>
  <c r="AG37" i="10" s="1"/>
  <c r="AB37" i="10"/>
  <c r="AC32" i="10"/>
  <c r="AD32" i="10"/>
  <c r="AF13" i="10"/>
  <c r="AG13" i="10" s="1"/>
  <c r="AB13" i="10"/>
  <c r="AH74" i="10"/>
  <c r="AI74" i="10"/>
  <c r="AB23" i="10"/>
  <c r="AF23" i="10"/>
  <c r="AB10" i="10"/>
  <c r="AF10" i="10"/>
  <c r="AD52" i="10"/>
  <c r="AC52" i="10"/>
  <c r="AB75" i="10"/>
  <c r="AF75" i="10"/>
  <c r="O64" i="10"/>
  <c r="P64" i="10" s="1"/>
  <c r="AG84" i="10"/>
  <c r="AF65" i="10"/>
  <c r="AB65" i="10"/>
  <c r="AC60" i="10"/>
  <c r="AF49" i="10"/>
  <c r="AG49" i="10" s="1"/>
  <c r="AB49" i="10"/>
  <c r="AG44" i="10"/>
  <c r="AC36" i="10"/>
  <c r="AD36" i="10"/>
  <c r="AG20" i="10"/>
  <c r="AG12" i="10"/>
  <c r="AF63" i="10"/>
  <c r="AG63" i="10" s="1"/>
  <c r="AB63" i="10"/>
  <c r="AB83" i="10"/>
  <c r="AF83" i="10"/>
  <c r="AG78" i="10"/>
  <c r="AB67" i="10"/>
  <c r="AF67" i="10"/>
  <c r="AC62" i="10"/>
  <c r="AD62" i="10"/>
  <c r="AD54" i="10"/>
  <c r="AC54" i="10"/>
  <c r="AC46" i="10"/>
  <c r="AD46" i="10"/>
  <c r="AG38" i="10"/>
  <c r="AF11" i="10"/>
  <c r="AB11" i="10"/>
  <c r="AD82" i="10"/>
  <c r="AC82" i="10"/>
  <c r="AC64" i="10"/>
  <c r="AD64" i="10"/>
  <c r="AG32" i="10"/>
  <c r="AF79" i="10"/>
  <c r="AG79" i="10" s="1"/>
  <c r="AB79" i="10"/>
  <c r="AF47" i="10"/>
  <c r="AB47" i="10"/>
  <c r="AI42" i="10"/>
  <c r="AH42" i="10"/>
  <c r="N26" i="10"/>
  <c r="O26" i="10"/>
  <c r="L86" i="10"/>
  <c r="O18" i="10"/>
  <c r="N18" i="10"/>
  <c r="P80" i="10"/>
  <c r="AF57" i="10"/>
  <c r="AG57" i="10" s="1"/>
  <c r="AB57" i="10"/>
  <c r="AF9" i="10"/>
  <c r="AB9" i="10"/>
  <c r="AC30" i="10"/>
  <c r="AD30" i="10"/>
  <c r="AB55" i="10"/>
  <c r="AF55" i="10"/>
  <c r="AG55" i="10" s="1"/>
  <c r="AG50" i="10"/>
  <c r="AC72" i="10"/>
  <c r="AD72" i="10"/>
  <c r="AH56" i="10"/>
  <c r="AI56" i="10"/>
  <c r="O35" i="10"/>
  <c r="P35" i="10" s="1"/>
  <c r="O51" i="10"/>
  <c r="P51" i="10" s="1"/>
  <c r="O67" i="10"/>
  <c r="P67" i="10" s="1"/>
  <c r="O83" i="10"/>
  <c r="P83" i="10" s="1"/>
  <c r="N22" i="10"/>
  <c r="O22" i="10"/>
  <c r="N34" i="10"/>
  <c r="O34" i="10"/>
  <c r="N42" i="10"/>
  <c r="O42" i="10"/>
  <c r="N50" i="10"/>
  <c r="O50" i="10"/>
  <c r="O58" i="10"/>
  <c r="N58" i="10"/>
  <c r="O66" i="10"/>
  <c r="N66" i="10"/>
  <c r="N74" i="10"/>
  <c r="O74" i="10"/>
  <c r="N82" i="10"/>
  <c r="O82" i="10"/>
  <c r="AB81" i="10"/>
  <c r="AF81" i="10"/>
  <c r="AD76" i="10"/>
  <c r="AC76" i="10"/>
  <c r="AG60" i="10"/>
  <c r="AF41" i="10"/>
  <c r="AB41" i="10"/>
  <c r="AC28" i="10"/>
  <c r="AD28" i="10"/>
  <c r="AF17" i="10"/>
  <c r="AB17" i="10"/>
  <c r="AD12" i="10"/>
  <c r="AC12" i="10"/>
  <c r="AB31" i="10"/>
  <c r="AF31" i="10"/>
  <c r="AG31" i="10" s="1"/>
  <c r="AB59" i="10"/>
  <c r="AF59" i="10"/>
  <c r="AF51" i="10"/>
  <c r="AB51" i="10"/>
  <c r="AF43" i="10"/>
  <c r="AB43" i="10"/>
  <c r="AG22" i="10"/>
  <c r="AF71" i="10"/>
  <c r="AB71" i="10"/>
  <c r="AH66" i="10"/>
  <c r="AI66" i="10"/>
  <c r="AC50" i="10"/>
  <c r="AH80" i="10"/>
  <c r="AI80" i="10"/>
  <c r="AF61" i="10"/>
  <c r="AG61" i="10" s="1"/>
  <c r="AB61" i="10"/>
  <c r="AB45" i="10"/>
  <c r="AF45" i="10"/>
  <c r="AG45" i="10" s="1"/>
  <c r="AG40" i="10"/>
  <c r="AB29" i="10"/>
  <c r="AF29" i="10"/>
  <c r="AG29" i="10" s="1"/>
  <c r="AG24" i="10"/>
  <c r="AD16" i="10"/>
  <c r="AC16" i="10"/>
  <c r="AF26" i="10"/>
  <c r="AB26" i="10"/>
  <c r="AA86" i="10"/>
  <c r="AF7" i="10"/>
  <c r="AB7" i="10"/>
  <c r="AB18" i="10"/>
  <c r="AF18" i="10"/>
  <c r="P66" i="19"/>
  <c r="P61" i="19"/>
  <c r="P58" i="19"/>
  <c r="U58" i="19" s="1"/>
  <c r="P56" i="19"/>
  <c r="P48" i="19"/>
  <c r="P40" i="19"/>
  <c r="P62" i="19"/>
  <c r="P78" i="19"/>
  <c r="P51" i="19"/>
  <c r="P50" i="19"/>
  <c r="P41" i="19"/>
  <c r="P57" i="19"/>
  <c r="U57" i="19" s="1"/>
  <c r="P64" i="19"/>
  <c r="P81" i="19"/>
  <c r="P49" i="19"/>
  <c r="P63" i="19"/>
  <c r="U63" i="19" s="1"/>
  <c r="P71" i="19"/>
  <c r="U71" i="19" s="1"/>
  <c r="P79" i="19"/>
  <c r="T71" i="19"/>
  <c r="T63" i="19"/>
  <c r="P52" i="19"/>
  <c r="U52" i="19" s="1"/>
  <c r="Q52" i="19" s="1"/>
  <c r="P68" i="19"/>
  <c r="P82" i="19"/>
  <c r="P73" i="19"/>
  <c r="P77" i="19"/>
  <c r="P46" i="19"/>
  <c r="P69" i="19"/>
  <c r="P45" i="19"/>
  <c r="P8" i="19"/>
  <c r="U8" i="19" s="1"/>
  <c r="S28" i="19"/>
  <c r="P13" i="19"/>
  <c r="U13" i="19" s="1"/>
  <c r="Q13" i="19" s="1"/>
  <c r="P34" i="19"/>
  <c r="U34" i="19" s="1"/>
  <c r="P17" i="19"/>
  <c r="U17" i="19" s="1"/>
  <c r="P26" i="19"/>
  <c r="P22" i="19"/>
  <c r="U22" i="19" s="1"/>
  <c r="P38" i="19"/>
  <c r="U38" i="19" s="1"/>
  <c r="P18" i="19"/>
  <c r="U18" i="19" s="1"/>
  <c r="P33" i="19"/>
  <c r="U33" i="19" s="1"/>
  <c r="T34" i="19"/>
  <c r="T36" i="19"/>
  <c r="P29" i="19"/>
  <c r="U29" i="19" s="1"/>
  <c r="P20" i="19"/>
  <c r="U20" i="19" s="1"/>
  <c r="P21" i="19"/>
  <c r="T9" i="19"/>
  <c r="S70" i="19"/>
  <c r="S25" i="19"/>
  <c r="P24" i="19"/>
  <c r="U24" i="19" s="1"/>
  <c r="T17" i="19"/>
  <c r="T33" i="19"/>
  <c r="P65" i="19"/>
  <c r="S8" i="19"/>
  <c r="P16" i="19"/>
  <c r="U16" i="19" s="1"/>
  <c r="R56" i="19"/>
  <c r="S56" i="19"/>
  <c r="S39" i="19"/>
  <c r="S37" i="19"/>
  <c r="U37" i="19"/>
  <c r="S27" i="19"/>
  <c r="T27" i="19"/>
  <c r="S29" i="19"/>
  <c r="R57" i="19"/>
  <c r="S30" i="19"/>
  <c r="U26" i="19"/>
  <c r="T20" i="19"/>
  <c r="T22" i="19"/>
  <c r="T14" i="19"/>
  <c r="S36" i="19"/>
  <c r="U36" i="19"/>
  <c r="S23" i="19"/>
  <c r="T23" i="19"/>
  <c r="S19" i="19"/>
  <c r="S15" i="19"/>
  <c r="T15" i="19"/>
  <c r="K7" i="19"/>
  <c r="K86" i="19" s="1"/>
  <c r="T7" i="19"/>
  <c r="T55" i="19"/>
  <c r="R55" i="19"/>
  <c r="U21" i="19"/>
  <c r="Q21" i="19" s="1"/>
  <c r="U9" i="19"/>
  <c r="T57" i="19"/>
  <c r="S33" i="19"/>
  <c r="S71" i="19"/>
  <c r="S57" i="19"/>
  <c r="T56" i="19"/>
  <c r="T53" i="19"/>
  <c r="R53" i="19"/>
  <c r="S34" i="19"/>
  <c r="U51" i="19"/>
  <c r="T24" i="19"/>
  <c r="U14" i="19"/>
  <c r="Q14" i="19" s="1"/>
  <c r="T8" i="19"/>
  <c r="T41" i="19"/>
  <c r="R41" i="19"/>
  <c r="U31" i="19"/>
  <c r="Q31" i="19" s="1"/>
  <c r="R27" i="19"/>
  <c r="T19" i="19"/>
  <c r="T11" i="19"/>
  <c r="Q35" i="19"/>
  <c r="T26" i="19"/>
  <c r="S7" i="19"/>
  <c r="T54" i="19"/>
  <c r="S54" i="19"/>
  <c r="T39" i="19"/>
  <c r="T16" i="19"/>
  <c r="R58" i="19"/>
  <c r="T58" i="19"/>
  <c r="S58" i="19"/>
  <c r="T66" i="19"/>
  <c r="S66" i="19"/>
  <c r="R66" i="19"/>
  <c r="S38" i="19"/>
  <c r="Q51" i="19"/>
  <c r="T28" i="19"/>
  <c r="U28" i="19"/>
  <c r="T12" i="19"/>
  <c r="U12" i="19"/>
  <c r="T18" i="19"/>
  <c r="T10" i="19"/>
  <c r="Q10" i="19" s="1"/>
  <c r="S32" i="19"/>
  <c r="U32" i="19"/>
  <c r="R39" i="19"/>
  <c r="P70" i="5"/>
  <c r="U70" i="5" s="1"/>
  <c r="P78" i="5"/>
  <c r="U78" i="5" s="1"/>
  <c r="Q78" i="5" s="1"/>
  <c r="Q66" i="5"/>
  <c r="P24" i="5"/>
  <c r="P28" i="5"/>
  <c r="P32" i="5"/>
  <c r="P36" i="5"/>
  <c r="P40" i="5"/>
  <c r="U40" i="5" s="1"/>
  <c r="P44" i="5"/>
  <c r="S48" i="5"/>
  <c r="P48" i="5"/>
  <c r="U48" i="5" s="1"/>
  <c r="P52" i="5"/>
  <c r="P56" i="5"/>
  <c r="P60" i="5"/>
  <c r="P13" i="5"/>
  <c r="P61" i="5"/>
  <c r="U61" i="5" s="1"/>
  <c r="Q61" i="5" s="1"/>
  <c r="Q41" i="5"/>
  <c r="P27" i="5"/>
  <c r="Q63" i="5"/>
  <c r="P67" i="5"/>
  <c r="U67" i="5" s="1"/>
  <c r="Q67" i="5" s="1"/>
  <c r="P17" i="5"/>
  <c r="P53" i="5"/>
  <c r="U53" i="5" s="1"/>
  <c r="Q53" i="5" s="1"/>
  <c r="P19" i="5"/>
  <c r="P57" i="5"/>
  <c r="P75" i="5"/>
  <c r="P82" i="5"/>
  <c r="U82" i="5" s="1"/>
  <c r="Q82" i="5" s="1"/>
  <c r="P38" i="5"/>
  <c r="P46" i="5"/>
  <c r="P54" i="5"/>
  <c r="P58" i="5"/>
  <c r="P62" i="5"/>
  <c r="Q70" i="5"/>
  <c r="P21" i="5"/>
  <c r="P79" i="5"/>
  <c r="U79" i="5" s="1"/>
  <c r="Q79" i="5" s="1"/>
  <c r="S68" i="5"/>
  <c r="U68" i="5"/>
  <c r="S60" i="5"/>
  <c r="U60" i="5"/>
  <c r="U74" i="5"/>
  <c r="N7" i="5"/>
  <c r="O7" i="5"/>
  <c r="S40" i="5"/>
  <c r="Q74" i="5"/>
  <c r="P7" i="5"/>
  <c r="T55" i="18"/>
  <c r="K60" i="18"/>
  <c r="K68" i="18"/>
  <c r="K72" i="18"/>
  <c r="K76" i="18"/>
  <c r="K80" i="18"/>
  <c r="T72" i="18"/>
  <c r="T71" i="18"/>
  <c r="T54" i="18"/>
  <c r="T63" i="18"/>
  <c r="T59" i="18"/>
  <c r="T45" i="18"/>
  <c r="K59" i="18"/>
  <c r="K63" i="18"/>
  <c r="K67" i="18"/>
  <c r="K71" i="18"/>
  <c r="K75" i="18"/>
  <c r="K79" i="18"/>
  <c r="K83" i="18"/>
  <c r="T79" i="18"/>
  <c r="S53" i="18"/>
  <c r="S71" i="18"/>
  <c r="T58" i="18"/>
  <c r="S54" i="18"/>
  <c r="T67" i="18"/>
  <c r="S61" i="18"/>
  <c r="K58" i="18"/>
  <c r="K62" i="18"/>
  <c r="K66" i="18"/>
  <c r="K70" i="18"/>
  <c r="S74" i="18"/>
  <c r="K74" i="18"/>
  <c r="U74" i="18" s="1"/>
  <c r="K78" i="18"/>
  <c r="K82" i="18"/>
  <c r="K64" i="18"/>
  <c r="K84" i="18"/>
  <c r="P48" i="18"/>
  <c r="U48" i="18" s="1"/>
  <c r="P79" i="18"/>
  <c r="P71" i="18"/>
  <c r="P47" i="18"/>
  <c r="U47" i="18" s="1"/>
  <c r="Q47" i="18" s="1"/>
  <c r="P52" i="18"/>
  <c r="P68" i="18"/>
  <c r="P49" i="18"/>
  <c r="P45" i="18"/>
  <c r="U45" i="18" s="1"/>
  <c r="Q45" i="18" s="1"/>
  <c r="S76" i="18"/>
  <c r="P76" i="18"/>
  <c r="T41" i="18"/>
  <c r="P41" i="18"/>
  <c r="U41" i="18" s="1"/>
  <c r="M33" i="18"/>
  <c r="M28" i="18"/>
  <c r="R69" i="18"/>
  <c r="N69" i="18"/>
  <c r="S69" i="18" s="1"/>
  <c r="O69" i="18"/>
  <c r="T69" i="18" s="1"/>
  <c r="S59" i="18"/>
  <c r="P59" i="18"/>
  <c r="K25" i="18"/>
  <c r="M17" i="18"/>
  <c r="M9" i="18"/>
  <c r="P81" i="18"/>
  <c r="P57" i="18"/>
  <c r="U57" i="18" s="1"/>
  <c r="S57" i="18"/>
  <c r="M46" i="18"/>
  <c r="M25" i="18"/>
  <c r="P56" i="18"/>
  <c r="U56" i="18" s="1"/>
  <c r="S56" i="18"/>
  <c r="M43" i="18"/>
  <c r="R66" i="18"/>
  <c r="N66" i="18"/>
  <c r="S66" i="18" s="1"/>
  <c r="O66" i="18"/>
  <c r="T66" i="18" s="1"/>
  <c r="M31" i="18"/>
  <c r="K22" i="18"/>
  <c r="M16" i="18"/>
  <c r="M8" i="18"/>
  <c r="S49" i="18"/>
  <c r="R83" i="18"/>
  <c r="N83" i="18"/>
  <c r="O83" i="18"/>
  <c r="T83" i="18" s="1"/>
  <c r="S80" i="18"/>
  <c r="P80" i="18"/>
  <c r="P75" i="18"/>
  <c r="M37" i="18"/>
  <c r="S63" i="18"/>
  <c r="P63" i="18"/>
  <c r="S73" i="18"/>
  <c r="P73" i="18"/>
  <c r="P61" i="18"/>
  <c r="U61" i="18" s="1"/>
  <c r="S52" i="18"/>
  <c r="M27" i="18"/>
  <c r="P50" i="18"/>
  <c r="M26" i="18"/>
  <c r="M19" i="18"/>
  <c r="M15" i="18"/>
  <c r="M11" i="18"/>
  <c r="M7" i="18"/>
  <c r="K23" i="18"/>
  <c r="K28" i="18"/>
  <c r="T74" i="18"/>
  <c r="R84" i="18"/>
  <c r="N84" i="18"/>
  <c r="S84" i="18" s="1"/>
  <c r="O84" i="18"/>
  <c r="T84" i="18" s="1"/>
  <c r="S72" i="18"/>
  <c r="P72" i="18"/>
  <c r="M29" i="18"/>
  <c r="M24" i="18"/>
  <c r="R62" i="18"/>
  <c r="N62" i="18"/>
  <c r="S62" i="18" s="1"/>
  <c r="O62" i="18"/>
  <c r="T62" i="18" s="1"/>
  <c r="M34" i="18"/>
  <c r="K26" i="18"/>
  <c r="R51" i="18"/>
  <c r="N51" i="18"/>
  <c r="S51" i="18" s="1"/>
  <c r="O51" i="18"/>
  <c r="T51" i="18" s="1"/>
  <c r="M21" i="18"/>
  <c r="M13" i="18"/>
  <c r="S78" i="18"/>
  <c r="P78" i="18"/>
  <c r="N60" i="18"/>
  <c r="O60" i="18"/>
  <c r="T60" i="18" s="1"/>
  <c r="M35" i="18"/>
  <c r="N39" i="18"/>
  <c r="O39" i="18"/>
  <c r="T39" i="18" s="1"/>
  <c r="R39" i="18"/>
  <c r="P69" i="18"/>
  <c r="U52" i="18"/>
  <c r="M36" i="18"/>
  <c r="M30" i="18"/>
  <c r="M20" i="18"/>
  <c r="M12" i="18"/>
  <c r="T49" i="18"/>
  <c r="S82" i="18"/>
  <c r="P82" i="18"/>
  <c r="U82" i="18" s="1"/>
  <c r="P77" i="18"/>
  <c r="U77" i="18" s="1"/>
  <c r="P70" i="18"/>
  <c r="S70" i="18"/>
  <c r="S68" i="18"/>
  <c r="R64" i="18"/>
  <c r="N64" i="18"/>
  <c r="O64" i="18"/>
  <c r="T64" i="18" s="1"/>
  <c r="P58" i="18"/>
  <c r="S67" i="18"/>
  <c r="P67" i="18"/>
  <c r="U67" i="18" s="1"/>
  <c r="R60" i="18"/>
  <c r="P54" i="18"/>
  <c r="N40" i="18"/>
  <c r="S40" i="18" s="1"/>
  <c r="O40" i="18"/>
  <c r="T40" i="18" s="1"/>
  <c r="R40" i="18"/>
  <c r="N38" i="18"/>
  <c r="S38" i="18" s="1"/>
  <c r="O38" i="18"/>
  <c r="T38" i="18" s="1"/>
  <c r="R38" i="18"/>
  <c r="P65" i="18"/>
  <c r="S55" i="18"/>
  <c r="P55" i="18"/>
  <c r="T52" i="18"/>
  <c r="M44" i="18"/>
  <c r="M32" i="18"/>
  <c r="K30" i="18"/>
  <c r="M23" i="18"/>
  <c r="P53" i="18"/>
  <c r="U53" i="18" s="1"/>
  <c r="Q53" i="18" s="1"/>
  <c r="M42" i="18"/>
  <c r="K29" i="18"/>
  <c r="M22" i="18"/>
  <c r="M18" i="18"/>
  <c r="M14" i="18"/>
  <c r="M10" i="18"/>
  <c r="K31" i="18"/>
  <c r="K27" i="18"/>
  <c r="P49" i="11"/>
  <c r="P13" i="11"/>
  <c r="P39" i="11"/>
  <c r="P19" i="11"/>
  <c r="T50" i="11"/>
  <c r="P26" i="11"/>
  <c r="T34" i="11"/>
  <c r="T22" i="11"/>
  <c r="P17" i="11"/>
  <c r="P68" i="11"/>
  <c r="P31" i="11"/>
  <c r="P30" i="11"/>
  <c r="P22" i="11"/>
  <c r="R7" i="11"/>
  <c r="O7" i="11"/>
  <c r="N7" i="11"/>
  <c r="O40" i="11"/>
  <c r="T40" i="11" s="1"/>
  <c r="R40" i="11"/>
  <c r="N40" i="11"/>
  <c r="S40" i="11" s="1"/>
  <c r="O25" i="11"/>
  <c r="T25" i="11" s="1"/>
  <c r="N25" i="11"/>
  <c r="R25" i="11"/>
  <c r="O16" i="11"/>
  <c r="T16" i="11" s="1"/>
  <c r="R16" i="11"/>
  <c r="N16" i="11"/>
  <c r="S16" i="11" s="1"/>
  <c r="O8" i="11"/>
  <c r="T8" i="11" s="1"/>
  <c r="R8" i="11"/>
  <c r="N8" i="11"/>
  <c r="O18" i="11"/>
  <c r="T18" i="11" s="1"/>
  <c r="R18" i="11"/>
  <c r="N18" i="11"/>
  <c r="S18" i="11" s="1"/>
  <c r="O10" i="11"/>
  <c r="T10" i="11" s="1"/>
  <c r="R10" i="11"/>
  <c r="N10" i="11"/>
  <c r="S10" i="11" s="1"/>
  <c r="P34" i="11"/>
  <c r="P52" i="11"/>
  <c r="O24" i="11"/>
  <c r="T24" i="11" s="1"/>
  <c r="N24" i="11"/>
  <c r="S24" i="11" s="1"/>
  <c r="R24" i="11"/>
  <c r="P28" i="11"/>
  <c r="P60" i="11"/>
  <c r="O32" i="11"/>
  <c r="T32" i="11" s="1"/>
  <c r="N32" i="11"/>
  <c r="R32" i="11"/>
  <c r="P15" i="11"/>
  <c r="P50" i="11"/>
  <c r="P36" i="11"/>
  <c r="S23" i="11"/>
  <c r="P23" i="11"/>
  <c r="P42" i="11"/>
  <c r="P20" i="11"/>
  <c r="P12" i="11"/>
  <c r="O33" i="11"/>
  <c r="T33" i="11" s="1"/>
  <c r="R33" i="11"/>
  <c r="N33" i="11"/>
  <c r="P14" i="11"/>
  <c r="AR73" i="10" l="1"/>
  <c r="ES67" i="10"/>
  <c r="AC78" i="10"/>
  <c r="AS61" i="10"/>
  <c r="AT61" i="10" s="1"/>
  <c r="AR45" i="10"/>
  <c r="ES17" i="10"/>
  <c r="GS50" i="10"/>
  <c r="GS74" i="10"/>
  <c r="GN20" i="10"/>
  <c r="GN36" i="10"/>
  <c r="EZ35" i="10"/>
  <c r="EU47" i="10"/>
  <c r="ET81" i="10"/>
  <c r="DE82" i="10"/>
  <c r="EU19" i="10"/>
  <c r="FH72" i="10"/>
  <c r="FJ72" i="10" s="1"/>
  <c r="GN66" i="10"/>
  <c r="GS34" i="10"/>
  <c r="ES79" i="10"/>
  <c r="FO70" i="10"/>
  <c r="FI48" i="10"/>
  <c r="FJ48" i="10" s="1"/>
  <c r="FV86" i="10"/>
  <c r="FY60" i="10"/>
  <c r="FY45" i="10"/>
  <c r="GN34" i="10"/>
  <c r="GD60" i="10"/>
  <c r="FY49" i="10"/>
  <c r="GD61" i="10"/>
  <c r="FY81" i="10"/>
  <c r="GS42" i="10"/>
  <c r="GS66" i="10"/>
  <c r="GN16" i="10"/>
  <c r="GN44" i="10"/>
  <c r="GN80" i="10"/>
  <c r="O86" i="19"/>
  <c r="P86" i="19"/>
  <c r="Q26" i="19"/>
  <c r="Q30" i="19"/>
  <c r="T70" i="19"/>
  <c r="Q70" i="19" s="1"/>
  <c r="Q29" i="19"/>
  <c r="M86" i="5"/>
  <c r="Q68" i="5"/>
  <c r="P8" i="5"/>
  <c r="P12" i="5"/>
  <c r="O73" i="5"/>
  <c r="N73" i="5"/>
  <c r="P64" i="5"/>
  <c r="O69" i="5"/>
  <c r="N69" i="5"/>
  <c r="Q60" i="5"/>
  <c r="Q48" i="5"/>
  <c r="O77" i="5"/>
  <c r="T77" i="5" s="1"/>
  <c r="N77" i="5"/>
  <c r="R77" i="5"/>
  <c r="P76" i="5"/>
  <c r="U76" i="5" s="1"/>
  <c r="Q40" i="5"/>
  <c r="S71" i="5"/>
  <c r="Q71" i="5" s="1"/>
  <c r="P71" i="5"/>
  <c r="U71" i="5" s="1"/>
  <c r="O81" i="5"/>
  <c r="T81" i="5" s="1"/>
  <c r="N81" i="5"/>
  <c r="S81" i="5" s="1"/>
  <c r="R81" i="5"/>
  <c r="O65" i="5"/>
  <c r="N65" i="5"/>
  <c r="O11" i="5"/>
  <c r="O86" i="5" s="1"/>
  <c r="N11" i="5"/>
  <c r="U55" i="18"/>
  <c r="Q77" i="18"/>
  <c r="U68" i="18"/>
  <c r="U58" i="18"/>
  <c r="Q58" i="18" s="1"/>
  <c r="Q48" i="18"/>
  <c r="U69" i="18"/>
  <c r="P21" i="11"/>
  <c r="P27" i="11"/>
  <c r="P43" i="11"/>
  <c r="R86" i="11"/>
  <c r="O86" i="11"/>
  <c r="P29" i="11"/>
  <c r="P74" i="11"/>
  <c r="N86" i="11"/>
  <c r="U59" i="18"/>
  <c r="Q59" i="18" s="1"/>
  <c r="U71" i="18"/>
  <c r="Q71" i="18" s="1"/>
  <c r="U72" i="18"/>
  <c r="U54" i="18"/>
  <c r="Q82" i="18"/>
  <c r="U73" i="18"/>
  <c r="Q61" i="18"/>
  <c r="U65" i="18"/>
  <c r="Q65" i="18" s="1"/>
  <c r="Q57" i="18"/>
  <c r="U81" i="18"/>
  <c r="Q81" i="18" s="1"/>
  <c r="Q41" i="18"/>
  <c r="AR57" i="10"/>
  <c r="DB16" i="10"/>
  <c r="ES52" i="10"/>
  <c r="EU52" i="10" s="1"/>
  <c r="ES69" i="10"/>
  <c r="FN68" i="10"/>
  <c r="FM36" i="10"/>
  <c r="FO36" i="10" s="1"/>
  <c r="GD83" i="10"/>
  <c r="FY40" i="10"/>
  <c r="FY61" i="10"/>
  <c r="FY59" i="10"/>
  <c r="FY21" i="10"/>
  <c r="GD37" i="10"/>
  <c r="FY75" i="10"/>
  <c r="GN46" i="10"/>
  <c r="GS16" i="10"/>
  <c r="GN72" i="10"/>
  <c r="GS70" i="10"/>
  <c r="GN50" i="10"/>
  <c r="GN74" i="10"/>
  <c r="GS38" i="10"/>
  <c r="GN68" i="10"/>
  <c r="GN58" i="10"/>
  <c r="AD38" i="10"/>
  <c r="AD34" i="10"/>
  <c r="AC8" i="10"/>
  <c r="CZ42" i="10"/>
  <c r="DB42" i="10" s="1"/>
  <c r="GC15" i="10"/>
  <c r="GD15" i="10" s="1"/>
  <c r="DG78" i="10"/>
  <c r="EZ18" i="10"/>
  <c r="FJ82" i="10"/>
  <c r="FY35" i="10"/>
  <c r="GD28" i="10"/>
  <c r="FY9" i="10"/>
  <c r="FY69" i="10"/>
  <c r="FY19" i="10"/>
  <c r="GD59" i="10"/>
  <c r="FY57" i="10"/>
  <c r="GN42" i="10"/>
  <c r="GS44" i="10"/>
  <c r="GN70" i="10"/>
  <c r="GN22" i="10"/>
  <c r="GN30" i="10"/>
  <c r="GS82" i="10"/>
  <c r="GN54" i="10"/>
  <c r="GS48" i="10"/>
  <c r="GS46" i="10"/>
  <c r="CZ48" i="10"/>
  <c r="ET21" i="10"/>
  <c r="FJ12" i="10"/>
  <c r="FJ70" i="10"/>
  <c r="FJ16" i="10"/>
  <c r="FJ80" i="10"/>
  <c r="FO78" i="10"/>
  <c r="GM11" i="10"/>
  <c r="GL11" i="10"/>
  <c r="GP19" i="10"/>
  <c r="GP35" i="10"/>
  <c r="GP43" i="10"/>
  <c r="GP67" i="10"/>
  <c r="GP83" i="10"/>
  <c r="GL18" i="10"/>
  <c r="GM18" i="10"/>
  <c r="GR28" i="10"/>
  <c r="GQ28" i="10"/>
  <c r="GN64" i="10"/>
  <c r="GL76" i="10"/>
  <c r="GM76" i="10"/>
  <c r="GM84" i="10"/>
  <c r="GL84" i="10"/>
  <c r="GN84" i="10" s="1"/>
  <c r="GS14" i="10"/>
  <c r="GR56" i="10"/>
  <c r="GQ56" i="10"/>
  <c r="GP13" i="10"/>
  <c r="GQ29" i="10"/>
  <c r="GR29" i="10"/>
  <c r="GQ37" i="10"/>
  <c r="GR37" i="10"/>
  <c r="GS37" i="10" s="1"/>
  <c r="GR53" i="10"/>
  <c r="GQ53" i="10"/>
  <c r="GP61" i="10"/>
  <c r="GL77" i="10"/>
  <c r="GM77" i="10"/>
  <c r="GP15" i="10"/>
  <c r="GR31" i="10"/>
  <c r="GQ31" i="10"/>
  <c r="GQ39" i="10"/>
  <c r="GR39" i="10"/>
  <c r="GQ55" i="10"/>
  <c r="GR55" i="10"/>
  <c r="GP71" i="10"/>
  <c r="GL79" i="10"/>
  <c r="GM79" i="10"/>
  <c r="GP26" i="10"/>
  <c r="GR68" i="10"/>
  <c r="GQ68" i="10"/>
  <c r="GS12" i="10"/>
  <c r="GR36" i="10"/>
  <c r="GQ36" i="10"/>
  <c r="GL25" i="10"/>
  <c r="GM25" i="10"/>
  <c r="GP49" i="10"/>
  <c r="GQ65" i="10"/>
  <c r="GR65" i="10"/>
  <c r="GM81" i="10"/>
  <c r="GL81" i="10"/>
  <c r="GL43" i="10"/>
  <c r="GM43" i="10"/>
  <c r="GL67" i="10"/>
  <c r="GM67" i="10"/>
  <c r="GM37" i="10"/>
  <c r="GN37" i="10" s="1"/>
  <c r="GL37" i="10"/>
  <c r="GL61" i="10"/>
  <c r="GM61" i="10"/>
  <c r="GM7" i="10"/>
  <c r="GL7" i="10"/>
  <c r="GK86" i="10"/>
  <c r="GP23" i="10"/>
  <c r="GQ47" i="10"/>
  <c r="GR47" i="10"/>
  <c r="GP63" i="10"/>
  <c r="GQ52" i="10"/>
  <c r="GR52" i="10"/>
  <c r="GL49" i="10"/>
  <c r="GM49" i="10"/>
  <c r="GP81" i="10"/>
  <c r="AC42" i="10"/>
  <c r="AS29" i="10"/>
  <c r="CZ14" i="10"/>
  <c r="CZ34" i="10"/>
  <c r="DB34" i="10" s="1"/>
  <c r="CZ80" i="10"/>
  <c r="DB80" i="10" s="1"/>
  <c r="DB20" i="10"/>
  <c r="CZ50" i="10"/>
  <c r="DB50" i="10" s="1"/>
  <c r="FI58" i="10"/>
  <c r="FJ58" i="10" s="1"/>
  <c r="FI66" i="10"/>
  <c r="FJ66" i="10" s="1"/>
  <c r="FI44" i="10"/>
  <c r="FY7" i="10"/>
  <c r="FX55" i="10"/>
  <c r="FY55" i="10" s="1"/>
  <c r="FY18" i="10"/>
  <c r="FW23" i="10"/>
  <c r="FY23" i="10" s="1"/>
  <c r="GB31" i="10"/>
  <c r="FY83" i="10"/>
  <c r="GP11" i="10"/>
  <c r="GM35" i="10"/>
  <c r="GL35" i="10"/>
  <c r="GQ59" i="10"/>
  <c r="GR59" i="10"/>
  <c r="GP75" i="10"/>
  <c r="GL83" i="10"/>
  <c r="GM83" i="10"/>
  <c r="GP76" i="10"/>
  <c r="GP8" i="10"/>
  <c r="GM56" i="10"/>
  <c r="GL56" i="10"/>
  <c r="GN56" i="10" s="1"/>
  <c r="GR22" i="10"/>
  <c r="GQ22" i="10"/>
  <c r="GL13" i="10"/>
  <c r="GM13" i="10"/>
  <c r="GN13" i="10" s="1"/>
  <c r="GL29" i="10"/>
  <c r="GM29" i="10"/>
  <c r="GM53" i="10"/>
  <c r="GL53" i="10"/>
  <c r="GL69" i="10"/>
  <c r="GM69" i="10"/>
  <c r="GQ77" i="10"/>
  <c r="GR77" i="10"/>
  <c r="GS62" i="10"/>
  <c r="GL15" i="10"/>
  <c r="GM15" i="10"/>
  <c r="GL31" i="10"/>
  <c r="GM31" i="10"/>
  <c r="GL55" i="10"/>
  <c r="GM55" i="10"/>
  <c r="GL71" i="10"/>
  <c r="GM71" i="10"/>
  <c r="GM10" i="10"/>
  <c r="GL10" i="10"/>
  <c r="GM26" i="10"/>
  <c r="GL26" i="10"/>
  <c r="GR32" i="10"/>
  <c r="GQ32" i="10"/>
  <c r="GR40" i="10"/>
  <c r="GQ40" i="10"/>
  <c r="GP60" i="10"/>
  <c r="GM17" i="10"/>
  <c r="GL17" i="10"/>
  <c r="GP25" i="10"/>
  <c r="GL41" i="10"/>
  <c r="GM41" i="10"/>
  <c r="GQ57" i="10"/>
  <c r="GR57" i="10"/>
  <c r="GL73" i="10"/>
  <c r="GM73" i="10"/>
  <c r="GL19" i="10"/>
  <c r="GM19" i="10"/>
  <c r="GP27" i="10"/>
  <c r="GM51" i="10"/>
  <c r="GL51" i="10"/>
  <c r="GN51" i="10" s="1"/>
  <c r="GQ18" i="10"/>
  <c r="GR18" i="10"/>
  <c r="GM28" i="10"/>
  <c r="GL28" i="10"/>
  <c r="GN28" i="10" s="1"/>
  <c r="GP84" i="10"/>
  <c r="GR80" i="10"/>
  <c r="GQ80" i="10"/>
  <c r="GP21" i="10"/>
  <c r="GP45" i="10"/>
  <c r="GM39" i="10"/>
  <c r="GL39" i="10"/>
  <c r="GR54" i="10"/>
  <c r="GQ54" i="10"/>
  <c r="GM24" i="10"/>
  <c r="GL24" i="10"/>
  <c r="GQ9" i="10"/>
  <c r="GR9" i="10"/>
  <c r="GL33" i="10"/>
  <c r="GM33" i="10"/>
  <c r="GL65" i="10"/>
  <c r="GM65" i="10"/>
  <c r="AC56" i="10"/>
  <c r="CZ64" i="10"/>
  <c r="EU7" i="10"/>
  <c r="FJ54" i="10"/>
  <c r="FJ78" i="10"/>
  <c r="FJ22" i="10"/>
  <c r="FJ42" i="10"/>
  <c r="FY27" i="10"/>
  <c r="FY25" i="10"/>
  <c r="GD11" i="10"/>
  <c r="GD40" i="10"/>
  <c r="GD57" i="10"/>
  <c r="FY26" i="10"/>
  <c r="FY28" i="10"/>
  <c r="FY37" i="10"/>
  <c r="FY53" i="10"/>
  <c r="GN14" i="10"/>
  <c r="GL27" i="10"/>
  <c r="GM27" i="10"/>
  <c r="GN43" i="10"/>
  <c r="GP51" i="10"/>
  <c r="GL59" i="10"/>
  <c r="GM59" i="10"/>
  <c r="GM75" i="10"/>
  <c r="GL75" i="10"/>
  <c r="GN38" i="10"/>
  <c r="GN48" i="10"/>
  <c r="GR72" i="10"/>
  <c r="GQ72" i="10"/>
  <c r="GN78" i="10"/>
  <c r="GL8" i="10"/>
  <c r="GM8" i="10"/>
  <c r="GS64" i="10"/>
  <c r="GS80" i="10"/>
  <c r="GS78" i="10"/>
  <c r="GM21" i="10"/>
  <c r="GL21" i="10"/>
  <c r="GM45" i="10"/>
  <c r="GL45" i="10"/>
  <c r="GP69" i="10"/>
  <c r="GS30" i="10"/>
  <c r="GN82" i="10"/>
  <c r="GP7" i="10"/>
  <c r="GO86" i="10"/>
  <c r="GL23" i="10"/>
  <c r="GM23" i="10"/>
  <c r="GM47" i="10"/>
  <c r="GL47" i="10"/>
  <c r="GL63" i="10"/>
  <c r="GM63" i="10"/>
  <c r="GP79" i="10"/>
  <c r="GR10" i="10"/>
  <c r="GQ10" i="10"/>
  <c r="GP24" i="10"/>
  <c r="GM32" i="10"/>
  <c r="GL32" i="10"/>
  <c r="GQ58" i="10"/>
  <c r="GR58" i="10"/>
  <c r="GN62" i="10"/>
  <c r="GQ20" i="10"/>
  <c r="GR20" i="10"/>
  <c r="GM40" i="10"/>
  <c r="GL40" i="10"/>
  <c r="GL52" i="10"/>
  <c r="GM52" i="10"/>
  <c r="GM60" i="10"/>
  <c r="GL60" i="10"/>
  <c r="GL9" i="10"/>
  <c r="GM9" i="10"/>
  <c r="GP17" i="10"/>
  <c r="GP33" i="10"/>
  <c r="GP41" i="10"/>
  <c r="GL57" i="10"/>
  <c r="GM57" i="10"/>
  <c r="GQ73" i="10"/>
  <c r="GR73" i="10"/>
  <c r="GB38" i="10"/>
  <c r="GC38" i="10"/>
  <c r="GA46" i="10"/>
  <c r="FX70" i="10"/>
  <c r="FW70" i="10"/>
  <c r="GA78" i="10"/>
  <c r="FX64" i="10"/>
  <c r="FW64" i="10"/>
  <c r="GC43" i="10"/>
  <c r="GB43" i="10"/>
  <c r="GD43" i="10" s="1"/>
  <c r="GB75" i="10"/>
  <c r="GD75" i="10" s="1"/>
  <c r="GC75" i="10"/>
  <c r="GC20" i="10"/>
  <c r="GB20" i="10"/>
  <c r="GC14" i="10"/>
  <c r="GB14" i="10"/>
  <c r="GA42" i="10"/>
  <c r="GA58" i="10"/>
  <c r="FX74" i="10"/>
  <c r="FY74" i="10" s="1"/>
  <c r="FW74" i="10"/>
  <c r="GA82" i="10"/>
  <c r="GC27" i="10"/>
  <c r="GB27" i="10"/>
  <c r="GC39" i="10"/>
  <c r="GB39" i="10"/>
  <c r="GC55" i="10"/>
  <c r="GB55" i="10"/>
  <c r="EU79" i="10"/>
  <c r="EU29" i="10"/>
  <c r="EZ53" i="10"/>
  <c r="EU75" i="10"/>
  <c r="EU71" i="10"/>
  <c r="EU67" i="10"/>
  <c r="EU84" i="10"/>
  <c r="FO80" i="10"/>
  <c r="FY10" i="10"/>
  <c r="FY39" i="10"/>
  <c r="GD71" i="10"/>
  <c r="FW16" i="10"/>
  <c r="FX16" i="10"/>
  <c r="FY32" i="10"/>
  <c r="GC44" i="10"/>
  <c r="GB44" i="10"/>
  <c r="GD84" i="10"/>
  <c r="FY41" i="10"/>
  <c r="GD10" i="10"/>
  <c r="GB26" i="10"/>
  <c r="GC26" i="10"/>
  <c r="FX38" i="10"/>
  <c r="FW38" i="10"/>
  <c r="FX62" i="10"/>
  <c r="FW62" i="10"/>
  <c r="GA70" i="10"/>
  <c r="FY43" i="10"/>
  <c r="FY79" i="10"/>
  <c r="GC32" i="10"/>
  <c r="GB32" i="10"/>
  <c r="GD32" i="10" s="1"/>
  <c r="FY31" i="10"/>
  <c r="FY51" i="10"/>
  <c r="FY67" i="10"/>
  <c r="FX20" i="10"/>
  <c r="FW20" i="10"/>
  <c r="GA48" i="10"/>
  <c r="GC9" i="10"/>
  <c r="GB9" i="10"/>
  <c r="GD9" i="10" s="1"/>
  <c r="GB21" i="10"/>
  <c r="GC21" i="10"/>
  <c r="GC77" i="10"/>
  <c r="GB77" i="10"/>
  <c r="GD77" i="10" s="1"/>
  <c r="FX34" i="10"/>
  <c r="FW34" i="10"/>
  <c r="GA50" i="10"/>
  <c r="GA66" i="10"/>
  <c r="GC74" i="10"/>
  <c r="GB74" i="10"/>
  <c r="GD31" i="10"/>
  <c r="FY47" i="10"/>
  <c r="GD8" i="10"/>
  <c r="GD52" i="10"/>
  <c r="GC68" i="10"/>
  <c r="GB68" i="10"/>
  <c r="FY84" i="10"/>
  <c r="GD29" i="10"/>
  <c r="GA22" i="10"/>
  <c r="GB16" i="10"/>
  <c r="GC16" i="10"/>
  <c r="FX44" i="10"/>
  <c r="FW44" i="10"/>
  <c r="GB53" i="10"/>
  <c r="GC53" i="10"/>
  <c r="GC69" i="10"/>
  <c r="GB69" i="10"/>
  <c r="GB30" i="10"/>
  <c r="GC30" i="10"/>
  <c r="FX54" i="10"/>
  <c r="FW54" i="10"/>
  <c r="GB62" i="10"/>
  <c r="GC62" i="10"/>
  <c r="GC7" i="10"/>
  <c r="GB7" i="10"/>
  <c r="GA72" i="10"/>
  <c r="GB79" i="10"/>
  <c r="GC79" i="10"/>
  <c r="FW12" i="10"/>
  <c r="FX12" i="10"/>
  <c r="FX48" i="10"/>
  <c r="FW48" i="10"/>
  <c r="FW80" i="10"/>
  <c r="FX80" i="10"/>
  <c r="GA34" i="10"/>
  <c r="FX50" i="10"/>
  <c r="FW50" i="10"/>
  <c r="FX66" i="10"/>
  <c r="FW66" i="10"/>
  <c r="FW36" i="10"/>
  <c r="FX36" i="10"/>
  <c r="FX68" i="10"/>
  <c r="FW68" i="10"/>
  <c r="GB41" i="10"/>
  <c r="GC41" i="10"/>
  <c r="GC65" i="10"/>
  <c r="GB65" i="10"/>
  <c r="EZ52" i="10"/>
  <c r="EU57" i="10"/>
  <c r="EU35" i="10"/>
  <c r="EU53" i="10"/>
  <c r="EU77" i="10"/>
  <c r="EU59" i="10"/>
  <c r="EU26" i="10"/>
  <c r="EU9" i="10"/>
  <c r="EZ19" i="10"/>
  <c r="EZ8" i="10"/>
  <c r="EZ41" i="10"/>
  <c r="EU45" i="10"/>
  <c r="FJ14" i="10"/>
  <c r="FO46" i="10"/>
  <c r="FJ20" i="10"/>
  <c r="FJ68" i="10"/>
  <c r="FO30" i="10"/>
  <c r="FO82" i="10"/>
  <c r="GD18" i="10"/>
  <c r="FX22" i="10"/>
  <c r="FW22" i="10"/>
  <c r="FY11" i="10"/>
  <c r="GC23" i="10"/>
  <c r="GB23" i="10"/>
  <c r="GD23" i="10" s="1"/>
  <c r="GD35" i="10"/>
  <c r="GC47" i="10"/>
  <c r="GB47" i="10"/>
  <c r="FY24" i="10"/>
  <c r="FY52" i="10"/>
  <c r="FY13" i="10"/>
  <c r="FY29" i="10"/>
  <c r="GD49" i="10"/>
  <c r="FY73" i="10"/>
  <c r="FX30" i="10"/>
  <c r="FW30" i="10"/>
  <c r="FX46" i="10"/>
  <c r="FW46" i="10"/>
  <c r="GA54" i="10"/>
  <c r="FY70" i="10"/>
  <c r="FW78" i="10"/>
  <c r="FX78" i="10"/>
  <c r="FZ86" i="10"/>
  <c r="GC19" i="10"/>
  <c r="GB19" i="10"/>
  <c r="GD19" i="10" s="1"/>
  <c r="GD51" i="10"/>
  <c r="FY71" i="10"/>
  <c r="GC64" i="10"/>
  <c r="GB64" i="10"/>
  <c r="GD64" i="10" s="1"/>
  <c r="FX72" i="10"/>
  <c r="FW72" i="10"/>
  <c r="GB13" i="10"/>
  <c r="GC13" i="10"/>
  <c r="GD25" i="10"/>
  <c r="GC45" i="10"/>
  <c r="GB45" i="10"/>
  <c r="FY8" i="10"/>
  <c r="GC12" i="10"/>
  <c r="GB12" i="10"/>
  <c r="FY56" i="10"/>
  <c r="FY76" i="10"/>
  <c r="GA80" i="10"/>
  <c r="GB17" i="10"/>
  <c r="GC17" i="10"/>
  <c r="GC33" i="10"/>
  <c r="GB33" i="10"/>
  <c r="FY65" i="10"/>
  <c r="GB81" i="10"/>
  <c r="GC81" i="10"/>
  <c r="FX14" i="10"/>
  <c r="FW14" i="10"/>
  <c r="FX42" i="10"/>
  <c r="FW42" i="10"/>
  <c r="FW58" i="10"/>
  <c r="FX58" i="10"/>
  <c r="FX82" i="10"/>
  <c r="FW82" i="10"/>
  <c r="GD39" i="10"/>
  <c r="GD67" i="10"/>
  <c r="GD24" i="10"/>
  <c r="GA36" i="10"/>
  <c r="GD56" i="10"/>
  <c r="GD73" i="10"/>
  <c r="FM20" i="10"/>
  <c r="FN20" i="10"/>
  <c r="FH40" i="10"/>
  <c r="FJ40" i="10" s="1"/>
  <c r="FI40" i="10"/>
  <c r="FH60" i="10"/>
  <c r="FI60" i="10"/>
  <c r="FH18" i="10"/>
  <c r="FI18" i="10"/>
  <c r="FH13" i="10"/>
  <c r="FI13" i="10"/>
  <c r="FM29" i="10"/>
  <c r="FN29" i="10"/>
  <c r="FL45" i="10"/>
  <c r="FI61" i="10"/>
  <c r="FH61" i="10"/>
  <c r="FI77" i="10"/>
  <c r="FH77" i="10"/>
  <c r="FN10" i="10"/>
  <c r="FM10" i="10"/>
  <c r="FM11" i="10"/>
  <c r="FN11" i="10"/>
  <c r="FL19" i="10"/>
  <c r="FN35" i="10"/>
  <c r="FM35" i="10"/>
  <c r="FN51" i="10"/>
  <c r="FM51" i="10"/>
  <c r="FM67" i="10"/>
  <c r="FN67" i="10"/>
  <c r="FL83" i="10"/>
  <c r="FN8" i="10"/>
  <c r="FM8" i="10"/>
  <c r="FI28" i="10"/>
  <c r="FH28" i="10"/>
  <c r="FH56" i="10"/>
  <c r="FI56" i="10"/>
  <c r="FN72" i="10"/>
  <c r="FM72" i="10"/>
  <c r="FI84" i="10"/>
  <c r="FH84" i="10"/>
  <c r="FL17" i="10"/>
  <c r="FL33" i="10"/>
  <c r="FI41" i="10"/>
  <c r="FH41" i="10"/>
  <c r="FI57" i="10"/>
  <c r="FH57" i="10"/>
  <c r="FI81" i="10"/>
  <c r="FH81" i="10"/>
  <c r="FN58" i="10"/>
  <c r="FM58" i="10"/>
  <c r="FL15" i="10"/>
  <c r="FL31" i="10"/>
  <c r="FI47" i="10"/>
  <c r="FH47" i="10"/>
  <c r="FI71" i="10"/>
  <c r="FH71" i="10"/>
  <c r="FN74" i="10"/>
  <c r="FM74" i="10"/>
  <c r="FN12" i="10"/>
  <c r="FM12" i="10"/>
  <c r="AX55" i="10"/>
  <c r="AY55" i="10" s="1"/>
  <c r="DE70" i="10"/>
  <c r="DG70" i="10" s="1"/>
  <c r="EU39" i="10"/>
  <c r="EU55" i="10"/>
  <c r="EU10" i="10"/>
  <c r="EZ37" i="10"/>
  <c r="EU17" i="10"/>
  <c r="EU76" i="10"/>
  <c r="EU51" i="10"/>
  <c r="EZ76" i="10"/>
  <c r="EU40" i="10"/>
  <c r="EU69" i="10"/>
  <c r="FJ38" i="10"/>
  <c r="FN22" i="10"/>
  <c r="FM22" i="10"/>
  <c r="FH32" i="10"/>
  <c r="FI32" i="10"/>
  <c r="FL40" i="10"/>
  <c r="FH52" i="10"/>
  <c r="FI52" i="10"/>
  <c r="FO68" i="10"/>
  <c r="FN18" i="10"/>
  <c r="FM18" i="10"/>
  <c r="FJ50" i="10"/>
  <c r="FN21" i="10"/>
  <c r="FM21" i="10"/>
  <c r="FN37" i="10"/>
  <c r="FM37" i="10"/>
  <c r="FL53" i="10"/>
  <c r="FI69" i="10"/>
  <c r="FH69" i="10"/>
  <c r="FN77" i="10"/>
  <c r="FM77" i="10"/>
  <c r="FI11" i="10"/>
  <c r="FH11" i="10"/>
  <c r="FI27" i="10"/>
  <c r="FH27" i="10"/>
  <c r="FI43" i="10"/>
  <c r="FH43" i="10"/>
  <c r="FI59" i="10"/>
  <c r="FH59" i="10"/>
  <c r="FH75" i="10"/>
  <c r="FI75" i="10"/>
  <c r="FH83" i="10"/>
  <c r="FI83" i="10"/>
  <c r="FN16" i="10"/>
  <c r="FM16" i="10"/>
  <c r="FJ36" i="10"/>
  <c r="FJ46" i="10"/>
  <c r="FL28" i="10"/>
  <c r="FJ44" i="10"/>
  <c r="FJ64" i="10"/>
  <c r="FM84" i="10"/>
  <c r="FN84" i="10"/>
  <c r="FJ62" i="10"/>
  <c r="FH17" i="10"/>
  <c r="FI17" i="10"/>
  <c r="FI33" i="10"/>
  <c r="FH33" i="10"/>
  <c r="FM49" i="10"/>
  <c r="FN49" i="10"/>
  <c r="FL73" i="10"/>
  <c r="FN81" i="10"/>
  <c r="FM81" i="10"/>
  <c r="FH26" i="10"/>
  <c r="FI26" i="10"/>
  <c r="FL7" i="10"/>
  <c r="FK86" i="10"/>
  <c r="FI15" i="10"/>
  <c r="FH15" i="10"/>
  <c r="FI31" i="10"/>
  <c r="FH31" i="10"/>
  <c r="FL47" i="10"/>
  <c r="FI79" i="10"/>
  <c r="FH79" i="10"/>
  <c r="AR39" i="10"/>
  <c r="AT39" i="10" s="1"/>
  <c r="AR27" i="10"/>
  <c r="AT27" i="10" s="1"/>
  <c r="FH24" i="10"/>
  <c r="FI24" i="10"/>
  <c r="FL32" i="10"/>
  <c r="FN52" i="10"/>
  <c r="FM52" i="10"/>
  <c r="FI21" i="10"/>
  <c r="FH21" i="10"/>
  <c r="FI37" i="10"/>
  <c r="FH37" i="10"/>
  <c r="FI53" i="10"/>
  <c r="FH53" i="10"/>
  <c r="FL69" i="10"/>
  <c r="FI10" i="10"/>
  <c r="FH10" i="10"/>
  <c r="FM38" i="10"/>
  <c r="FN38" i="10"/>
  <c r="FL27" i="10"/>
  <c r="FL43" i="10"/>
  <c r="FN59" i="10"/>
  <c r="FM59" i="10"/>
  <c r="FM75" i="10"/>
  <c r="FN75" i="10"/>
  <c r="FI76" i="10"/>
  <c r="FH76" i="10"/>
  <c r="FH9" i="10"/>
  <c r="FI9" i="10"/>
  <c r="FI25" i="10"/>
  <c r="FH25" i="10"/>
  <c r="FI49" i="10"/>
  <c r="FH49" i="10"/>
  <c r="FI65" i="10"/>
  <c r="FH65" i="10"/>
  <c r="FH73" i="10"/>
  <c r="FI73" i="10"/>
  <c r="FL26" i="10"/>
  <c r="FH7" i="10"/>
  <c r="FI7" i="10"/>
  <c r="FG86" i="10"/>
  <c r="FI23" i="10"/>
  <c r="FH23" i="10"/>
  <c r="FI39" i="10"/>
  <c r="FH39" i="10"/>
  <c r="FI55" i="10"/>
  <c r="FH55" i="10"/>
  <c r="FL79" i="10"/>
  <c r="FN54" i="10"/>
  <c r="FM54" i="10"/>
  <c r="FN50" i="10"/>
  <c r="FM50" i="10"/>
  <c r="FM62" i="10"/>
  <c r="FN62" i="10"/>
  <c r="AC80" i="10"/>
  <c r="DG22" i="10"/>
  <c r="EU13" i="10"/>
  <c r="EU27" i="10"/>
  <c r="EZ47" i="10"/>
  <c r="EZ25" i="10"/>
  <c r="EU49" i="10"/>
  <c r="EU61" i="10"/>
  <c r="EU23" i="10"/>
  <c r="EU33" i="10"/>
  <c r="EZ49" i="10"/>
  <c r="EU65" i="10"/>
  <c r="FM14" i="10"/>
  <c r="FN14" i="10"/>
  <c r="FJ34" i="10"/>
  <c r="FJ74" i="10"/>
  <c r="FN24" i="10"/>
  <c r="FM24" i="10"/>
  <c r="FM48" i="10"/>
  <c r="FN48" i="10"/>
  <c r="FM60" i="10"/>
  <c r="FN60" i="10"/>
  <c r="FN42" i="10"/>
  <c r="FM42" i="10"/>
  <c r="FN13" i="10"/>
  <c r="FM13" i="10"/>
  <c r="FI29" i="10"/>
  <c r="FH29" i="10"/>
  <c r="FI45" i="10"/>
  <c r="FH45" i="10"/>
  <c r="FL61" i="10"/>
  <c r="FI19" i="10"/>
  <c r="FH19" i="10"/>
  <c r="FI35" i="10"/>
  <c r="FH35" i="10"/>
  <c r="FI51" i="10"/>
  <c r="FH51" i="10"/>
  <c r="FI67" i="10"/>
  <c r="FH67" i="10"/>
  <c r="FN66" i="10"/>
  <c r="FM66" i="10"/>
  <c r="FN44" i="10"/>
  <c r="FM44" i="10"/>
  <c r="FM64" i="10"/>
  <c r="FN64" i="10"/>
  <c r="FN76" i="10"/>
  <c r="FM76" i="10"/>
  <c r="FI8" i="10"/>
  <c r="FH8" i="10"/>
  <c r="FM56" i="10"/>
  <c r="FN56" i="10"/>
  <c r="FJ30" i="10"/>
  <c r="FL9" i="10"/>
  <c r="FN25" i="10"/>
  <c r="FM25" i="10"/>
  <c r="FL41" i="10"/>
  <c r="FM57" i="10"/>
  <c r="FN57" i="10"/>
  <c r="FN65" i="10"/>
  <c r="FM65" i="10"/>
  <c r="FL23" i="10"/>
  <c r="FN39" i="10"/>
  <c r="FM39" i="10"/>
  <c r="FL55" i="10"/>
  <c r="FM71" i="10"/>
  <c r="FN71" i="10"/>
  <c r="FO34" i="10"/>
  <c r="ET14" i="10"/>
  <c r="ES14" i="10"/>
  <c r="ES62" i="10"/>
  <c r="ET62" i="10"/>
  <c r="EX56" i="10"/>
  <c r="EY56" i="10"/>
  <c r="EY45" i="10"/>
  <c r="EX45" i="10"/>
  <c r="ET12" i="10"/>
  <c r="ES12" i="10"/>
  <c r="EY60" i="10"/>
  <c r="EX60" i="10"/>
  <c r="ET34" i="10"/>
  <c r="ES34" i="10"/>
  <c r="ET50" i="10"/>
  <c r="ES50" i="10"/>
  <c r="EX29" i="10"/>
  <c r="EY29" i="10"/>
  <c r="ET38" i="10"/>
  <c r="ES38" i="10"/>
  <c r="EX32" i="10"/>
  <c r="EZ32" i="10" s="1"/>
  <c r="EY32" i="10"/>
  <c r="EY9" i="10"/>
  <c r="EX9" i="10"/>
  <c r="EY57" i="10"/>
  <c r="EX57" i="10"/>
  <c r="AD48" i="10"/>
  <c r="AE48" i="10" s="1"/>
  <c r="AC74" i="10"/>
  <c r="AE74" i="10" s="1"/>
  <c r="AS81" i="10"/>
  <c r="EU15" i="10"/>
  <c r="EY14" i="10"/>
  <c r="EX14" i="10"/>
  <c r="ES46" i="10"/>
  <c r="ET46" i="10"/>
  <c r="ES82" i="10"/>
  <c r="ET82" i="10"/>
  <c r="EY77" i="10"/>
  <c r="EX77" i="10"/>
  <c r="EU8" i="10"/>
  <c r="EW20" i="10"/>
  <c r="EW36" i="10"/>
  <c r="EW64" i="10"/>
  <c r="EW72" i="10"/>
  <c r="EW34" i="10"/>
  <c r="EY66" i="10"/>
  <c r="EX66" i="10"/>
  <c r="EX39" i="10"/>
  <c r="EY39" i="10"/>
  <c r="ET16" i="10"/>
  <c r="ES16" i="10"/>
  <c r="EY48" i="10"/>
  <c r="EX48" i="10"/>
  <c r="EZ11" i="10"/>
  <c r="EU43" i="10"/>
  <c r="EY59" i="10"/>
  <c r="EX59" i="10"/>
  <c r="EX71" i="10"/>
  <c r="EY71" i="10"/>
  <c r="EU83" i="10"/>
  <c r="EW38" i="10"/>
  <c r="ES70" i="10"/>
  <c r="ET70" i="10"/>
  <c r="ET68" i="10"/>
  <c r="ES68" i="10"/>
  <c r="ES74" i="10"/>
  <c r="ET74" i="10"/>
  <c r="EY23" i="10"/>
  <c r="EX23" i="10"/>
  <c r="EY55" i="10"/>
  <c r="EX55" i="10"/>
  <c r="ES44" i="10"/>
  <c r="ET44" i="10"/>
  <c r="ET72" i="10"/>
  <c r="ES72" i="10"/>
  <c r="EW80" i="10"/>
  <c r="EY78" i="10"/>
  <c r="EX78" i="10"/>
  <c r="EX73" i="10"/>
  <c r="EY73" i="10"/>
  <c r="ES58" i="10"/>
  <c r="ET58" i="10"/>
  <c r="EW54" i="10"/>
  <c r="EY84" i="10"/>
  <c r="EX84" i="10"/>
  <c r="EV86" i="10"/>
  <c r="EY21" i="10"/>
  <c r="EX21" i="10"/>
  <c r="AC20" i="10"/>
  <c r="AE20" i="10" s="1"/>
  <c r="AS25" i="10"/>
  <c r="AT25" i="10" s="1"/>
  <c r="AX13" i="10"/>
  <c r="AX47" i="10"/>
  <c r="CZ72" i="10"/>
  <c r="DB72" i="10" s="1"/>
  <c r="ET30" i="10"/>
  <c r="ES30" i="10"/>
  <c r="EX46" i="10"/>
  <c r="EY46" i="10"/>
  <c r="EY82" i="10"/>
  <c r="EX82" i="10"/>
  <c r="EZ17" i="10"/>
  <c r="EZ81" i="10"/>
  <c r="EU18" i="10"/>
  <c r="EY15" i="10"/>
  <c r="EX15" i="10"/>
  <c r="EZ63" i="10"/>
  <c r="ET20" i="10"/>
  <c r="ES20" i="10"/>
  <c r="ET36" i="10"/>
  <c r="ES36" i="10"/>
  <c r="ES64" i="10"/>
  <c r="ET64" i="10"/>
  <c r="EX10" i="10"/>
  <c r="EY10" i="10"/>
  <c r="ET66" i="10"/>
  <c r="ES66" i="10"/>
  <c r="EX13" i="10"/>
  <c r="EY13" i="10"/>
  <c r="EY33" i="10"/>
  <c r="EX33" i="10"/>
  <c r="EY65" i="10"/>
  <c r="EX65" i="10"/>
  <c r="EU11" i="10"/>
  <c r="EW16" i="10"/>
  <c r="ES48" i="10"/>
  <c r="ET48" i="10"/>
  <c r="EU37" i="10"/>
  <c r="EU63" i="10"/>
  <c r="ET22" i="10"/>
  <c r="ES22" i="10"/>
  <c r="EY70" i="10"/>
  <c r="EX70" i="10"/>
  <c r="EX24" i="10"/>
  <c r="EY24" i="10"/>
  <c r="EZ40" i="10"/>
  <c r="EZ26" i="10"/>
  <c r="EU21" i="10"/>
  <c r="EZ43" i="10"/>
  <c r="EZ79" i="10"/>
  <c r="EW68" i="10"/>
  <c r="EY42" i="10"/>
  <c r="EX42" i="10"/>
  <c r="EY74" i="10"/>
  <c r="EX74" i="10"/>
  <c r="EZ27" i="10"/>
  <c r="EX67" i="10"/>
  <c r="EY67" i="10"/>
  <c r="EY30" i="10"/>
  <c r="EX30" i="10"/>
  <c r="EW62" i="10"/>
  <c r="EU28" i="10"/>
  <c r="EY69" i="10"/>
  <c r="EX69" i="10"/>
  <c r="EY83" i="10"/>
  <c r="EX83" i="10"/>
  <c r="EW12" i="10"/>
  <c r="EZ28" i="10"/>
  <c r="EW44" i="10"/>
  <c r="ES80" i="10"/>
  <c r="ET80" i="10"/>
  <c r="EW50" i="10"/>
  <c r="ET78" i="10"/>
  <c r="ES78" i="10"/>
  <c r="EU41" i="10"/>
  <c r="EY51" i="10"/>
  <c r="EX51" i="10"/>
  <c r="EU32" i="10"/>
  <c r="EW58" i="10"/>
  <c r="ER86" i="10"/>
  <c r="EX31" i="10"/>
  <c r="EY31" i="10"/>
  <c r="EX75" i="10"/>
  <c r="EY75" i="10"/>
  <c r="EW22" i="10"/>
  <c r="ET54" i="10"/>
  <c r="ES54" i="10"/>
  <c r="EU60" i="10"/>
  <c r="EU25" i="10"/>
  <c r="EZ61" i="10"/>
  <c r="EU73" i="10"/>
  <c r="EY7" i="10"/>
  <c r="EX7" i="10"/>
  <c r="EU31" i="10"/>
  <c r="EU24" i="10"/>
  <c r="EU56" i="10"/>
  <c r="ES42" i="10"/>
  <c r="ET42" i="10"/>
  <c r="EU81" i="10"/>
  <c r="AR33" i="10"/>
  <c r="AR18" i="10"/>
  <c r="AT18" i="10" s="1"/>
  <c r="DB70" i="10"/>
  <c r="AD40" i="10"/>
  <c r="AS19" i="10"/>
  <c r="AT19" i="10" s="1"/>
  <c r="DB48" i="10"/>
  <c r="AH76" i="10"/>
  <c r="AJ76" i="10" s="1"/>
  <c r="DB68" i="10"/>
  <c r="DG80" i="10"/>
  <c r="AC66" i="10"/>
  <c r="AE66" i="10" s="1"/>
  <c r="AD22" i="10"/>
  <c r="AE22" i="10" s="1"/>
  <c r="AR83" i="10"/>
  <c r="AT83" i="10" s="1"/>
  <c r="AX21" i="10"/>
  <c r="DB62" i="10"/>
  <c r="DB82" i="10"/>
  <c r="DB74" i="10"/>
  <c r="DG14" i="10"/>
  <c r="AR69" i="10"/>
  <c r="AT69" i="10" s="1"/>
  <c r="DB36" i="10"/>
  <c r="DB14" i="10"/>
  <c r="DG66" i="10"/>
  <c r="DB38" i="10"/>
  <c r="AR15" i="10"/>
  <c r="AT15" i="10" s="1"/>
  <c r="DB22" i="10"/>
  <c r="DB58" i="10"/>
  <c r="CZ25" i="10"/>
  <c r="DA25" i="10"/>
  <c r="DA49" i="10"/>
  <c r="CZ49" i="10"/>
  <c r="DD73" i="10"/>
  <c r="CZ63" i="10"/>
  <c r="DA63" i="10"/>
  <c r="DF42" i="10"/>
  <c r="DE42" i="10"/>
  <c r="CZ18" i="10"/>
  <c r="DA18" i="10"/>
  <c r="CZ83" i="10"/>
  <c r="DA83" i="10"/>
  <c r="DE58" i="10"/>
  <c r="DF58" i="10"/>
  <c r="DD26" i="10"/>
  <c r="DA32" i="10"/>
  <c r="CZ32" i="10"/>
  <c r="DF21" i="10"/>
  <c r="DE21" i="10"/>
  <c r="DD53" i="10"/>
  <c r="DA10" i="10"/>
  <c r="CZ10" i="10"/>
  <c r="DF16" i="10"/>
  <c r="DE16" i="10"/>
  <c r="DD28" i="10"/>
  <c r="DB44" i="10"/>
  <c r="DF64" i="10"/>
  <c r="DE64" i="10"/>
  <c r="DE84" i="10"/>
  <c r="DF84" i="10"/>
  <c r="DA35" i="10"/>
  <c r="CZ35" i="10"/>
  <c r="DA17" i="10"/>
  <c r="CZ17" i="10"/>
  <c r="DE25" i="10"/>
  <c r="DF25" i="10"/>
  <c r="DE41" i="10"/>
  <c r="DF41" i="10"/>
  <c r="DF65" i="10"/>
  <c r="DE65" i="10"/>
  <c r="DA15" i="10"/>
  <c r="CZ15" i="10"/>
  <c r="DE43" i="10"/>
  <c r="DF43" i="10"/>
  <c r="DF30" i="10"/>
  <c r="DE30" i="10"/>
  <c r="DB46" i="10"/>
  <c r="DE18" i="10"/>
  <c r="DF18" i="10"/>
  <c r="DF62" i="10"/>
  <c r="DE62" i="10"/>
  <c r="DD31" i="10"/>
  <c r="DD83" i="10"/>
  <c r="DD56" i="10"/>
  <c r="DG72" i="10"/>
  <c r="DB78" i="10"/>
  <c r="CZ55" i="10"/>
  <c r="DA55" i="10"/>
  <c r="CZ26" i="10"/>
  <c r="DA26" i="10"/>
  <c r="DE74" i="10"/>
  <c r="DF74" i="10"/>
  <c r="CZ24" i="10"/>
  <c r="DA24" i="10"/>
  <c r="DD19" i="10"/>
  <c r="DE13" i="10"/>
  <c r="DF13" i="10"/>
  <c r="DA21" i="10"/>
  <c r="CZ21" i="10"/>
  <c r="DA37" i="10"/>
  <c r="CZ37" i="10"/>
  <c r="DD45" i="10"/>
  <c r="DA69" i="10"/>
  <c r="CZ69" i="10"/>
  <c r="DC86" i="10"/>
  <c r="DD7" i="10"/>
  <c r="DD27" i="10"/>
  <c r="CZ71" i="10"/>
  <c r="DA71" i="10"/>
  <c r="DD10" i="10"/>
  <c r="DB54" i="10"/>
  <c r="DA75" i="10"/>
  <c r="CZ75" i="10"/>
  <c r="DD40" i="10"/>
  <c r="DF68" i="10"/>
  <c r="DE68" i="10"/>
  <c r="DD9" i="10"/>
  <c r="CZ65" i="10"/>
  <c r="DA65" i="10"/>
  <c r="DA43" i="10"/>
  <c r="CZ43" i="10"/>
  <c r="CZ47" i="10"/>
  <c r="DA47" i="10"/>
  <c r="DD55" i="10"/>
  <c r="DA19" i="10"/>
  <c r="CZ19" i="10"/>
  <c r="DD29" i="10"/>
  <c r="CZ77" i="10"/>
  <c r="DA77" i="10"/>
  <c r="DA27" i="10"/>
  <c r="CZ27" i="10"/>
  <c r="DD8" i="10"/>
  <c r="DF20" i="10"/>
  <c r="DE20" i="10"/>
  <c r="CZ40" i="10"/>
  <c r="DA40" i="10"/>
  <c r="AR75" i="10"/>
  <c r="AT75" i="10" s="1"/>
  <c r="DD35" i="10"/>
  <c r="DD17" i="10"/>
  <c r="DA41" i="10"/>
  <c r="CZ41" i="10"/>
  <c r="CZ57" i="10"/>
  <c r="DA57" i="10"/>
  <c r="DD81" i="10"/>
  <c r="DD15" i="10"/>
  <c r="CZ79" i="10"/>
  <c r="DA79" i="10"/>
  <c r="DD39" i="10"/>
  <c r="CZ60" i="10"/>
  <c r="DA60" i="10"/>
  <c r="DA31" i="10"/>
  <c r="CZ31" i="10"/>
  <c r="DA67" i="10"/>
  <c r="CZ67" i="10"/>
  <c r="DE44" i="10"/>
  <c r="DF44" i="10"/>
  <c r="DA56" i="10"/>
  <c r="CZ56" i="10"/>
  <c r="DF38" i="10"/>
  <c r="DE38" i="10"/>
  <c r="DF54" i="10"/>
  <c r="DE54" i="10"/>
  <c r="DA52" i="10"/>
  <c r="CZ52" i="10"/>
  <c r="DD24" i="10"/>
  <c r="DA13" i="10"/>
  <c r="CZ13" i="10"/>
  <c r="DD37" i="10"/>
  <c r="CZ61" i="10"/>
  <c r="DA61" i="10"/>
  <c r="DA51" i="10"/>
  <c r="CZ51" i="10"/>
  <c r="DD71" i="10"/>
  <c r="DA23" i="10"/>
  <c r="CZ23" i="10"/>
  <c r="DD75" i="10"/>
  <c r="DE36" i="10"/>
  <c r="DF36" i="10"/>
  <c r="CZ28" i="10"/>
  <c r="DA28" i="10"/>
  <c r="DA76" i="10"/>
  <c r="CZ76" i="10"/>
  <c r="DE33" i="10"/>
  <c r="DF33" i="10"/>
  <c r="DD60" i="10"/>
  <c r="DA11" i="10"/>
  <c r="CZ11" i="10"/>
  <c r="DF59" i="10"/>
  <c r="DE59" i="10"/>
  <c r="DA45" i="10"/>
  <c r="CZ45" i="10"/>
  <c r="DD69" i="10"/>
  <c r="DB12" i="10"/>
  <c r="DF48" i="10"/>
  <c r="DE48" i="10"/>
  <c r="DF76" i="10"/>
  <c r="DE76" i="10"/>
  <c r="CZ84" i="10"/>
  <c r="DA84" i="10"/>
  <c r="DA9" i="10"/>
  <c r="CZ9" i="10"/>
  <c r="DA33" i="10"/>
  <c r="CZ33" i="10"/>
  <c r="DE49" i="10"/>
  <c r="DF49" i="10"/>
  <c r="DD57" i="10"/>
  <c r="CZ73" i="10"/>
  <c r="DA73" i="10"/>
  <c r="DA81" i="10"/>
  <c r="CZ81" i="10"/>
  <c r="DE63" i="10"/>
  <c r="DF63" i="10"/>
  <c r="DD79" i="10"/>
  <c r="CZ39" i="10"/>
  <c r="DA39" i="10"/>
  <c r="DD11" i="10"/>
  <c r="DE47" i="10"/>
  <c r="DF47" i="10"/>
  <c r="DF67" i="10"/>
  <c r="DE67" i="10"/>
  <c r="DF12" i="10"/>
  <c r="DE12" i="10"/>
  <c r="DB64" i="10"/>
  <c r="DB30" i="10"/>
  <c r="DG82" i="10"/>
  <c r="DD52" i="10"/>
  <c r="DE46" i="10"/>
  <c r="DF46" i="10"/>
  <c r="DD32" i="10"/>
  <c r="CZ59" i="10"/>
  <c r="DA59" i="10"/>
  <c r="DA29" i="10"/>
  <c r="CZ29" i="10"/>
  <c r="CZ53" i="10"/>
  <c r="DA53" i="10"/>
  <c r="DD61" i="10"/>
  <c r="DD77" i="10"/>
  <c r="CZ7" i="10"/>
  <c r="DA7" i="10"/>
  <c r="CY86" i="10"/>
  <c r="DF51" i="10"/>
  <c r="DE51" i="10"/>
  <c r="DF34" i="10"/>
  <c r="DE34" i="10"/>
  <c r="DF50" i="10"/>
  <c r="DE50" i="10"/>
  <c r="DB66" i="10"/>
  <c r="DF23" i="10"/>
  <c r="DE23" i="10"/>
  <c r="DA8" i="10"/>
  <c r="CZ8" i="10"/>
  <c r="AT49" i="10"/>
  <c r="AS9" i="10"/>
  <c r="AT9" i="10" s="1"/>
  <c r="AT37" i="10"/>
  <c r="P66" i="10"/>
  <c r="AT10" i="10"/>
  <c r="AT79" i="10"/>
  <c r="AT13" i="10"/>
  <c r="AT65" i="10"/>
  <c r="AD24" i="10"/>
  <c r="AE24" i="10" s="1"/>
  <c r="AT11" i="10"/>
  <c r="AT23" i="10"/>
  <c r="AT47" i="10"/>
  <c r="AY19" i="10"/>
  <c r="AT33" i="10"/>
  <c r="AE34" i="10"/>
  <c r="BY42" i="10"/>
  <c r="BU42" i="10"/>
  <c r="AE32" i="10"/>
  <c r="P78" i="10"/>
  <c r="P46" i="10"/>
  <c r="AT59" i="10"/>
  <c r="BY80" i="10"/>
  <c r="BU80" i="10"/>
  <c r="BY66" i="10"/>
  <c r="BZ66" i="10" s="1"/>
  <c r="BU66" i="10"/>
  <c r="P34" i="10"/>
  <c r="BY76" i="10"/>
  <c r="BU76" i="10"/>
  <c r="BY74" i="10"/>
  <c r="BZ74" i="10" s="1"/>
  <c r="BU74" i="10"/>
  <c r="BY34" i="10"/>
  <c r="BZ34" i="10" s="1"/>
  <c r="AI82" i="10"/>
  <c r="BY56" i="10"/>
  <c r="BZ56" i="10" s="1"/>
  <c r="BU56" i="10"/>
  <c r="AY13" i="10"/>
  <c r="AT63" i="10"/>
  <c r="P22" i="10"/>
  <c r="AD44" i="10"/>
  <c r="AE44" i="10" s="1"/>
  <c r="P54" i="10"/>
  <c r="P38" i="10"/>
  <c r="P14" i="10"/>
  <c r="AT31" i="10"/>
  <c r="AT29" i="10"/>
  <c r="AT71" i="10"/>
  <c r="AT55" i="10"/>
  <c r="AT21" i="10"/>
  <c r="AT73" i="10"/>
  <c r="AE38" i="10"/>
  <c r="P74" i="10"/>
  <c r="AE30" i="10"/>
  <c r="AE54" i="10"/>
  <c r="AE60" i="10"/>
  <c r="AE52" i="10"/>
  <c r="AJ74" i="10"/>
  <c r="P10" i="10"/>
  <c r="AE14" i="10"/>
  <c r="AT77" i="10"/>
  <c r="AY49" i="10"/>
  <c r="AT67" i="10"/>
  <c r="AR54" i="10"/>
  <c r="AS54" i="10"/>
  <c r="AW31" i="10"/>
  <c r="AX31" i="10"/>
  <c r="AS70" i="10"/>
  <c r="AR70" i="10"/>
  <c r="AT7" i="10"/>
  <c r="AW29" i="10"/>
  <c r="AX29" i="10"/>
  <c r="AW27" i="10"/>
  <c r="AX27" i="10"/>
  <c r="AS40" i="10"/>
  <c r="AR40" i="10"/>
  <c r="AX83" i="10"/>
  <c r="AW83" i="10"/>
  <c r="AX7" i="10"/>
  <c r="AW7" i="10"/>
  <c r="AS58" i="10"/>
  <c r="AR58" i="10"/>
  <c r="AE16" i="10"/>
  <c r="AE56" i="10"/>
  <c r="P82" i="10"/>
  <c r="P58" i="10"/>
  <c r="P42" i="10"/>
  <c r="AE72" i="10"/>
  <c r="P18" i="10"/>
  <c r="P26" i="10"/>
  <c r="AJ34" i="10"/>
  <c r="P62" i="10"/>
  <c r="AE40" i="10"/>
  <c r="AW9" i="10"/>
  <c r="AX9" i="10"/>
  <c r="AR48" i="10"/>
  <c r="AS48" i="10"/>
  <c r="AX54" i="10"/>
  <c r="AW54" i="10"/>
  <c r="AT81" i="10"/>
  <c r="AW69" i="10"/>
  <c r="AX69" i="10"/>
  <c r="AT53" i="10"/>
  <c r="AV84" i="10"/>
  <c r="AX17" i="10"/>
  <c r="AW17" i="10"/>
  <c r="AV30" i="10"/>
  <c r="AY65" i="10"/>
  <c r="AW72" i="10"/>
  <c r="AX72" i="10"/>
  <c r="AV38" i="10"/>
  <c r="AY21" i="10"/>
  <c r="AX20" i="10"/>
  <c r="AW20" i="10"/>
  <c r="AX59" i="10"/>
  <c r="AW59" i="10"/>
  <c r="AX12" i="10"/>
  <c r="AW12" i="10"/>
  <c r="AT35" i="10"/>
  <c r="AX51" i="10"/>
  <c r="AW51" i="10"/>
  <c r="AR64" i="10"/>
  <c r="AS64" i="10"/>
  <c r="AV70" i="10"/>
  <c r="AS42" i="10"/>
  <c r="AR42" i="10"/>
  <c r="AX71" i="10"/>
  <c r="AW71" i="10"/>
  <c r="AY53" i="10"/>
  <c r="AT17" i="10"/>
  <c r="AW67" i="10"/>
  <c r="AX67" i="10"/>
  <c r="AW26" i="10"/>
  <c r="AX26" i="10"/>
  <c r="AV68" i="10"/>
  <c r="AX14" i="10"/>
  <c r="AW14" i="10"/>
  <c r="AX22" i="10"/>
  <c r="AW22" i="10"/>
  <c r="AT57" i="10"/>
  <c r="AS28" i="10"/>
  <c r="AR28" i="10"/>
  <c r="AY39" i="10"/>
  <c r="AR52" i="10"/>
  <c r="AS52" i="10"/>
  <c r="AV40" i="10"/>
  <c r="AS56" i="10"/>
  <c r="AR56" i="10"/>
  <c r="AR76" i="10"/>
  <c r="AS76" i="10"/>
  <c r="AV50" i="10"/>
  <c r="AU86" i="10"/>
  <c r="AR84" i="10"/>
  <c r="AS84" i="10"/>
  <c r="AS72" i="10"/>
  <c r="AR72" i="10"/>
  <c r="AR20" i="10"/>
  <c r="AS20" i="10"/>
  <c r="AW78" i="10"/>
  <c r="AX78" i="10"/>
  <c r="AW28" i="10"/>
  <c r="AX28" i="10"/>
  <c r="AW80" i="10"/>
  <c r="AX80" i="10"/>
  <c r="AS62" i="10"/>
  <c r="AR62" i="10"/>
  <c r="AE78" i="10"/>
  <c r="AE12" i="10"/>
  <c r="AE28" i="10"/>
  <c r="P50" i="10"/>
  <c r="AJ42" i="10"/>
  <c r="AE8" i="10"/>
  <c r="P30" i="10"/>
  <c r="AV44" i="10"/>
  <c r="AW35" i="10"/>
  <c r="AX35" i="10"/>
  <c r="AX48" i="10"/>
  <c r="AW48" i="10"/>
  <c r="AR36" i="10"/>
  <c r="AS36" i="10"/>
  <c r="AW24" i="10"/>
  <c r="AX24" i="10"/>
  <c r="AR30" i="10"/>
  <c r="AS30" i="10"/>
  <c r="AR38" i="10"/>
  <c r="AS38" i="10"/>
  <c r="AR12" i="10"/>
  <c r="AS12" i="10"/>
  <c r="AW63" i="10"/>
  <c r="AX63" i="10"/>
  <c r="AS16" i="10"/>
  <c r="AR16" i="10"/>
  <c r="AV64" i="10"/>
  <c r="AW15" i="10"/>
  <c r="AX15" i="10"/>
  <c r="AW33" i="10"/>
  <c r="AX33" i="10"/>
  <c r="AY81" i="10"/>
  <c r="AV60" i="10"/>
  <c r="AR14" i="10"/>
  <c r="AS14" i="10"/>
  <c r="AR22" i="10"/>
  <c r="AS22" i="10"/>
  <c r="AV52" i="10"/>
  <c r="AW73" i="10"/>
  <c r="AX73" i="10"/>
  <c r="AX8" i="10"/>
  <c r="AW8" i="10"/>
  <c r="AX46" i="10"/>
  <c r="AW46" i="10"/>
  <c r="AV76" i="10"/>
  <c r="AS32" i="10"/>
  <c r="AR32" i="10"/>
  <c r="AS50" i="10"/>
  <c r="AR50" i="10"/>
  <c r="AV82" i="10"/>
  <c r="AS34" i="10"/>
  <c r="AR34" i="10"/>
  <c r="AX74" i="10"/>
  <c r="AW74" i="10"/>
  <c r="AX42" i="10"/>
  <c r="AW42" i="10"/>
  <c r="AX66" i="10"/>
  <c r="AW66" i="10"/>
  <c r="AR68" i="10"/>
  <c r="AS68" i="10"/>
  <c r="AW43" i="10"/>
  <c r="AX43" i="10"/>
  <c r="AX56" i="10"/>
  <c r="AW56" i="10"/>
  <c r="AE80" i="10"/>
  <c r="P70" i="10"/>
  <c r="AS44" i="10"/>
  <c r="AR44" i="10"/>
  <c r="AT41" i="10"/>
  <c r="AX37" i="10"/>
  <c r="AW37" i="10"/>
  <c r="AX23" i="10"/>
  <c r="AW23" i="10"/>
  <c r="AX36" i="10"/>
  <c r="AW36" i="10"/>
  <c r="AV34" i="10"/>
  <c r="AW11" i="10"/>
  <c r="AX11" i="10"/>
  <c r="AS24" i="10"/>
  <c r="AR24" i="10"/>
  <c r="AT43" i="10"/>
  <c r="AW79" i="10"/>
  <c r="AX79" i="10"/>
  <c r="AX25" i="10"/>
  <c r="AW25" i="10"/>
  <c r="AS74" i="10"/>
  <c r="AR74" i="10"/>
  <c r="AX16" i="10"/>
  <c r="AW16" i="10"/>
  <c r="AX41" i="10"/>
  <c r="AW41" i="10"/>
  <c r="AW57" i="10"/>
  <c r="AX57" i="10"/>
  <c r="AX77" i="10"/>
  <c r="AW77" i="10"/>
  <c r="AQ86" i="10"/>
  <c r="AX10" i="10"/>
  <c r="AW10" i="10"/>
  <c r="AW61" i="10"/>
  <c r="AX61" i="10"/>
  <c r="AS78" i="10"/>
  <c r="AR78" i="10"/>
  <c r="AS66" i="10"/>
  <c r="AR66" i="10"/>
  <c r="AW45" i="10"/>
  <c r="AX45" i="10"/>
  <c r="AS60" i="10"/>
  <c r="AR60" i="10"/>
  <c r="AX18" i="10"/>
  <c r="AW18" i="10"/>
  <c r="AT51" i="10"/>
  <c r="AT26" i="10"/>
  <c r="AT45" i="10"/>
  <c r="AY75" i="10"/>
  <c r="AY47" i="10"/>
  <c r="AS80" i="10"/>
  <c r="AR80" i="10"/>
  <c r="AS8" i="10"/>
  <c r="AR8" i="10"/>
  <c r="AR46" i="10"/>
  <c r="AS46" i="10"/>
  <c r="AV62" i="10"/>
  <c r="AV32" i="10"/>
  <c r="AX58" i="10"/>
  <c r="AW58" i="10"/>
  <c r="AR82" i="10"/>
  <c r="AS82" i="10"/>
  <c r="AC26" i="10"/>
  <c r="AD26" i="10"/>
  <c r="AH31" i="10"/>
  <c r="AI31" i="10"/>
  <c r="AH28" i="10"/>
  <c r="AI28" i="10"/>
  <c r="AI32" i="10"/>
  <c r="AH32" i="10"/>
  <c r="AC11" i="10"/>
  <c r="AD11" i="10"/>
  <c r="AC67" i="10"/>
  <c r="AD67" i="10"/>
  <c r="AI49" i="10"/>
  <c r="AH49" i="10"/>
  <c r="AG10" i="10"/>
  <c r="AI13" i="10"/>
  <c r="AH13" i="10"/>
  <c r="AD69" i="10"/>
  <c r="AC69" i="10"/>
  <c r="AI14" i="10"/>
  <c r="AH14" i="10"/>
  <c r="AH46" i="10"/>
  <c r="AI46" i="10"/>
  <c r="AH52" i="10"/>
  <c r="AI52" i="10"/>
  <c r="AI16" i="10"/>
  <c r="AH16" i="10"/>
  <c r="AG18" i="10"/>
  <c r="AF86" i="10"/>
  <c r="AG7" i="10"/>
  <c r="AG26" i="10"/>
  <c r="AH24" i="10"/>
  <c r="AI24" i="10"/>
  <c r="AI40" i="10"/>
  <c r="AH40" i="10"/>
  <c r="AI72" i="10"/>
  <c r="AH72" i="10"/>
  <c r="AE50" i="10"/>
  <c r="AD51" i="10"/>
  <c r="AC51" i="10"/>
  <c r="AC31" i="10"/>
  <c r="AD31" i="10"/>
  <c r="AG17" i="10"/>
  <c r="AH36" i="10"/>
  <c r="AI36" i="10"/>
  <c r="AJ56" i="10"/>
  <c r="AI55" i="10"/>
  <c r="AH55" i="10"/>
  <c r="AD9" i="10"/>
  <c r="AC9" i="10"/>
  <c r="AC57" i="10"/>
  <c r="AD57" i="10"/>
  <c r="AG47" i="10"/>
  <c r="AE64" i="10"/>
  <c r="AE82" i="10"/>
  <c r="AG11" i="10"/>
  <c r="AE46" i="10"/>
  <c r="AE62" i="10"/>
  <c r="AD83" i="10"/>
  <c r="AC83" i="10"/>
  <c r="AC63" i="10"/>
  <c r="AD63" i="10"/>
  <c r="AG65" i="10"/>
  <c r="AI84" i="10"/>
  <c r="AH84" i="10"/>
  <c r="AD10" i="10"/>
  <c r="AC10" i="10"/>
  <c r="AE42" i="10"/>
  <c r="AC27" i="10"/>
  <c r="AD27" i="10"/>
  <c r="AE70" i="10"/>
  <c r="AE68" i="10"/>
  <c r="AI21" i="10"/>
  <c r="AH21" i="10"/>
  <c r="AH70" i="10"/>
  <c r="AI70" i="10"/>
  <c r="AG73" i="10"/>
  <c r="AI30" i="10"/>
  <c r="AH30" i="10"/>
  <c r="AD59" i="10"/>
  <c r="AC59" i="10"/>
  <c r="AI79" i="10"/>
  <c r="AH79" i="10"/>
  <c r="AG83" i="10"/>
  <c r="AH12" i="10"/>
  <c r="AI12" i="10"/>
  <c r="AD65" i="10"/>
  <c r="AC65" i="10"/>
  <c r="AC75" i="10"/>
  <c r="AD75" i="10"/>
  <c r="AD53" i="10"/>
  <c r="AC53" i="10"/>
  <c r="AC25" i="10"/>
  <c r="AD25" i="10"/>
  <c r="AD18" i="10"/>
  <c r="AC18" i="10"/>
  <c r="AI29" i="10"/>
  <c r="AH29" i="10"/>
  <c r="AH45" i="10"/>
  <c r="AI45" i="10"/>
  <c r="AC61" i="10"/>
  <c r="AD61" i="10"/>
  <c r="AC71" i="10"/>
  <c r="AD71" i="10"/>
  <c r="AI22" i="10"/>
  <c r="AH22" i="10"/>
  <c r="AG51" i="10"/>
  <c r="AD41" i="10"/>
  <c r="AC41" i="10"/>
  <c r="AI60" i="10"/>
  <c r="AH60" i="10"/>
  <c r="AG81" i="10"/>
  <c r="AD55" i="10"/>
  <c r="AC55" i="10"/>
  <c r="AG9" i="10"/>
  <c r="AI57" i="10"/>
  <c r="AH57" i="10"/>
  <c r="AH78" i="10"/>
  <c r="AI78" i="10"/>
  <c r="AH63" i="10"/>
  <c r="AI63" i="10"/>
  <c r="AH20" i="10"/>
  <c r="AI20" i="10"/>
  <c r="AH44" i="10"/>
  <c r="AI44" i="10"/>
  <c r="AG23" i="10"/>
  <c r="AH48" i="10"/>
  <c r="AI48" i="10"/>
  <c r="AH64" i="10"/>
  <c r="AI64" i="10"/>
  <c r="AG19" i="10"/>
  <c r="AG27" i="10"/>
  <c r="AH54" i="10"/>
  <c r="AI54" i="10"/>
  <c r="AC15" i="10"/>
  <c r="AD15" i="10"/>
  <c r="AI8" i="10"/>
  <c r="AH8" i="10"/>
  <c r="AD21" i="10"/>
  <c r="AC21" i="10"/>
  <c r="AC77" i="10"/>
  <c r="AD77" i="10"/>
  <c r="AI35" i="10"/>
  <c r="AH35" i="10"/>
  <c r="AH33" i="10"/>
  <c r="AI33" i="10"/>
  <c r="AD73" i="10"/>
  <c r="AC73" i="10"/>
  <c r="AD7" i="10"/>
  <c r="AB86" i="10"/>
  <c r="AC7" i="10"/>
  <c r="AG43" i="10"/>
  <c r="AC17" i="10"/>
  <c r="AD17" i="10"/>
  <c r="AI50" i="10"/>
  <c r="AH50" i="10"/>
  <c r="AH68" i="10"/>
  <c r="AI68" i="10"/>
  <c r="AD47" i="10"/>
  <c r="AC47" i="10"/>
  <c r="AI37" i="10"/>
  <c r="AH37" i="10"/>
  <c r="AD39" i="10"/>
  <c r="AC39" i="10"/>
  <c r="AI62" i="10"/>
  <c r="AH62" i="10"/>
  <c r="AD29" i="10"/>
  <c r="AC29" i="10"/>
  <c r="AC45" i="10"/>
  <c r="AD45" i="10"/>
  <c r="AH61" i="10"/>
  <c r="AI61" i="10"/>
  <c r="AJ80" i="10"/>
  <c r="AJ66" i="10"/>
  <c r="AG71" i="10"/>
  <c r="AC43" i="10"/>
  <c r="AD43" i="10"/>
  <c r="AG59" i="10"/>
  <c r="AG41" i="10"/>
  <c r="AE76" i="10"/>
  <c r="AD81" i="10"/>
  <c r="AC81" i="10"/>
  <c r="AC79" i="10"/>
  <c r="AD79" i="10"/>
  <c r="AI38" i="10"/>
  <c r="AH38" i="10"/>
  <c r="AG67" i="10"/>
  <c r="AH58" i="10"/>
  <c r="AI58" i="10"/>
  <c r="AE36" i="10"/>
  <c r="AD49" i="10"/>
  <c r="AC49" i="10"/>
  <c r="AG75" i="10"/>
  <c r="AD23" i="10"/>
  <c r="AC23" i="10"/>
  <c r="AD13" i="10"/>
  <c r="AC13" i="10"/>
  <c r="AD37" i="10"/>
  <c r="AC37" i="10"/>
  <c r="AI53" i="10"/>
  <c r="AH53" i="10"/>
  <c r="AG69" i="10"/>
  <c r="AI39" i="10"/>
  <c r="AH39" i="10"/>
  <c r="AD19" i="10"/>
  <c r="AC19" i="10"/>
  <c r="AE58" i="10"/>
  <c r="AG25" i="10"/>
  <c r="AE84" i="10"/>
  <c r="AG15" i="10"/>
  <c r="AG77" i="10"/>
  <c r="AD35" i="10"/>
  <c r="AC35" i="10"/>
  <c r="AD33" i="10"/>
  <c r="AC33" i="10"/>
  <c r="Q63" i="19"/>
  <c r="Q24" i="19"/>
  <c r="Q28" i="19"/>
  <c r="Q9" i="19"/>
  <c r="Q8" i="19"/>
  <c r="Q71" i="19"/>
  <c r="Q36" i="19"/>
  <c r="Q18" i="19"/>
  <c r="Q65" i="19"/>
  <c r="Q17" i="19"/>
  <c r="Q38" i="19"/>
  <c r="Q20" i="19"/>
  <c r="Q32" i="19"/>
  <c r="Q16" i="19"/>
  <c r="Q22" i="19"/>
  <c r="Q12" i="19"/>
  <c r="Q34" i="19"/>
  <c r="Q33" i="19"/>
  <c r="Q37" i="19"/>
  <c r="U45" i="19"/>
  <c r="U81" i="19"/>
  <c r="Q58" i="19"/>
  <c r="T69" i="19"/>
  <c r="S69" i="19"/>
  <c r="R69" i="19"/>
  <c r="U19" i="19"/>
  <c r="Q19" i="19" s="1"/>
  <c r="T75" i="19"/>
  <c r="R75" i="19"/>
  <c r="S75" i="19"/>
  <c r="T84" i="19"/>
  <c r="S84" i="19"/>
  <c r="R84" i="19"/>
  <c r="T47" i="19"/>
  <c r="R47" i="19"/>
  <c r="T49" i="19"/>
  <c r="S49" i="19"/>
  <c r="R49" i="19"/>
  <c r="T74" i="19"/>
  <c r="R74" i="19"/>
  <c r="S74" i="19"/>
  <c r="T79" i="19"/>
  <c r="R79" i="19"/>
  <c r="S79" i="19"/>
  <c r="T68" i="19"/>
  <c r="S68" i="19"/>
  <c r="R68" i="19"/>
  <c r="T46" i="19"/>
  <c r="R46" i="19"/>
  <c r="T76" i="19"/>
  <c r="S76" i="19"/>
  <c r="R76" i="19"/>
  <c r="T43" i="19"/>
  <c r="R43" i="19"/>
  <c r="U54" i="19"/>
  <c r="Q54" i="19" s="1"/>
  <c r="U69" i="19"/>
  <c r="T64" i="19"/>
  <c r="R64" i="19"/>
  <c r="S41" i="19"/>
  <c r="U41" i="19"/>
  <c r="T44" i="19"/>
  <c r="R44" i="19"/>
  <c r="T48" i="19"/>
  <c r="R48" i="19"/>
  <c r="T82" i="19"/>
  <c r="R82" i="19"/>
  <c r="T78" i="19"/>
  <c r="R78" i="19"/>
  <c r="S11" i="19"/>
  <c r="U74" i="19"/>
  <c r="U79" i="19"/>
  <c r="U76" i="19"/>
  <c r="R59" i="19"/>
  <c r="T59" i="19"/>
  <c r="S59" i="19"/>
  <c r="T73" i="19"/>
  <c r="S73" i="19"/>
  <c r="R73" i="19"/>
  <c r="T61" i="19"/>
  <c r="R61" i="19"/>
  <c r="S61" i="19"/>
  <c r="T40" i="19"/>
  <c r="S40" i="19"/>
  <c r="R40" i="19"/>
  <c r="T67" i="19"/>
  <c r="R67" i="19"/>
  <c r="T81" i="19"/>
  <c r="R81" i="19"/>
  <c r="S81" i="19"/>
  <c r="S53" i="19"/>
  <c r="U53" i="19"/>
  <c r="T60" i="19"/>
  <c r="R60" i="19"/>
  <c r="U73" i="19"/>
  <c r="T80" i="19"/>
  <c r="S80" i="19"/>
  <c r="R80" i="19"/>
  <c r="U59" i="19"/>
  <c r="U56" i="19"/>
  <c r="Q56" i="19" s="1"/>
  <c r="S55" i="19"/>
  <c r="Q55" i="19" s="1"/>
  <c r="T72" i="19"/>
  <c r="S72" i="19"/>
  <c r="R72" i="19"/>
  <c r="T77" i="19"/>
  <c r="R77" i="19"/>
  <c r="U15" i="19"/>
  <c r="Q15" i="19" s="1"/>
  <c r="U23" i="19"/>
  <c r="Q23" i="19" s="1"/>
  <c r="U39" i="19"/>
  <c r="Q39" i="19" s="1"/>
  <c r="T50" i="19"/>
  <c r="S50" i="19"/>
  <c r="R50" i="19"/>
  <c r="U7" i="19"/>
  <c r="T45" i="19"/>
  <c r="S45" i="19"/>
  <c r="R45" i="19"/>
  <c r="Q57" i="19"/>
  <c r="T62" i="19"/>
  <c r="R62" i="19"/>
  <c r="T83" i="19"/>
  <c r="R83" i="19"/>
  <c r="U27" i="19"/>
  <c r="Q27" i="19" s="1"/>
  <c r="T42" i="19"/>
  <c r="S42" i="19"/>
  <c r="R42" i="19"/>
  <c r="U66" i="19"/>
  <c r="Q66" i="19" s="1"/>
  <c r="U70" i="18"/>
  <c r="Q70" i="18" s="1"/>
  <c r="Q73" i="18"/>
  <c r="U75" i="18"/>
  <c r="Q75" i="18" s="1"/>
  <c r="U76" i="18"/>
  <c r="Q76" i="18" s="1"/>
  <c r="Q54" i="18"/>
  <c r="U78" i="18"/>
  <c r="Q78" i="18" s="1"/>
  <c r="U63" i="18"/>
  <c r="Q63" i="18" s="1"/>
  <c r="U80" i="18"/>
  <c r="Q80" i="18" s="1"/>
  <c r="U79" i="18"/>
  <c r="Q79" i="18" s="1"/>
  <c r="Q52" i="18"/>
  <c r="Q68" i="18"/>
  <c r="P60" i="18"/>
  <c r="Q72" i="18"/>
  <c r="P66" i="18"/>
  <c r="U66" i="18" s="1"/>
  <c r="Q66" i="18" s="1"/>
  <c r="U49" i="18"/>
  <c r="Q49" i="18" s="1"/>
  <c r="Q56" i="18"/>
  <c r="Q55" i="18"/>
  <c r="Q67" i="18"/>
  <c r="Q74" i="18"/>
  <c r="O14" i="18"/>
  <c r="T14" i="18" s="1"/>
  <c r="N14" i="18"/>
  <c r="S14" i="18" s="1"/>
  <c r="R14" i="18"/>
  <c r="O23" i="18"/>
  <c r="T23" i="18" s="1"/>
  <c r="N23" i="18"/>
  <c r="S23" i="18" s="1"/>
  <c r="R23" i="18"/>
  <c r="O32" i="18"/>
  <c r="T32" i="18" s="1"/>
  <c r="N32" i="18"/>
  <c r="S32" i="18" s="1"/>
  <c r="R32" i="18"/>
  <c r="O12" i="18"/>
  <c r="T12" i="18" s="1"/>
  <c r="N12" i="18"/>
  <c r="S12" i="18" s="1"/>
  <c r="R12" i="18"/>
  <c r="O36" i="18"/>
  <c r="T36" i="18" s="1"/>
  <c r="N36" i="18"/>
  <c r="S36" i="18" s="1"/>
  <c r="R36" i="18"/>
  <c r="U60" i="18"/>
  <c r="O26" i="18"/>
  <c r="T26" i="18" s="1"/>
  <c r="N26" i="18"/>
  <c r="S26" i="18" s="1"/>
  <c r="R26" i="18"/>
  <c r="O16" i="18"/>
  <c r="T16" i="18" s="1"/>
  <c r="N16" i="18"/>
  <c r="S16" i="18" s="1"/>
  <c r="R16" i="18"/>
  <c r="N46" i="18"/>
  <c r="S46" i="18" s="1"/>
  <c r="R46" i="18"/>
  <c r="O46" i="18"/>
  <c r="T46" i="18" s="1"/>
  <c r="O28" i="18"/>
  <c r="T28" i="18" s="1"/>
  <c r="N28" i="18"/>
  <c r="S28" i="18" s="1"/>
  <c r="R28" i="18"/>
  <c r="O22" i="18"/>
  <c r="T22" i="18" s="1"/>
  <c r="N22" i="18"/>
  <c r="R22" i="18"/>
  <c r="O30" i="18"/>
  <c r="T30" i="18" s="1"/>
  <c r="N30" i="18"/>
  <c r="R30" i="18"/>
  <c r="O13" i="18"/>
  <c r="T13" i="18" s="1"/>
  <c r="N13" i="18"/>
  <c r="S13" i="18" s="1"/>
  <c r="R13" i="18"/>
  <c r="O34" i="18"/>
  <c r="T34" i="18" s="1"/>
  <c r="N34" i="18"/>
  <c r="R34" i="18"/>
  <c r="O11" i="18"/>
  <c r="T11" i="18" s="1"/>
  <c r="N11" i="18"/>
  <c r="S11" i="18" s="1"/>
  <c r="R11" i="18"/>
  <c r="O19" i="18"/>
  <c r="T19" i="18" s="1"/>
  <c r="N19" i="18"/>
  <c r="S19" i="18" s="1"/>
  <c r="R19" i="18"/>
  <c r="O27" i="18"/>
  <c r="T27" i="18" s="1"/>
  <c r="N27" i="18"/>
  <c r="R27" i="18"/>
  <c r="O9" i="18"/>
  <c r="T9" i="18" s="1"/>
  <c r="N9" i="18"/>
  <c r="R9" i="18"/>
  <c r="O33" i="18"/>
  <c r="T33" i="18" s="1"/>
  <c r="N33" i="18"/>
  <c r="R33" i="18"/>
  <c r="P38" i="18"/>
  <c r="U38" i="18" s="1"/>
  <c r="P40" i="18"/>
  <c r="U40" i="18" s="1"/>
  <c r="Q40" i="18" s="1"/>
  <c r="O10" i="18"/>
  <c r="T10" i="18" s="1"/>
  <c r="N10" i="18"/>
  <c r="R10" i="18"/>
  <c r="O18" i="18"/>
  <c r="T18" i="18" s="1"/>
  <c r="N18" i="18"/>
  <c r="R18" i="18"/>
  <c r="Q38" i="18"/>
  <c r="S64" i="18"/>
  <c r="P64" i="18"/>
  <c r="U64" i="18" s="1"/>
  <c r="O20" i="18"/>
  <c r="T20" i="18" s="1"/>
  <c r="N20" i="18"/>
  <c r="R20" i="18"/>
  <c r="P62" i="18"/>
  <c r="U62" i="18" s="1"/>
  <c r="Q62" i="18" s="1"/>
  <c r="U50" i="18"/>
  <c r="Q50" i="18" s="1"/>
  <c r="S83" i="18"/>
  <c r="P83" i="18"/>
  <c r="U83" i="18" s="1"/>
  <c r="O8" i="18"/>
  <c r="T8" i="18" s="1"/>
  <c r="N8" i="18"/>
  <c r="R8" i="18"/>
  <c r="O43" i="18"/>
  <c r="T43" i="18" s="1"/>
  <c r="N43" i="18"/>
  <c r="R43" i="18"/>
  <c r="N25" i="18"/>
  <c r="O25" i="18"/>
  <c r="T25" i="18" s="1"/>
  <c r="R25" i="18"/>
  <c r="O17" i="18"/>
  <c r="T17" i="18" s="1"/>
  <c r="N17" i="18"/>
  <c r="R17" i="18"/>
  <c r="Q69" i="18"/>
  <c r="S60" i="18"/>
  <c r="P51" i="18"/>
  <c r="U51" i="18" s="1"/>
  <c r="Q51" i="18" s="1"/>
  <c r="O42" i="18"/>
  <c r="T42" i="18" s="1"/>
  <c r="N42" i="18"/>
  <c r="S42" i="18" s="1"/>
  <c r="R42" i="18"/>
  <c r="N44" i="18"/>
  <c r="S44" i="18" s="1"/>
  <c r="R44" i="18"/>
  <c r="O44" i="18"/>
  <c r="T44" i="18" s="1"/>
  <c r="P39" i="18"/>
  <c r="U39" i="18" s="1"/>
  <c r="S39" i="18"/>
  <c r="O35" i="18"/>
  <c r="T35" i="18" s="1"/>
  <c r="N35" i="18"/>
  <c r="S35" i="18" s="1"/>
  <c r="R35" i="18"/>
  <c r="O21" i="18"/>
  <c r="T21" i="18" s="1"/>
  <c r="N21" i="18"/>
  <c r="R21" i="18"/>
  <c r="O24" i="18"/>
  <c r="T24" i="18" s="1"/>
  <c r="N24" i="18"/>
  <c r="S24" i="18" s="1"/>
  <c r="R24" i="18"/>
  <c r="N29" i="18"/>
  <c r="S29" i="18" s="1"/>
  <c r="O29" i="18"/>
  <c r="T29" i="18" s="1"/>
  <c r="R29" i="18"/>
  <c r="O7" i="18"/>
  <c r="N7" i="18"/>
  <c r="R7" i="18"/>
  <c r="O15" i="18"/>
  <c r="T15" i="18" s="1"/>
  <c r="N15" i="18"/>
  <c r="R15" i="18"/>
  <c r="O37" i="18"/>
  <c r="T37" i="18" s="1"/>
  <c r="N37" i="18"/>
  <c r="S37" i="18" s="1"/>
  <c r="R37" i="18"/>
  <c r="O31" i="18"/>
  <c r="T31" i="18" s="1"/>
  <c r="N31" i="18"/>
  <c r="S31" i="18" s="1"/>
  <c r="R31" i="18"/>
  <c r="P84" i="18"/>
  <c r="U84" i="18" s="1"/>
  <c r="Q84" i="18" s="1"/>
  <c r="P16" i="11"/>
  <c r="P18" i="11"/>
  <c r="S33" i="11"/>
  <c r="P33" i="11"/>
  <c r="S32" i="11"/>
  <c r="P32" i="11"/>
  <c r="S7" i="11"/>
  <c r="S25" i="11"/>
  <c r="P25" i="11"/>
  <c r="T7" i="11"/>
  <c r="T86" i="11" s="1"/>
  <c r="P10" i="11"/>
  <c r="S8" i="11"/>
  <c r="P8" i="11"/>
  <c r="P40" i="11"/>
  <c r="P24" i="11"/>
  <c r="P7" i="11"/>
  <c r="T86" i="19" l="1"/>
  <c r="R86" i="19"/>
  <c r="FJ81" i="10"/>
  <c r="FJ41" i="10"/>
  <c r="FO50" i="10"/>
  <c r="GN33" i="10"/>
  <c r="GN24" i="10"/>
  <c r="GN41" i="10"/>
  <c r="GN49" i="10"/>
  <c r="GN79" i="10"/>
  <c r="GD41" i="10"/>
  <c r="FY36" i="10"/>
  <c r="GD53" i="10"/>
  <c r="GS58" i="10"/>
  <c r="GS54" i="10"/>
  <c r="GN19" i="10"/>
  <c r="GS59" i="10"/>
  <c r="GN77" i="10"/>
  <c r="AY7" i="10"/>
  <c r="AY29" i="10"/>
  <c r="DB40" i="10"/>
  <c r="FO16" i="10"/>
  <c r="FJ75" i="10"/>
  <c r="FJ43" i="10"/>
  <c r="FJ11" i="10"/>
  <c r="FJ69" i="10"/>
  <c r="FO22" i="10"/>
  <c r="FY58" i="10"/>
  <c r="FY14" i="10"/>
  <c r="GD17" i="10"/>
  <c r="GD12" i="10"/>
  <c r="GN47" i="10"/>
  <c r="GN21" i="10"/>
  <c r="EZ78" i="10"/>
  <c r="GD55" i="10"/>
  <c r="GD27" i="10"/>
  <c r="GS47" i="10"/>
  <c r="GS65" i="10"/>
  <c r="GS39" i="10"/>
  <c r="GN11" i="10"/>
  <c r="Q7" i="19"/>
  <c r="P11" i="5"/>
  <c r="N86" i="5"/>
  <c r="Q76" i="5"/>
  <c r="P69" i="5"/>
  <c r="P65" i="5"/>
  <c r="S77" i="5"/>
  <c r="P77" i="5"/>
  <c r="U77" i="5" s="1"/>
  <c r="P73" i="5"/>
  <c r="P81" i="5"/>
  <c r="U81" i="5" s="1"/>
  <c r="Q81" i="5" s="1"/>
  <c r="P86" i="11"/>
  <c r="S86" i="11"/>
  <c r="P32" i="18"/>
  <c r="U32" i="18" s="1"/>
  <c r="Q32" i="18" s="1"/>
  <c r="EZ7" i="10"/>
  <c r="FJ49" i="10"/>
  <c r="FJ53" i="10"/>
  <c r="FJ21" i="10"/>
  <c r="GD79" i="10"/>
  <c r="GD21" i="10"/>
  <c r="GD38" i="10"/>
  <c r="GN40" i="10"/>
  <c r="GN45" i="10"/>
  <c r="GS72" i="10"/>
  <c r="GN39" i="10"/>
  <c r="GS32" i="10"/>
  <c r="GN10" i="10"/>
  <c r="GN55" i="10"/>
  <c r="GN15" i="10"/>
  <c r="GN83" i="10"/>
  <c r="GN35" i="10"/>
  <c r="GN61" i="10"/>
  <c r="GN67" i="10"/>
  <c r="GS55" i="10"/>
  <c r="EZ75" i="10"/>
  <c r="EZ57" i="10"/>
  <c r="FO12" i="10"/>
  <c r="FJ71" i="10"/>
  <c r="FO72" i="10"/>
  <c r="FJ28" i="10"/>
  <c r="FJ13" i="10"/>
  <c r="FY82" i="10"/>
  <c r="GD33" i="10"/>
  <c r="GD45" i="10"/>
  <c r="GD65" i="10"/>
  <c r="FY68" i="10"/>
  <c r="FY54" i="10"/>
  <c r="GD69" i="10"/>
  <c r="FY44" i="10"/>
  <c r="FY62" i="10"/>
  <c r="GN32" i="10"/>
  <c r="GN65" i="10"/>
  <c r="GS18" i="10"/>
  <c r="GS57" i="10"/>
  <c r="GN69" i="10"/>
  <c r="GN76" i="10"/>
  <c r="GN18" i="10"/>
  <c r="GR24" i="10"/>
  <c r="GQ24" i="10"/>
  <c r="GQ21" i="10"/>
  <c r="GR21" i="10"/>
  <c r="GR84" i="10"/>
  <c r="GS84" i="10" s="1"/>
  <c r="GQ84" i="10"/>
  <c r="GR27" i="10"/>
  <c r="GQ27" i="10"/>
  <c r="GS27" i="10" s="1"/>
  <c r="GQ49" i="10"/>
  <c r="GS49" i="10" s="1"/>
  <c r="GR49" i="10"/>
  <c r="FO38" i="10"/>
  <c r="FO58" i="10"/>
  <c r="FJ77" i="10"/>
  <c r="FX86" i="10"/>
  <c r="FY80" i="10"/>
  <c r="FY12" i="10"/>
  <c r="GN57" i="10"/>
  <c r="GQ33" i="10"/>
  <c r="GR33" i="10"/>
  <c r="GN9" i="10"/>
  <c r="GN52" i="10"/>
  <c r="GS20" i="10"/>
  <c r="GQ79" i="10"/>
  <c r="GR79" i="10"/>
  <c r="GN59" i="10"/>
  <c r="GS77" i="10"/>
  <c r="GN53" i="10"/>
  <c r="GR76" i="10"/>
  <c r="GQ76" i="10"/>
  <c r="GQ75" i="10"/>
  <c r="GR75" i="10"/>
  <c r="GR81" i="10"/>
  <c r="GQ81" i="10"/>
  <c r="GS52" i="10"/>
  <c r="GL86" i="10"/>
  <c r="GQ26" i="10"/>
  <c r="GR26" i="10"/>
  <c r="GR71" i="10"/>
  <c r="GQ71" i="10"/>
  <c r="GQ15" i="10"/>
  <c r="GR15" i="10"/>
  <c r="GQ61" i="10"/>
  <c r="GR61" i="10"/>
  <c r="GR13" i="10"/>
  <c r="GQ13" i="10"/>
  <c r="GR67" i="10"/>
  <c r="GQ67" i="10"/>
  <c r="GQ35" i="10"/>
  <c r="GR35" i="10"/>
  <c r="EW86" i="10"/>
  <c r="EZ69" i="10"/>
  <c r="EZ13" i="10"/>
  <c r="EZ10" i="10"/>
  <c r="EZ15" i="10"/>
  <c r="EZ21" i="10"/>
  <c r="EZ73" i="10"/>
  <c r="EU44" i="10"/>
  <c r="EZ23" i="10"/>
  <c r="EU82" i="10"/>
  <c r="EZ14" i="10"/>
  <c r="EZ9" i="10"/>
  <c r="EU50" i="10"/>
  <c r="EZ60" i="10"/>
  <c r="EZ45" i="10"/>
  <c r="EU62" i="10"/>
  <c r="FO44" i="10"/>
  <c r="FJ67" i="10"/>
  <c r="FJ35" i="10"/>
  <c r="FJ10" i="10"/>
  <c r="FJ15" i="10"/>
  <c r="FO84" i="10"/>
  <c r="FO21" i="10"/>
  <c r="FY48" i="10"/>
  <c r="GD74" i="10"/>
  <c r="GD44" i="10"/>
  <c r="GD14" i="10"/>
  <c r="FY64" i="10"/>
  <c r="GS73" i="10"/>
  <c r="GN60" i="10"/>
  <c r="GS10" i="10"/>
  <c r="GN63" i="10"/>
  <c r="GN8" i="10"/>
  <c r="GN75" i="10"/>
  <c r="GN27" i="10"/>
  <c r="GS9" i="10"/>
  <c r="GQ45" i="10"/>
  <c r="GR45" i="10"/>
  <c r="GQ25" i="10"/>
  <c r="GR25" i="10"/>
  <c r="GR60" i="10"/>
  <c r="GQ60" i="10"/>
  <c r="GS60" i="10" s="1"/>
  <c r="GN29" i="10"/>
  <c r="GS22" i="10"/>
  <c r="GM86" i="10"/>
  <c r="GN25" i="10"/>
  <c r="GS68" i="10"/>
  <c r="GS31" i="10"/>
  <c r="GS53" i="10"/>
  <c r="GS29" i="10"/>
  <c r="GS56" i="10"/>
  <c r="GS28" i="10"/>
  <c r="GN7" i="10"/>
  <c r="FO62" i="10"/>
  <c r="FO54" i="10"/>
  <c r="FJ65" i="10"/>
  <c r="FJ37" i="10"/>
  <c r="FJ59" i="10"/>
  <c r="FJ27" i="10"/>
  <c r="FO77" i="10"/>
  <c r="FY46" i="10"/>
  <c r="FY22" i="10"/>
  <c r="FY66" i="10"/>
  <c r="GD30" i="10"/>
  <c r="FY20" i="10"/>
  <c r="FY38" i="10"/>
  <c r="GQ41" i="10"/>
  <c r="GR41" i="10"/>
  <c r="GR17" i="10"/>
  <c r="GQ17" i="10"/>
  <c r="GS17" i="10" s="1"/>
  <c r="GS24" i="10"/>
  <c r="GN23" i="10"/>
  <c r="GR7" i="10"/>
  <c r="GQ7" i="10"/>
  <c r="GP86" i="10"/>
  <c r="GR69" i="10"/>
  <c r="GQ69" i="10"/>
  <c r="GQ51" i="10"/>
  <c r="GR51" i="10"/>
  <c r="GN73" i="10"/>
  <c r="GN17" i="10"/>
  <c r="GS40" i="10"/>
  <c r="GN26" i="10"/>
  <c r="GN71" i="10"/>
  <c r="GN31" i="10"/>
  <c r="GQ8" i="10"/>
  <c r="GS8" i="10" s="1"/>
  <c r="GR8" i="10"/>
  <c r="GQ11" i="10"/>
  <c r="GR11" i="10"/>
  <c r="GR63" i="10"/>
  <c r="GQ63" i="10"/>
  <c r="GQ23" i="10"/>
  <c r="GR23" i="10"/>
  <c r="GN81" i="10"/>
  <c r="GS36" i="10"/>
  <c r="GR83" i="10"/>
  <c r="GQ83" i="10"/>
  <c r="GR43" i="10"/>
  <c r="GQ43" i="10"/>
  <c r="GQ19" i="10"/>
  <c r="GR19" i="10"/>
  <c r="EZ71" i="10"/>
  <c r="EZ66" i="10"/>
  <c r="FJ26" i="10"/>
  <c r="FO74" i="10"/>
  <c r="FJ84" i="10"/>
  <c r="FJ56" i="10"/>
  <c r="GB80" i="10"/>
  <c r="GC80" i="10"/>
  <c r="GD13" i="10"/>
  <c r="GB34" i="10"/>
  <c r="GC34" i="10"/>
  <c r="FW86" i="10"/>
  <c r="GC50" i="10"/>
  <c r="GB50" i="10"/>
  <c r="GB82" i="10"/>
  <c r="GC82" i="10"/>
  <c r="GC58" i="10"/>
  <c r="GB58" i="10"/>
  <c r="GD7" i="10"/>
  <c r="EZ51" i="10"/>
  <c r="FO71" i="10"/>
  <c r="FO56" i="10"/>
  <c r="FO66" i="10"/>
  <c r="FJ51" i="10"/>
  <c r="FJ19" i="10"/>
  <c r="FO24" i="10"/>
  <c r="FJ76" i="10"/>
  <c r="FJ24" i="10"/>
  <c r="FJ79" i="10"/>
  <c r="FJ31" i="10"/>
  <c r="FJ17" i="10"/>
  <c r="FO37" i="10"/>
  <c r="FO51" i="10"/>
  <c r="FO20" i="10"/>
  <c r="GC36" i="10"/>
  <c r="GB36" i="10"/>
  <c r="FY42" i="10"/>
  <c r="GD81" i="10"/>
  <c r="FY72" i="10"/>
  <c r="FY30" i="10"/>
  <c r="GD47" i="10"/>
  <c r="FY50" i="10"/>
  <c r="GD68" i="10"/>
  <c r="FY34" i="10"/>
  <c r="GB70" i="10"/>
  <c r="GC70" i="10"/>
  <c r="GD20" i="10"/>
  <c r="GB54" i="10"/>
  <c r="GD54" i="10" s="1"/>
  <c r="GC54" i="10"/>
  <c r="GC72" i="10"/>
  <c r="GB72" i="10"/>
  <c r="GB22" i="10"/>
  <c r="GC22" i="10"/>
  <c r="GC66" i="10"/>
  <c r="GB66" i="10"/>
  <c r="GB48" i="10"/>
  <c r="GD48" i="10" s="1"/>
  <c r="GC48" i="10"/>
  <c r="GB42" i="10"/>
  <c r="GC42" i="10"/>
  <c r="GC78" i="10"/>
  <c r="GB78" i="10"/>
  <c r="GB46" i="10"/>
  <c r="GC46" i="10"/>
  <c r="FO48" i="10"/>
  <c r="FO67" i="10"/>
  <c r="FO29" i="10"/>
  <c r="FJ18" i="10"/>
  <c r="FY78" i="10"/>
  <c r="GA86" i="10"/>
  <c r="GD62" i="10"/>
  <c r="GD16" i="10"/>
  <c r="GD26" i="10"/>
  <c r="FY16" i="10"/>
  <c r="FN23" i="10"/>
  <c r="FM23" i="10"/>
  <c r="FM41" i="10"/>
  <c r="FN41" i="10"/>
  <c r="FM9" i="10"/>
  <c r="FN9" i="10"/>
  <c r="FN61" i="10"/>
  <c r="FM61" i="10"/>
  <c r="FN32" i="10"/>
  <c r="FM32" i="10"/>
  <c r="FM73" i="10"/>
  <c r="FN73" i="10"/>
  <c r="FN31" i="10"/>
  <c r="FM31" i="10"/>
  <c r="FN33" i="10"/>
  <c r="FM33" i="10"/>
  <c r="FN45" i="10"/>
  <c r="FM45" i="10"/>
  <c r="DB52" i="10"/>
  <c r="DG38" i="10"/>
  <c r="DB31" i="10"/>
  <c r="EZ31" i="10"/>
  <c r="EU80" i="10"/>
  <c r="EZ83" i="10"/>
  <c r="EZ30" i="10"/>
  <c r="EZ74" i="10"/>
  <c r="EZ33" i="10"/>
  <c r="EU20" i="10"/>
  <c r="EU72" i="10"/>
  <c r="EZ55" i="10"/>
  <c r="EZ77" i="10"/>
  <c r="EZ29" i="10"/>
  <c r="EU34" i="10"/>
  <c r="EU12" i="10"/>
  <c r="EZ56" i="10"/>
  <c r="EU14" i="10"/>
  <c r="FO39" i="10"/>
  <c r="FO57" i="10"/>
  <c r="FO25" i="10"/>
  <c r="FO64" i="10"/>
  <c r="FJ45" i="10"/>
  <c r="FO13" i="10"/>
  <c r="FO60" i="10"/>
  <c r="FO14" i="10"/>
  <c r="FM79" i="10"/>
  <c r="FN79" i="10"/>
  <c r="FJ39" i="10"/>
  <c r="FM26" i="10"/>
  <c r="FN26" i="10"/>
  <c r="FJ25" i="10"/>
  <c r="FO75" i="10"/>
  <c r="FN43" i="10"/>
  <c r="FM43" i="10"/>
  <c r="FM69" i="10"/>
  <c r="FN69" i="10"/>
  <c r="FO52" i="10"/>
  <c r="FO81" i="10"/>
  <c r="FO49" i="10"/>
  <c r="FM28" i="10"/>
  <c r="FN28" i="10"/>
  <c r="FO18" i="10"/>
  <c r="FJ52" i="10"/>
  <c r="FJ32" i="10"/>
  <c r="FJ47" i="10"/>
  <c r="FO10" i="10"/>
  <c r="FJ61" i="10"/>
  <c r="ET86" i="10"/>
  <c r="FI86" i="10"/>
  <c r="FM7" i="10"/>
  <c r="FL86" i="10"/>
  <c r="FN7" i="10"/>
  <c r="FM15" i="10"/>
  <c r="FN15" i="10"/>
  <c r="FM17" i="10"/>
  <c r="FN17" i="10"/>
  <c r="FN83" i="10"/>
  <c r="FM83" i="10"/>
  <c r="FN19" i="10"/>
  <c r="FM19" i="10"/>
  <c r="FN55" i="10"/>
  <c r="FM55" i="10"/>
  <c r="DB84" i="10"/>
  <c r="DB45" i="10"/>
  <c r="DB11" i="10"/>
  <c r="DB79" i="10"/>
  <c r="EU42" i="10"/>
  <c r="EU54" i="10"/>
  <c r="EZ67" i="10"/>
  <c r="EU22" i="10"/>
  <c r="EU48" i="10"/>
  <c r="EZ84" i="10"/>
  <c r="EZ59" i="10"/>
  <c r="FO65" i="10"/>
  <c r="FJ8" i="10"/>
  <c r="FO76" i="10"/>
  <c r="FJ29" i="10"/>
  <c r="FO42" i="10"/>
  <c r="FJ55" i="10"/>
  <c r="FJ23" i="10"/>
  <c r="FJ7" i="10"/>
  <c r="FH86" i="10"/>
  <c r="FJ73" i="10"/>
  <c r="FJ9" i="10"/>
  <c r="FO59" i="10"/>
  <c r="FM27" i="10"/>
  <c r="FN27" i="10"/>
  <c r="FN47" i="10"/>
  <c r="FM47" i="10"/>
  <c r="FO47" i="10" s="1"/>
  <c r="FJ33" i="10"/>
  <c r="FJ83" i="10"/>
  <c r="FM53" i="10"/>
  <c r="FN53" i="10"/>
  <c r="FN40" i="10"/>
  <c r="FM40" i="10"/>
  <c r="FJ57" i="10"/>
  <c r="FO8" i="10"/>
  <c r="FO35" i="10"/>
  <c r="FO11" i="10"/>
  <c r="FJ60" i="10"/>
  <c r="EY22" i="10"/>
  <c r="EZ22" i="10" s="1"/>
  <c r="EX22" i="10"/>
  <c r="EX58" i="10"/>
  <c r="EY58" i="10"/>
  <c r="EY44" i="10"/>
  <c r="EX44" i="10"/>
  <c r="EX16" i="10"/>
  <c r="EY16" i="10"/>
  <c r="EY38" i="10"/>
  <c r="EX38" i="10"/>
  <c r="EY72" i="10"/>
  <c r="EX72" i="10"/>
  <c r="EY50" i="10"/>
  <c r="EX50" i="10"/>
  <c r="EZ24" i="10"/>
  <c r="EU66" i="10"/>
  <c r="EZ46" i="10"/>
  <c r="EU58" i="10"/>
  <c r="EU46" i="10"/>
  <c r="ES86" i="10"/>
  <c r="EX36" i="10"/>
  <c r="EY36" i="10"/>
  <c r="EU78" i="10"/>
  <c r="EX62" i="10"/>
  <c r="EY62" i="10"/>
  <c r="EY68" i="10"/>
  <c r="EX68" i="10"/>
  <c r="EZ70" i="10"/>
  <c r="EZ65" i="10"/>
  <c r="EU64" i="10"/>
  <c r="EZ82" i="10"/>
  <c r="EU30" i="10"/>
  <c r="EU74" i="10"/>
  <c r="EU70" i="10"/>
  <c r="EZ48" i="10"/>
  <c r="EZ39" i="10"/>
  <c r="EY34" i="10"/>
  <c r="EX34" i="10"/>
  <c r="EX64" i="10"/>
  <c r="EY64" i="10"/>
  <c r="EY20" i="10"/>
  <c r="EX20" i="10"/>
  <c r="EU38" i="10"/>
  <c r="DB81" i="10"/>
  <c r="DB76" i="10"/>
  <c r="DG54" i="10"/>
  <c r="DB56" i="10"/>
  <c r="DB67" i="10"/>
  <c r="DB19" i="10"/>
  <c r="EX12" i="10"/>
  <c r="EY12" i="10"/>
  <c r="EZ42" i="10"/>
  <c r="EU36" i="10"/>
  <c r="EY54" i="10"/>
  <c r="EX54" i="10"/>
  <c r="EY80" i="10"/>
  <c r="EX80" i="10"/>
  <c r="EU68" i="10"/>
  <c r="EU16" i="10"/>
  <c r="AY46" i="10"/>
  <c r="AT62" i="10"/>
  <c r="AT20" i="10"/>
  <c r="DG51" i="10"/>
  <c r="DB53" i="10"/>
  <c r="DB59" i="10"/>
  <c r="AY33" i="10"/>
  <c r="AY9" i="10"/>
  <c r="AY27" i="10"/>
  <c r="AY31" i="10"/>
  <c r="AJ12" i="10"/>
  <c r="DB27" i="10"/>
  <c r="DB65" i="10"/>
  <c r="DB21" i="10"/>
  <c r="DG84" i="10"/>
  <c r="DB32" i="10"/>
  <c r="DG58" i="10"/>
  <c r="DB18" i="10"/>
  <c r="DB63" i="10"/>
  <c r="DB25" i="10"/>
  <c r="DB77" i="10"/>
  <c r="DB43" i="10"/>
  <c r="DB75" i="10"/>
  <c r="DB37" i="10"/>
  <c r="DG13" i="10"/>
  <c r="DG62" i="10"/>
  <c r="DG21" i="10"/>
  <c r="DB49" i="10"/>
  <c r="DB8" i="10"/>
  <c r="DG49" i="10"/>
  <c r="DG36" i="10"/>
  <c r="DB61" i="10"/>
  <c r="DB60" i="10"/>
  <c r="DB57" i="10"/>
  <c r="DG20" i="10"/>
  <c r="DB26" i="10"/>
  <c r="DG43" i="10"/>
  <c r="DG16" i="10"/>
  <c r="DG42" i="10"/>
  <c r="CZ86" i="10"/>
  <c r="DG23" i="10"/>
  <c r="DB29" i="10"/>
  <c r="DG46" i="10"/>
  <c r="DB33" i="10"/>
  <c r="DB28" i="10"/>
  <c r="DB13" i="10"/>
  <c r="DG44" i="10"/>
  <c r="DG68" i="10"/>
  <c r="DB71" i="10"/>
  <c r="DB69" i="10"/>
  <c r="DB55" i="10"/>
  <c r="DB10" i="10"/>
  <c r="DF52" i="10"/>
  <c r="DE52" i="10"/>
  <c r="DE71" i="10"/>
  <c r="DF71" i="10"/>
  <c r="DF7" i="10"/>
  <c r="DD86" i="10"/>
  <c r="DE7" i="10"/>
  <c r="AY43" i="10"/>
  <c r="DG34" i="10"/>
  <c r="DG67" i="10"/>
  <c r="DB39" i="10"/>
  <c r="DG63" i="10"/>
  <c r="DF57" i="10"/>
  <c r="DE57" i="10"/>
  <c r="DG48" i="10"/>
  <c r="DG59" i="10"/>
  <c r="DB23" i="10"/>
  <c r="DB51" i="10"/>
  <c r="DE39" i="10"/>
  <c r="DF39" i="10"/>
  <c r="DF29" i="10"/>
  <c r="DE29" i="10"/>
  <c r="DE55" i="10"/>
  <c r="DF55" i="10"/>
  <c r="DE9" i="10"/>
  <c r="DF9" i="10"/>
  <c r="DF40" i="10"/>
  <c r="DE40" i="10"/>
  <c r="DE45" i="10"/>
  <c r="DF45" i="10"/>
  <c r="DE19" i="10"/>
  <c r="DF19" i="10"/>
  <c r="DG74" i="10"/>
  <c r="DF56" i="10"/>
  <c r="DE56" i="10"/>
  <c r="DF31" i="10"/>
  <c r="DE31" i="10"/>
  <c r="DG18" i="10"/>
  <c r="DG65" i="10"/>
  <c r="DG25" i="10"/>
  <c r="DB35" i="10"/>
  <c r="DG64" i="10"/>
  <c r="DF28" i="10"/>
  <c r="DE28" i="10"/>
  <c r="DF26" i="10"/>
  <c r="DE26" i="10"/>
  <c r="DB83" i="10"/>
  <c r="DF73" i="10"/>
  <c r="DE73" i="10"/>
  <c r="DE61" i="10"/>
  <c r="DF61" i="10"/>
  <c r="DF32" i="10"/>
  <c r="DE32" i="10"/>
  <c r="DE79" i="10"/>
  <c r="DF79" i="10"/>
  <c r="DE75" i="10"/>
  <c r="DF75" i="10"/>
  <c r="DF81" i="10"/>
  <c r="DE81" i="10"/>
  <c r="DF77" i="10"/>
  <c r="DE77" i="10"/>
  <c r="DF11" i="10"/>
  <c r="DE11" i="10"/>
  <c r="DF69" i="10"/>
  <c r="DE69" i="10"/>
  <c r="DE60" i="10"/>
  <c r="DF60" i="10"/>
  <c r="DF15" i="10"/>
  <c r="DE15" i="10"/>
  <c r="DF17" i="10"/>
  <c r="DE17" i="10"/>
  <c r="DF10" i="10"/>
  <c r="DE10" i="10"/>
  <c r="DF27" i="10"/>
  <c r="DE27" i="10"/>
  <c r="DE35" i="10"/>
  <c r="DF35" i="10"/>
  <c r="DG50" i="10"/>
  <c r="DB7" i="10"/>
  <c r="DA86" i="10"/>
  <c r="DG12" i="10"/>
  <c r="DG47" i="10"/>
  <c r="DB73" i="10"/>
  <c r="DB9" i="10"/>
  <c r="DG76" i="10"/>
  <c r="DG33" i="10"/>
  <c r="DE37" i="10"/>
  <c r="DF37" i="10"/>
  <c r="DF24" i="10"/>
  <c r="DE24" i="10"/>
  <c r="DB41" i="10"/>
  <c r="DF8" i="10"/>
  <c r="DE8" i="10"/>
  <c r="DB47" i="10"/>
  <c r="DB24" i="10"/>
  <c r="DE83" i="10"/>
  <c r="DF83" i="10"/>
  <c r="DG30" i="10"/>
  <c r="DB15" i="10"/>
  <c r="DG41" i="10"/>
  <c r="DB17" i="10"/>
  <c r="DF53" i="10"/>
  <c r="DE53" i="10"/>
  <c r="AJ62" i="10"/>
  <c r="AJ32" i="10"/>
  <c r="AJ68" i="10"/>
  <c r="AE67" i="10"/>
  <c r="AT82" i="10"/>
  <c r="AY10" i="10"/>
  <c r="AT34" i="10"/>
  <c r="AY18" i="10"/>
  <c r="AT28" i="10"/>
  <c r="BY53" i="10"/>
  <c r="BU53" i="10"/>
  <c r="BY68" i="10"/>
  <c r="BU68" i="10"/>
  <c r="BY33" i="10"/>
  <c r="BY64" i="10"/>
  <c r="BU64" i="10"/>
  <c r="BY46" i="10"/>
  <c r="BY32" i="10"/>
  <c r="BY82" i="10"/>
  <c r="BZ82" i="10" s="1"/>
  <c r="BU82" i="10"/>
  <c r="CB66" i="10"/>
  <c r="CA66" i="10"/>
  <c r="BY39" i="10"/>
  <c r="BZ39" i="10" s="1"/>
  <c r="BU39" i="10"/>
  <c r="BY58" i="10"/>
  <c r="BU58" i="10"/>
  <c r="BU38" i="10"/>
  <c r="BY38" i="10"/>
  <c r="BY62" i="10"/>
  <c r="BZ62" i="10" s="1"/>
  <c r="BU62" i="10"/>
  <c r="BU37" i="10"/>
  <c r="BY37" i="10"/>
  <c r="BZ37" i="10" s="1"/>
  <c r="AE7" i="10"/>
  <c r="BY44" i="10"/>
  <c r="BU63" i="10"/>
  <c r="BY63" i="10"/>
  <c r="BY57" i="10"/>
  <c r="BU57" i="10"/>
  <c r="BY45" i="10"/>
  <c r="BU45" i="10"/>
  <c r="BY70" i="10"/>
  <c r="BZ70" i="10" s="1"/>
  <c r="BU70" i="10"/>
  <c r="BY40" i="10"/>
  <c r="BU40" i="10"/>
  <c r="AS86" i="10"/>
  <c r="AY79" i="10"/>
  <c r="AY15" i="10"/>
  <c r="AT70" i="10"/>
  <c r="AT54" i="10"/>
  <c r="BW74" i="10"/>
  <c r="BV74" i="10"/>
  <c r="BZ76" i="10"/>
  <c r="BW80" i="10"/>
  <c r="BV80" i="10"/>
  <c r="BW42" i="10"/>
  <c r="BV42" i="10"/>
  <c r="BY54" i="10"/>
  <c r="BZ54" i="10" s="1"/>
  <c r="BU54" i="10"/>
  <c r="BY55" i="10"/>
  <c r="BZ55" i="10" s="1"/>
  <c r="BU55" i="10"/>
  <c r="BV76" i="10"/>
  <c r="BW76" i="10"/>
  <c r="AJ58" i="10"/>
  <c r="AJ30" i="10"/>
  <c r="BY61" i="10"/>
  <c r="BU61" i="10"/>
  <c r="BY48" i="10"/>
  <c r="BU48" i="10"/>
  <c r="AE71" i="10"/>
  <c r="AJ82" i="10"/>
  <c r="BY36" i="10"/>
  <c r="AJ52" i="10"/>
  <c r="AJ14" i="10"/>
  <c r="BY49" i="10"/>
  <c r="AY61" i="10"/>
  <c r="AY57" i="10"/>
  <c r="AY63" i="10"/>
  <c r="BV56" i="10"/>
  <c r="BW56" i="10"/>
  <c r="CB74" i="10"/>
  <c r="CA74" i="10"/>
  <c r="BZ80" i="10"/>
  <c r="BZ42" i="10"/>
  <c r="BY50" i="10"/>
  <c r="BU50" i="10"/>
  <c r="BY35" i="10"/>
  <c r="BZ35" i="10" s="1"/>
  <c r="BY78" i="10"/>
  <c r="BZ78" i="10" s="1"/>
  <c r="BU78" i="10"/>
  <c r="BY60" i="10"/>
  <c r="BU60" i="10"/>
  <c r="BU79" i="10"/>
  <c r="BY79" i="10"/>
  <c r="BZ79" i="10" s="1"/>
  <c r="BY84" i="10"/>
  <c r="BU84" i="10"/>
  <c r="BY72" i="10"/>
  <c r="BU72" i="10"/>
  <c r="BY31" i="10"/>
  <c r="AT44" i="10"/>
  <c r="AY8" i="10"/>
  <c r="AT16" i="10"/>
  <c r="AT72" i="10"/>
  <c r="AT58" i="10"/>
  <c r="AY83" i="10"/>
  <c r="CB56" i="10"/>
  <c r="CA56" i="10"/>
  <c r="CB34" i="10"/>
  <c r="CA34" i="10"/>
  <c r="BV66" i="10"/>
  <c r="BW66" i="10"/>
  <c r="AJ50" i="10"/>
  <c r="AE15" i="10"/>
  <c r="AJ48" i="10"/>
  <c r="AJ22" i="10"/>
  <c r="AE61" i="10"/>
  <c r="AJ29" i="10"/>
  <c r="AE25" i="10"/>
  <c r="AE75" i="10"/>
  <c r="AJ24" i="10"/>
  <c r="AT46" i="10"/>
  <c r="AT60" i="10"/>
  <c r="AY37" i="10"/>
  <c r="AY56" i="10"/>
  <c r="AT68" i="10"/>
  <c r="AY42" i="10"/>
  <c r="AT12" i="10"/>
  <c r="AT30" i="10"/>
  <c r="AY35" i="10"/>
  <c r="AY67" i="10"/>
  <c r="AY72" i="10"/>
  <c r="AE19" i="10"/>
  <c r="AJ39" i="10"/>
  <c r="AJ33" i="10"/>
  <c r="AE77" i="10"/>
  <c r="AJ54" i="10"/>
  <c r="AJ64" i="10"/>
  <c r="AE65" i="10"/>
  <c r="AE27" i="10"/>
  <c r="AJ16" i="10"/>
  <c r="AJ46" i="10"/>
  <c r="AJ49" i="10"/>
  <c r="AE11" i="10"/>
  <c r="AJ28" i="10"/>
  <c r="AE26" i="10"/>
  <c r="AY58" i="10"/>
  <c r="AT8" i="10"/>
  <c r="AY45" i="10"/>
  <c r="AT78" i="10"/>
  <c r="AY77" i="10"/>
  <c r="AY41" i="10"/>
  <c r="AY25" i="10"/>
  <c r="AY11" i="10"/>
  <c r="AY23" i="10"/>
  <c r="AY66" i="10"/>
  <c r="AY74" i="10"/>
  <c r="AY73" i="10"/>
  <c r="AT38" i="10"/>
  <c r="AY24" i="10"/>
  <c r="AT76" i="10"/>
  <c r="AY26" i="10"/>
  <c r="AW34" i="10"/>
  <c r="AX34" i="10"/>
  <c r="AR86" i="10"/>
  <c r="AV86" i="10"/>
  <c r="AE81" i="10"/>
  <c r="AJ61" i="10"/>
  <c r="AE73" i="10"/>
  <c r="AJ35" i="10"/>
  <c r="AE21" i="10"/>
  <c r="AJ44" i="10"/>
  <c r="AJ63" i="10"/>
  <c r="AJ60" i="10"/>
  <c r="AJ45" i="10"/>
  <c r="AE63" i="10"/>
  <c r="AE9" i="10"/>
  <c r="AJ13" i="10"/>
  <c r="AW62" i="10"/>
  <c r="AX62" i="10"/>
  <c r="AY36" i="10"/>
  <c r="AX82" i="10"/>
  <c r="AW82" i="10"/>
  <c r="AT32" i="10"/>
  <c r="AX52" i="10"/>
  <c r="AW52" i="10"/>
  <c r="AT14" i="10"/>
  <c r="AY48" i="10"/>
  <c r="AY80" i="10"/>
  <c r="AY78" i="10"/>
  <c r="AT56" i="10"/>
  <c r="AT52" i="10"/>
  <c r="AY14" i="10"/>
  <c r="AT42" i="10"/>
  <c r="AT64" i="10"/>
  <c r="AY12" i="10"/>
  <c r="AY20" i="10"/>
  <c r="AW38" i="10"/>
  <c r="AX38" i="10"/>
  <c r="AY69" i="10"/>
  <c r="AT48" i="10"/>
  <c r="AX40" i="10"/>
  <c r="AW40" i="10"/>
  <c r="AW68" i="10"/>
  <c r="AX68" i="10"/>
  <c r="AX32" i="10"/>
  <c r="AW32" i="10"/>
  <c r="AT66" i="10"/>
  <c r="AX64" i="10"/>
  <c r="AW64" i="10"/>
  <c r="AX44" i="10"/>
  <c r="AW44" i="10"/>
  <c r="AW50" i="10"/>
  <c r="AX50" i="10"/>
  <c r="AY51" i="10"/>
  <c r="AX30" i="10"/>
  <c r="AW30" i="10"/>
  <c r="AX84" i="10"/>
  <c r="AW84" i="10"/>
  <c r="AW76" i="10"/>
  <c r="AX76" i="10"/>
  <c r="AE79" i="10"/>
  <c r="AE43" i="10"/>
  <c r="AJ8" i="10"/>
  <c r="AJ20" i="10"/>
  <c r="AJ78" i="10"/>
  <c r="AE41" i="10"/>
  <c r="AT80" i="10"/>
  <c r="AY16" i="10"/>
  <c r="AT74" i="10"/>
  <c r="AT24" i="10"/>
  <c r="AT50" i="10"/>
  <c r="AT22" i="10"/>
  <c r="AX60" i="10"/>
  <c r="AW60" i="10"/>
  <c r="AT36" i="10"/>
  <c r="AY28" i="10"/>
  <c r="AT84" i="10"/>
  <c r="AY22" i="10"/>
  <c r="AY71" i="10"/>
  <c r="AW70" i="10"/>
  <c r="AX70" i="10"/>
  <c r="AY59" i="10"/>
  <c r="AY17" i="10"/>
  <c r="AY54" i="10"/>
  <c r="AT40" i="10"/>
  <c r="AI43" i="10"/>
  <c r="AH43" i="10"/>
  <c r="AI65" i="10"/>
  <c r="AH65" i="10"/>
  <c r="AI11" i="10"/>
  <c r="AH11" i="10"/>
  <c r="AH47" i="10"/>
  <c r="AI47" i="10"/>
  <c r="AI26" i="10"/>
  <c r="AH26" i="10"/>
  <c r="AE33" i="10"/>
  <c r="AJ53" i="10"/>
  <c r="AE13" i="10"/>
  <c r="AE49" i="10"/>
  <c r="AJ38" i="10"/>
  <c r="AH59" i="10"/>
  <c r="AI59" i="10"/>
  <c r="AE29" i="10"/>
  <c r="AJ37" i="10"/>
  <c r="AE17" i="10"/>
  <c r="AC86" i="10"/>
  <c r="AI27" i="10"/>
  <c r="AH27" i="10"/>
  <c r="AI23" i="10"/>
  <c r="AH23" i="10"/>
  <c r="AI9" i="10"/>
  <c r="AH9" i="10"/>
  <c r="AI81" i="10"/>
  <c r="AH81" i="10"/>
  <c r="AJ79" i="10"/>
  <c r="AJ70" i="10"/>
  <c r="AJ84" i="10"/>
  <c r="AE57" i="10"/>
  <c r="AJ55" i="10"/>
  <c r="AJ36" i="10"/>
  <c r="AE31" i="10"/>
  <c r="AJ72" i="10"/>
  <c r="AI18" i="10"/>
  <c r="AH18" i="10"/>
  <c r="AH67" i="10"/>
  <c r="AI67" i="10"/>
  <c r="AI77" i="10"/>
  <c r="AH77" i="10"/>
  <c r="AI15" i="10"/>
  <c r="AH15" i="10"/>
  <c r="AI25" i="10"/>
  <c r="AH25" i="10"/>
  <c r="AH75" i="10"/>
  <c r="AI75" i="10"/>
  <c r="AH71" i="10"/>
  <c r="AI71" i="10"/>
  <c r="AJ57" i="10"/>
  <c r="AE55" i="10"/>
  <c r="AE18" i="10"/>
  <c r="AE53" i="10"/>
  <c r="AE59" i="10"/>
  <c r="AJ21" i="10"/>
  <c r="AE51" i="10"/>
  <c r="AG86" i="10"/>
  <c r="AH7" i="10"/>
  <c r="AI7" i="10"/>
  <c r="AH69" i="10"/>
  <c r="AI69" i="10"/>
  <c r="AE35" i="10"/>
  <c r="AE37" i="10"/>
  <c r="AE23" i="10"/>
  <c r="AI41" i="10"/>
  <c r="AH41" i="10"/>
  <c r="AE45" i="10"/>
  <c r="AE39" i="10"/>
  <c r="AE47" i="10"/>
  <c r="AD86" i="10"/>
  <c r="AH19" i="10"/>
  <c r="AI19" i="10"/>
  <c r="AH51" i="10"/>
  <c r="AI51" i="10"/>
  <c r="AH83" i="10"/>
  <c r="AI83" i="10"/>
  <c r="AI73" i="10"/>
  <c r="AH73" i="10"/>
  <c r="AE10" i="10"/>
  <c r="AE83" i="10"/>
  <c r="AI17" i="10"/>
  <c r="AH17" i="10"/>
  <c r="AJ40" i="10"/>
  <c r="AE69" i="10"/>
  <c r="AH10" i="10"/>
  <c r="AI10" i="10"/>
  <c r="AJ31" i="10"/>
  <c r="Q41" i="19"/>
  <c r="Q59" i="19"/>
  <c r="Q69" i="19"/>
  <c r="Q81" i="19"/>
  <c r="Q53" i="19"/>
  <c r="S60" i="19"/>
  <c r="U60" i="19"/>
  <c r="S46" i="19"/>
  <c r="U46" i="19"/>
  <c r="S83" i="19"/>
  <c r="U83" i="19"/>
  <c r="Q83" i="19" s="1"/>
  <c r="U62" i="19"/>
  <c r="S62" i="19"/>
  <c r="U11" i="19"/>
  <c r="Q11" i="19" s="1"/>
  <c r="Q73" i="19"/>
  <c r="U49" i="19"/>
  <c r="Q49" i="19" s="1"/>
  <c r="U64" i="19"/>
  <c r="S64" i="19"/>
  <c r="Q74" i="19"/>
  <c r="S78" i="19"/>
  <c r="U78" i="19"/>
  <c r="S82" i="19"/>
  <c r="U82" i="19"/>
  <c r="Q76" i="19"/>
  <c r="S77" i="19"/>
  <c r="U77" i="19"/>
  <c r="S67" i="19"/>
  <c r="U67" i="19"/>
  <c r="U68" i="19"/>
  <c r="Q68" i="19" s="1"/>
  <c r="U84" i="19"/>
  <c r="Q84" i="19" s="1"/>
  <c r="U75" i="19"/>
  <c r="Q75" i="19" s="1"/>
  <c r="S43" i="19"/>
  <c r="U43" i="19"/>
  <c r="Q79" i="19"/>
  <c r="U72" i="19"/>
  <c r="Q72" i="19" s="1"/>
  <c r="U42" i="19"/>
  <c r="Q42" i="19" s="1"/>
  <c r="Q45" i="19"/>
  <c r="S48" i="19"/>
  <c r="U48" i="19"/>
  <c r="S44" i="19"/>
  <c r="U44" i="19"/>
  <c r="S47" i="19"/>
  <c r="U47" i="19"/>
  <c r="U50" i="19"/>
  <c r="Q50" i="19" s="1"/>
  <c r="U61" i="19"/>
  <c r="Q61" i="19" s="1"/>
  <c r="U80" i="19"/>
  <c r="Q80" i="19" s="1"/>
  <c r="U40" i="19"/>
  <c r="Q40" i="19" s="1"/>
  <c r="Q83" i="18"/>
  <c r="P23" i="18"/>
  <c r="U23" i="18" s="1"/>
  <c r="Q23" i="18" s="1"/>
  <c r="P35" i="18"/>
  <c r="U35" i="18" s="1"/>
  <c r="Q35" i="18" s="1"/>
  <c r="Q64" i="18"/>
  <c r="P26" i="18"/>
  <c r="U26" i="18" s="1"/>
  <c r="Q39" i="18"/>
  <c r="Q60" i="18"/>
  <c r="S8" i="18"/>
  <c r="P8" i="18"/>
  <c r="U8" i="18" s="1"/>
  <c r="Q8" i="18" s="1"/>
  <c r="S18" i="18"/>
  <c r="P18" i="18"/>
  <c r="U18" i="18" s="1"/>
  <c r="P33" i="18"/>
  <c r="U33" i="18" s="1"/>
  <c r="S33" i="18"/>
  <c r="Q33" i="18" s="1"/>
  <c r="S27" i="18"/>
  <c r="P27" i="18"/>
  <c r="U27" i="18" s="1"/>
  <c r="P42" i="18"/>
  <c r="U42" i="18" s="1"/>
  <c r="Q42" i="18" s="1"/>
  <c r="P28" i="18"/>
  <c r="U28" i="18" s="1"/>
  <c r="Q28" i="18" s="1"/>
  <c r="S7" i="18"/>
  <c r="P7" i="18"/>
  <c r="P43" i="18"/>
  <c r="U43" i="18" s="1"/>
  <c r="S43" i="18"/>
  <c r="S20" i="18"/>
  <c r="P20" i="18"/>
  <c r="U20" i="18" s="1"/>
  <c r="P16" i="18"/>
  <c r="U16" i="18" s="1"/>
  <c r="Q16" i="18" s="1"/>
  <c r="P12" i="18"/>
  <c r="U12" i="18" s="1"/>
  <c r="Q12" i="18" s="1"/>
  <c r="P14" i="18"/>
  <c r="U14" i="18" s="1"/>
  <c r="Q14" i="18" s="1"/>
  <c r="P44" i="18"/>
  <c r="U44" i="18" s="1"/>
  <c r="Q44" i="18" s="1"/>
  <c r="P46" i="18"/>
  <c r="U46" i="18" s="1"/>
  <c r="Q46" i="18" s="1"/>
  <c r="S15" i="18"/>
  <c r="P15" i="18"/>
  <c r="U15" i="18" s="1"/>
  <c r="T7" i="18"/>
  <c r="P36" i="18"/>
  <c r="U36" i="18" s="1"/>
  <c r="Q36" i="18" s="1"/>
  <c r="P19" i="18"/>
  <c r="U19" i="18" s="1"/>
  <c r="Q19" i="18" s="1"/>
  <c r="P13" i="18"/>
  <c r="U13" i="18" s="1"/>
  <c r="Q13" i="18" s="1"/>
  <c r="Q26" i="18"/>
  <c r="P37" i="18"/>
  <c r="U37" i="18" s="1"/>
  <c r="Q37" i="18" s="1"/>
  <c r="P31" i="18"/>
  <c r="U31" i="18" s="1"/>
  <c r="Q31" i="18" s="1"/>
  <c r="S21" i="18"/>
  <c r="P21" i="18"/>
  <c r="U21" i="18" s="1"/>
  <c r="S17" i="18"/>
  <c r="P17" i="18"/>
  <c r="U17" i="18" s="1"/>
  <c r="S25" i="18"/>
  <c r="P25" i="18"/>
  <c r="U25" i="18" s="1"/>
  <c r="P11" i="18"/>
  <c r="U11" i="18" s="1"/>
  <c r="Q11" i="18" s="1"/>
  <c r="S10" i="18"/>
  <c r="P10" i="18"/>
  <c r="U10" i="18" s="1"/>
  <c r="S9" i="18"/>
  <c r="P9" i="18"/>
  <c r="U9" i="18" s="1"/>
  <c r="S34" i="18"/>
  <c r="P34" i="18"/>
  <c r="U34" i="18" s="1"/>
  <c r="S30" i="18"/>
  <c r="P30" i="18"/>
  <c r="U30" i="18" s="1"/>
  <c r="P22" i="18"/>
  <c r="U22" i="18" s="1"/>
  <c r="S22" i="18"/>
  <c r="P24" i="18"/>
  <c r="U24" i="18" s="1"/>
  <c r="Q24" i="18" s="1"/>
  <c r="P29" i="18"/>
  <c r="U29" i="18" s="1"/>
  <c r="Q29" i="18" s="1"/>
  <c r="GS19" i="10" l="1"/>
  <c r="GS51" i="10"/>
  <c r="GS35" i="10"/>
  <c r="GS15" i="10"/>
  <c r="GS26" i="10"/>
  <c r="FO45" i="10"/>
  <c r="FO31" i="10"/>
  <c r="FO23" i="10"/>
  <c r="GS23" i="10"/>
  <c r="GS11" i="10"/>
  <c r="EZ20" i="10"/>
  <c r="EZ34" i="10"/>
  <c r="EZ36" i="10"/>
  <c r="EZ50" i="10"/>
  <c r="EZ38" i="10"/>
  <c r="EZ44" i="10"/>
  <c r="FO83" i="10"/>
  <c r="GD36" i="10"/>
  <c r="GS83" i="10"/>
  <c r="U86" i="19"/>
  <c r="S86" i="19"/>
  <c r="Q67" i="19"/>
  <c r="P86" i="5"/>
  <c r="Q77" i="5"/>
  <c r="Q27" i="18"/>
  <c r="Q18" i="18"/>
  <c r="Q30" i="18"/>
  <c r="Q9" i="18"/>
  <c r="Q21" i="18"/>
  <c r="Q15" i="18"/>
  <c r="Q10" i="18"/>
  <c r="Q17" i="18"/>
  <c r="EZ54" i="10"/>
  <c r="EZ12" i="10"/>
  <c r="GD70" i="10"/>
  <c r="GS43" i="10"/>
  <c r="GS63" i="10"/>
  <c r="GS69" i="10"/>
  <c r="GS67" i="10"/>
  <c r="GS71" i="10"/>
  <c r="GS21" i="10"/>
  <c r="GB86" i="10"/>
  <c r="DG71" i="10"/>
  <c r="GD66" i="10"/>
  <c r="GD72" i="10"/>
  <c r="GS41" i="10"/>
  <c r="GS25" i="10"/>
  <c r="GD80" i="10"/>
  <c r="GR86" i="10"/>
  <c r="GS45" i="10"/>
  <c r="GS79" i="10"/>
  <c r="GQ86" i="10"/>
  <c r="GS7" i="10"/>
  <c r="FO19" i="10"/>
  <c r="FO32" i="10"/>
  <c r="GD46" i="10"/>
  <c r="GD42" i="10"/>
  <c r="GD58" i="10"/>
  <c r="GD50" i="10"/>
  <c r="GS61" i="10"/>
  <c r="GS75" i="10"/>
  <c r="GS33" i="10"/>
  <c r="FY86" i="10"/>
  <c r="GD78" i="10"/>
  <c r="GC86" i="10"/>
  <c r="GN86" i="10"/>
  <c r="GS13" i="10"/>
  <c r="GS81" i="10"/>
  <c r="GS76" i="10"/>
  <c r="FO53" i="10"/>
  <c r="GD22" i="10"/>
  <c r="EZ62" i="10"/>
  <c r="EZ72" i="10"/>
  <c r="FO55" i="10"/>
  <c r="FO15" i="10"/>
  <c r="FO69" i="10"/>
  <c r="FO9" i="10"/>
  <c r="GD34" i="10"/>
  <c r="FO27" i="10"/>
  <c r="FO17" i="10"/>
  <c r="FO26" i="10"/>
  <c r="FO33" i="10"/>
  <c r="FO73" i="10"/>
  <c r="FO61" i="10"/>
  <c r="FO41" i="10"/>
  <c r="GD82" i="10"/>
  <c r="EZ80" i="10"/>
  <c r="EZ64" i="10"/>
  <c r="EZ16" i="10"/>
  <c r="EZ58" i="10"/>
  <c r="FO40" i="10"/>
  <c r="FJ86" i="10"/>
  <c r="FM86" i="10"/>
  <c r="FO7" i="10"/>
  <c r="EU86" i="10"/>
  <c r="EY86" i="10"/>
  <c r="FN86" i="10"/>
  <c r="FO28" i="10"/>
  <c r="FO43" i="10"/>
  <c r="FO79" i="10"/>
  <c r="EX86" i="10"/>
  <c r="DG35" i="10"/>
  <c r="DG10" i="10"/>
  <c r="DG15" i="10"/>
  <c r="DG69" i="10"/>
  <c r="DG77" i="10"/>
  <c r="DG75" i="10"/>
  <c r="EZ68" i="10"/>
  <c r="DG7" i="10"/>
  <c r="DG28" i="10"/>
  <c r="DG40" i="10"/>
  <c r="DG8" i="10"/>
  <c r="DG60" i="10"/>
  <c r="DG81" i="10"/>
  <c r="DG79" i="10"/>
  <c r="DG61" i="10"/>
  <c r="DG26" i="10"/>
  <c r="DG29" i="10"/>
  <c r="DG57" i="10"/>
  <c r="DG52" i="10"/>
  <c r="DG37" i="10"/>
  <c r="DG83" i="10"/>
  <c r="DG32" i="10"/>
  <c r="DB86" i="10"/>
  <c r="DG27" i="10"/>
  <c r="DG17" i="10"/>
  <c r="DG11" i="10"/>
  <c r="AY76" i="10"/>
  <c r="AY68" i="10"/>
  <c r="DG53" i="10"/>
  <c r="DG24" i="10"/>
  <c r="DG73" i="10"/>
  <c r="DG31" i="10"/>
  <c r="DG45" i="10"/>
  <c r="DG9" i="10"/>
  <c r="DF86" i="10"/>
  <c r="AJ67" i="10"/>
  <c r="DG56" i="10"/>
  <c r="DG19" i="10"/>
  <c r="DG55" i="10"/>
  <c r="DG39" i="10"/>
  <c r="DE86" i="10"/>
  <c r="AY70" i="10"/>
  <c r="AY50" i="10"/>
  <c r="BX74" i="10"/>
  <c r="AY40" i="10"/>
  <c r="AY34" i="10"/>
  <c r="BX76" i="10"/>
  <c r="BX80" i="10"/>
  <c r="CC56" i="10"/>
  <c r="BX56" i="10"/>
  <c r="CC34" i="10"/>
  <c r="BU83" i="10"/>
  <c r="BY83" i="10"/>
  <c r="BZ83" i="10" s="1"/>
  <c r="BW50" i="10"/>
  <c r="BV50" i="10"/>
  <c r="CA55" i="10"/>
  <c r="CB55" i="10"/>
  <c r="BW54" i="10"/>
  <c r="BV54" i="10"/>
  <c r="CB70" i="10"/>
  <c r="CA70" i="10"/>
  <c r="BW57" i="10"/>
  <c r="BV57" i="10"/>
  <c r="BV37" i="10"/>
  <c r="BW37" i="10"/>
  <c r="BZ58" i="10"/>
  <c r="BZ68" i="10"/>
  <c r="AJ83" i="10"/>
  <c r="AJ71" i="10"/>
  <c r="BU77" i="10"/>
  <c r="BY77" i="10"/>
  <c r="AJ26" i="10"/>
  <c r="AJ11" i="10"/>
  <c r="AJ43" i="10"/>
  <c r="BX66" i="10"/>
  <c r="BW84" i="10"/>
  <c r="BV84" i="10"/>
  <c r="CA79" i="10"/>
  <c r="CB79" i="10"/>
  <c r="BW78" i="10"/>
  <c r="BV78" i="10"/>
  <c r="BZ50" i="10"/>
  <c r="CB80" i="10"/>
  <c r="CA80" i="10"/>
  <c r="BW61" i="10"/>
  <c r="BV61" i="10"/>
  <c r="CB54" i="10"/>
  <c r="CA54" i="10"/>
  <c r="BZ40" i="10"/>
  <c r="BZ57" i="10"/>
  <c r="BZ38" i="10"/>
  <c r="BV39" i="10"/>
  <c r="BW39" i="10"/>
  <c r="BZ33" i="10"/>
  <c r="BU65" i="10"/>
  <c r="BY65" i="10"/>
  <c r="BZ65" i="10" s="1"/>
  <c r="BV40" i="10"/>
  <c r="BW40" i="10"/>
  <c r="AJ17" i="10"/>
  <c r="AJ73" i="10"/>
  <c r="BY51" i="10"/>
  <c r="AJ41" i="10"/>
  <c r="BT86" i="10"/>
  <c r="BY7" i="10"/>
  <c r="BU75" i="10"/>
  <c r="BY75" i="10"/>
  <c r="AJ15" i="10"/>
  <c r="BU67" i="10"/>
  <c r="BY67" i="10"/>
  <c r="BZ67" i="10" s="1"/>
  <c r="AJ81" i="10"/>
  <c r="AJ23" i="10"/>
  <c r="BY59" i="10"/>
  <c r="BZ59" i="10" s="1"/>
  <c r="BU59" i="10"/>
  <c r="BY43" i="10"/>
  <c r="BZ43" i="10" s="1"/>
  <c r="BU43" i="10"/>
  <c r="BV72" i="10"/>
  <c r="BW72" i="10"/>
  <c r="BZ84" i="10"/>
  <c r="BW79" i="10"/>
  <c r="BV79" i="10"/>
  <c r="BV60" i="10"/>
  <c r="BW60" i="10"/>
  <c r="CB78" i="10"/>
  <c r="CA78" i="10"/>
  <c r="CA35" i="10"/>
  <c r="CB35" i="10"/>
  <c r="CC74" i="10"/>
  <c r="BY52" i="10"/>
  <c r="BV48" i="10"/>
  <c r="BW48" i="10"/>
  <c r="BZ61" i="10"/>
  <c r="BX42" i="10"/>
  <c r="BV45" i="10"/>
  <c r="BW45" i="10"/>
  <c r="BZ63" i="10"/>
  <c r="BV62" i="10"/>
  <c r="BW62" i="10"/>
  <c r="BV38" i="10"/>
  <c r="BW38" i="10"/>
  <c r="CA39" i="10"/>
  <c r="CB39" i="10"/>
  <c r="BW82" i="10"/>
  <c r="BV82" i="10"/>
  <c r="BZ32" i="10"/>
  <c r="BW64" i="10"/>
  <c r="BV64" i="10"/>
  <c r="BW53" i="10"/>
  <c r="BV53" i="10"/>
  <c r="BU69" i="10"/>
  <c r="BY69" i="10"/>
  <c r="BU71" i="10"/>
  <c r="BY71" i="10"/>
  <c r="BZ71" i="10" s="1"/>
  <c r="BU73" i="10"/>
  <c r="BY73" i="10"/>
  <c r="BZ73" i="10" s="1"/>
  <c r="BY41" i="10"/>
  <c r="BU41" i="10"/>
  <c r="BU81" i="10"/>
  <c r="BY81" i="10"/>
  <c r="BY47" i="10"/>
  <c r="BZ47" i="10" s="1"/>
  <c r="BU47" i="10"/>
  <c r="AY44" i="10"/>
  <c r="BZ72" i="10"/>
  <c r="BZ60" i="10"/>
  <c r="CB42" i="10"/>
  <c r="CA42" i="10"/>
  <c r="BZ36" i="10"/>
  <c r="BZ48" i="10"/>
  <c r="BW55" i="10"/>
  <c r="BV55" i="10"/>
  <c r="CB76" i="10"/>
  <c r="CA76" i="10"/>
  <c r="BV70" i="10"/>
  <c r="BW70" i="10"/>
  <c r="BZ45" i="10"/>
  <c r="BW63" i="10"/>
  <c r="BV63" i="10"/>
  <c r="CA37" i="10"/>
  <c r="CB37" i="10"/>
  <c r="CB62" i="10"/>
  <c r="CA62" i="10"/>
  <c r="BV58" i="10"/>
  <c r="BW58" i="10"/>
  <c r="CC66" i="10"/>
  <c r="CB82" i="10"/>
  <c r="CA82" i="10"/>
  <c r="BZ64" i="10"/>
  <c r="BV68" i="10"/>
  <c r="BW68" i="10"/>
  <c r="BZ53" i="10"/>
  <c r="AJ7" i="10"/>
  <c r="AY64" i="10"/>
  <c r="AY60" i="10"/>
  <c r="AY30" i="10"/>
  <c r="AX86" i="10"/>
  <c r="AT86" i="10"/>
  <c r="AY84" i="10"/>
  <c r="AY32" i="10"/>
  <c r="AY82" i="10"/>
  <c r="AJ51" i="10"/>
  <c r="AW86" i="10"/>
  <c r="AJ75" i="10"/>
  <c r="AJ59" i="10"/>
  <c r="AY62" i="10"/>
  <c r="AE86" i="10"/>
  <c r="AJ19" i="10"/>
  <c r="AJ69" i="10"/>
  <c r="AJ25" i="10"/>
  <c r="AJ77" i="10"/>
  <c r="AJ18" i="10"/>
  <c r="AJ9" i="10"/>
  <c r="AJ27" i="10"/>
  <c r="AJ47" i="10"/>
  <c r="AJ65" i="10"/>
  <c r="AY38" i="10"/>
  <c r="AY52" i="10"/>
  <c r="AJ10" i="10"/>
  <c r="AI86" i="10"/>
  <c r="AH86" i="10"/>
  <c r="Q60" i="19"/>
  <c r="Q77" i="19"/>
  <c r="Q78" i="19"/>
  <c r="Q64" i="19"/>
  <c r="Q43" i="19"/>
  <c r="Q86" i="19" s="1"/>
  <c r="Q82" i="19"/>
  <c r="Q44" i="19"/>
  <c r="Q62" i="19"/>
  <c r="Q47" i="19"/>
  <c r="Q48" i="19"/>
  <c r="Q46" i="19"/>
  <c r="Q34" i="18"/>
  <c r="Q20" i="18"/>
  <c r="Q22" i="18"/>
  <c r="Q25" i="18"/>
  <c r="Q43" i="18"/>
  <c r="U7" i="18"/>
  <c r="GS86" i="10" l="1"/>
  <c r="GD86" i="10"/>
  <c r="FO86" i="10"/>
  <c r="EZ86" i="10"/>
  <c r="BX68" i="10"/>
  <c r="BX40" i="10"/>
  <c r="BX37" i="10"/>
  <c r="DG86" i="10"/>
  <c r="CC76" i="10"/>
  <c r="BX50" i="10"/>
  <c r="BX60" i="10"/>
  <c r="BX70" i="10"/>
  <c r="CC42" i="10"/>
  <c r="BX82" i="10"/>
  <c r="BX58" i="10"/>
  <c r="BX63" i="10"/>
  <c r="BX55" i="10"/>
  <c r="CC39" i="10"/>
  <c r="BX45" i="10"/>
  <c r="BX39" i="10"/>
  <c r="BX79" i="10"/>
  <c r="CC37" i="10"/>
  <c r="BX62" i="10"/>
  <c r="BX72" i="10"/>
  <c r="BX53" i="10"/>
  <c r="CA45" i="10"/>
  <c r="CB45" i="10"/>
  <c r="BW81" i="10"/>
  <c r="BV81" i="10"/>
  <c r="BW73" i="10"/>
  <c r="BV73" i="10"/>
  <c r="BW69" i="10"/>
  <c r="BV69" i="10"/>
  <c r="CB84" i="10"/>
  <c r="CA84" i="10"/>
  <c r="BW43" i="10"/>
  <c r="BV43" i="10"/>
  <c r="BV59" i="10"/>
  <c r="BW59" i="10"/>
  <c r="CA67" i="10"/>
  <c r="CB67" i="10"/>
  <c r="BZ75" i="10"/>
  <c r="CA53" i="10"/>
  <c r="CB53" i="10"/>
  <c r="CB64" i="10"/>
  <c r="CA64" i="10"/>
  <c r="CB60" i="10"/>
  <c r="CA60" i="10"/>
  <c r="BW41" i="10"/>
  <c r="BV41" i="10"/>
  <c r="BW71" i="10"/>
  <c r="BV71" i="10"/>
  <c r="BX38" i="10"/>
  <c r="BX48" i="10"/>
  <c r="CC78" i="10"/>
  <c r="CA43" i="10"/>
  <c r="CB43" i="10"/>
  <c r="CA59" i="10"/>
  <c r="CB59" i="10"/>
  <c r="BW67" i="10"/>
  <c r="BV67" i="10"/>
  <c r="BW75" i="10"/>
  <c r="BV75" i="10"/>
  <c r="BU86" i="10"/>
  <c r="CC54" i="10"/>
  <c r="BX78" i="10"/>
  <c r="BX84" i="10"/>
  <c r="BZ77" i="10"/>
  <c r="CB68" i="10"/>
  <c r="CA68" i="10"/>
  <c r="CA58" i="10"/>
  <c r="CB58" i="10"/>
  <c r="BX57" i="10"/>
  <c r="CC55" i="10"/>
  <c r="CB36" i="10"/>
  <c r="CA36" i="10"/>
  <c r="CB40" i="10"/>
  <c r="CA40" i="10"/>
  <c r="CC82" i="10"/>
  <c r="CB48" i="10"/>
  <c r="CA48" i="10"/>
  <c r="BW47" i="10"/>
  <c r="BV47" i="10"/>
  <c r="BZ41" i="10"/>
  <c r="BX64" i="10"/>
  <c r="CA63" i="10"/>
  <c r="CB63" i="10"/>
  <c r="CA33" i="10"/>
  <c r="CB33" i="10"/>
  <c r="CA38" i="10"/>
  <c r="CB38" i="10"/>
  <c r="CA57" i="10"/>
  <c r="CB57" i="10"/>
  <c r="CA50" i="10"/>
  <c r="CB50" i="10"/>
  <c r="BV77" i="10"/>
  <c r="BW77" i="10"/>
  <c r="CC70" i="10"/>
  <c r="BX54" i="10"/>
  <c r="CA83" i="10"/>
  <c r="CB83" i="10"/>
  <c r="CA71" i="10"/>
  <c r="CB71" i="10"/>
  <c r="BW65" i="10"/>
  <c r="BV65" i="10"/>
  <c r="CC62" i="10"/>
  <c r="CB72" i="10"/>
  <c r="CA72" i="10"/>
  <c r="CA47" i="10"/>
  <c r="CB47" i="10"/>
  <c r="BZ81" i="10"/>
  <c r="CA73" i="10"/>
  <c r="CB73" i="10"/>
  <c r="BZ69" i="10"/>
  <c r="CA32" i="10"/>
  <c r="CB32" i="10"/>
  <c r="CA61" i="10"/>
  <c r="CB61" i="10"/>
  <c r="CC35" i="10"/>
  <c r="BY86" i="10"/>
  <c r="CB65" i="10"/>
  <c r="CA65" i="10"/>
  <c r="BX61" i="10"/>
  <c r="CC80" i="10"/>
  <c r="CC79" i="10"/>
  <c r="BW83" i="10"/>
  <c r="BV83" i="10"/>
  <c r="AY86" i="10"/>
  <c r="AJ86" i="10"/>
  <c r="Q7" i="18"/>
  <c r="BX65" i="10" l="1"/>
  <c r="CC57" i="10"/>
  <c r="CC33" i="10"/>
  <c r="CC40" i="10"/>
  <c r="CC36" i="10"/>
  <c r="BX75" i="10"/>
  <c r="BX43" i="10"/>
  <c r="CC71" i="10"/>
  <c r="CC38" i="10"/>
  <c r="BX67" i="10"/>
  <c r="CC43" i="10"/>
  <c r="CC53" i="10"/>
  <c r="BX59" i="10"/>
  <c r="CC84" i="10"/>
  <c r="CC45" i="10"/>
  <c r="CC32" i="10"/>
  <c r="CC48" i="10"/>
  <c r="CC61" i="10"/>
  <c r="CC63" i="10"/>
  <c r="CC58" i="10"/>
  <c r="CC67" i="10"/>
  <c r="BX69" i="10"/>
  <c r="CC73" i="10"/>
  <c r="CC65" i="10"/>
  <c r="CC50" i="10"/>
  <c r="CC72" i="10"/>
  <c r="BX83" i="10"/>
  <c r="CC47" i="10"/>
  <c r="CC83" i="10"/>
  <c r="BX77" i="10"/>
  <c r="BX47" i="10"/>
  <c r="CC68" i="10"/>
  <c r="BV86" i="10"/>
  <c r="CC59" i="10"/>
  <c r="BX71" i="10"/>
  <c r="CC64" i="10"/>
  <c r="BX73" i="10"/>
  <c r="BZ86" i="10"/>
  <c r="CB77" i="10"/>
  <c r="CA77" i="10"/>
  <c r="BX41" i="10"/>
  <c r="CC60" i="10"/>
  <c r="CB75" i="10"/>
  <c r="CA75" i="10"/>
  <c r="CA69" i="10"/>
  <c r="CB69" i="10"/>
  <c r="CA81" i="10"/>
  <c r="CB81" i="10"/>
  <c r="CA41" i="10"/>
  <c r="CB41" i="10"/>
  <c r="BW86" i="10"/>
  <c r="BX81" i="10"/>
  <c r="U84" i="17"/>
  <c r="T84" i="17"/>
  <c r="S84" i="17"/>
  <c r="R84" i="17"/>
  <c r="U83" i="17"/>
  <c r="T83" i="17"/>
  <c r="S83" i="17"/>
  <c r="R83" i="17"/>
  <c r="U82" i="17"/>
  <c r="T82" i="17"/>
  <c r="S82" i="17"/>
  <c r="R82" i="17"/>
  <c r="U81" i="17"/>
  <c r="T81" i="17"/>
  <c r="S81" i="17"/>
  <c r="R81" i="17"/>
  <c r="U80" i="17"/>
  <c r="T80" i="17"/>
  <c r="S80" i="17"/>
  <c r="R80" i="17"/>
  <c r="U79" i="17"/>
  <c r="T79" i="17"/>
  <c r="S79" i="17"/>
  <c r="R79" i="17"/>
  <c r="U78" i="17"/>
  <c r="T78" i="17"/>
  <c r="S78" i="17"/>
  <c r="R78" i="17"/>
  <c r="Q78" i="17" s="1"/>
  <c r="U77" i="17"/>
  <c r="T77" i="17"/>
  <c r="S77" i="17"/>
  <c r="R77" i="17"/>
  <c r="U76" i="17"/>
  <c r="T76" i="17"/>
  <c r="S76" i="17"/>
  <c r="R76" i="17"/>
  <c r="U75" i="17"/>
  <c r="T75" i="17"/>
  <c r="S75" i="17"/>
  <c r="R75" i="17"/>
  <c r="H74" i="17"/>
  <c r="I74" i="17" s="1"/>
  <c r="U73" i="17"/>
  <c r="T73" i="17"/>
  <c r="S73" i="17"/>
  <c r="R73" i="17"/>
  <c r="U72" i="17"/>
  <c r="T72" i="17"/>
  <c r="S72" i="17"/>
  <c r="R72" i="17"/>
  <c r="U66" i="17"/>
  <c r="T66" i="17"/>
  <c r="S66" i="17"/>
  <c r="R66" i="17"/>
  <c r="U65" i="17"/>
  <c r="T65" i="17"/>
  <c r="S65" i="17"/>
  <c r="R65" i="17"/>
  <c r="U64" i="17"/>
  <c r="T64" i="17"/>
  <c r="S64" i="17"/>
  <c r="R64" i="17"/>
  <c r="U63" i="17"/>
  <c r="T63" i="17"/>
  <c r="S63" i="17"/>
  <c r="R63" i="17"/>
  <c r="U62" i="17"/>
  <c r="T62" i="17"/>
  <c r="S62" i="17"/>
  <c r="R62" i="17"/>
  <c r="U61" i="17"/>
  <c r="T61" i="17"/>
  <c r="S61" i="17"/>
  <c r="R61" i="17"/>
  <c r="H60" i="17"/>
  <c r="U59" i="17"/>
  <c r="T59" i="17"/>
  <c r="S59" i="17"/>
  <c r="R59" i="17"/>
  <c r="U58" i="17"/>
  <c r="T58" i="17"/>
  <c r="S58" i="17"/>
  <c r="R58" i="17"/>
  <c r="U57" i="17"/>
  <c r="T57" i="17"/>
  <c r="S57" i="17"/>
  <c r="R57" i="17"/>
  <c r="U56" i="17"/>
  <c r="T56" i="17"/>
  <c r="S56" i="17"/>
  <c r="R56" i="17"/>
  <c r="U55" i="17"/>
  <c r="T55" i="17"/>
  <c r="S55" i="17"/>
  <c r="R55" i="17"/>
  <c r="U54" i="17"/>
  <c r="T54" i="17"/>
  <c r="S54" i="17"/>
  <c r="R54" i="17"/>
  <c r="U53" i="17"/>
  <c r="T53" i="17"/>
  <c r="S53" i="17"/>
  <c r="R53" i="17"/>
  <c r="H7" i="17"/>
  <c r="J7" i="17" s="1"/>
  <c r="Q72" i="17" l="1"/>
  <c r="Q80" i="17"/>
  <c r="Q84" i="17"/>
  <c r="Q58" i="17"/>
  <c r="Q76" i="17"/>
  <c r="Q79" i="17"/>
  <c r="Q82" i="17"/>
  <c r="Q83" i="17"/>
  <c r="CC75" i="10"/>
  <c r="CC41" i="10"/>
  <c r="CC69" i="10"/>
  <c r="CC81" i="10"/>
  <c r="CC77" i="10"/>
  <c r="CB86" i="10"/>
  <c r="CA86" i="10"/>
  <c r="BX86" i="10"/>
  <c r="Q53" i="17"/>
  <c r="Q55" i="17"/>
  <c r="Q59" i="17"/>
  <c r="Q73" i="17"/>
  <c r="Q62" i="17"/>
  <c r="Q63" i="17"/>
  <c r="Q65" i="17"/>
  <c r="Q75" i="17"/>
  <c r="Q64" i="17"/>
  <c r="Q66" i="17"/>
  <c r="Q54" i="17"/>
  <c r="Q56" i="17"/>
  <c r="O7" i="17"/>
  <c r="T7" i="17" s="1"/>
  <c r="I7" i="17"/>
  <c r="K7" i="17"/>
  <c r="R7" i="17"/>
  <c r="N7" i="17"/>
  <c r="R60" i="17"/>
  <c r="J60" i="17"/>
  <c r="T60" i="17" s="1"/>
  <c r="Q57" i="17"/>
  <c r="I60" i="17"/>
  <c r="Q61" i="17"/>
  <c r="Q77" i="17"/>
  <c r="Q81" i="17"/>
  <c r="J74" i="17"/>
  <c r="K74" i="17" s="1"/>
  <c r="R74" i="17"/>
  <c r="K60" i="17" l="1"/>
  <c r="U60" i="17" s="1"/>
  <c r="CC86" i="10"/>
  <c r="P7" i="17"/>
  <c r="U7" i="17" s="1"/>
  <c r="S74" i="17"/>
  <c r="U74" i="17"/>
  <c r="S7" i="17"/>
  <c r="T74" i="17"/>
  <c r="S60" i="17"/>
  <c r="Q60" i="17" l="1"/>
  <c r="Q74" i="17"/>
  <c r="Q7" i="17"/>
  <c r="R38" i="4" l="1"/>
  <c r="S38" i="4"/>
  <c r="T38" i="4"/>
  <c r="U38" i="4"/>
  <c r="R41" i="4"/>
  <c r="S41" i="4"/>
  <c r="T41" i="4"/>
  <c r="U41" i="4"/>
  <c r="R44" i="4"/>
  <c r="S44" i="4"/>
  <c r="T44" i="4"/>
  <c r="U44" i="4"/>
  <c r="R45" i="4"/>
  <c r="S45" i="4"/>
  <c r="T45" i="4"/>
  <c r="U45" i="4"/>
  <c r="R46" i="4"/>
  <c r="S46" i="4"/>
  <c r="T46" i="4"/>
  <c r="U46" i="4"/>
  <c r="R47" i="4"/>
  <c r="S47" i="4"/>
  <c r="T47" i="4"/>
  <c r="U47" i="4"/>
  <c r="Q47" i="4" s="1"/>
  <c r="R48" i="4"/>
  <c r="S48" i="4"/>
  <c r="T48" i="4"/>
  <c r="U48" i="4"/>
  <c r="R51" i="4"/>
  <c r="S51" i="4"/>
  <c r="T51" i="4"/>
  <c r="U51" i="4"/>
  <c r="Q51" i="4" s="1"/>
  <c r="R53" i="4"/>
  <c r="S53" i="4"/>
  <c r="T53" i="4"/>
  <c r="U53" i="4"/>
  <c r="R54" i="4"/>
  <c r="S54" i="4"/>
  <c r="T54" i="4"/>
  <c r="U54" i="4"/>
  <c r="R55" i="4"/>
  <c r="S55" i="4"/>
  <c r="T55" i="4"/>
  <c r="U55" i="4"/>
  <c r="Q55" i="4" s="1"/>
  <c r="R56" i="4"/>
  <c r="S56" i="4"/>
  <c r="T56" i="4"/>
  <c r="U56" i="4"/>
  <c r="R57" i="4"/>
  <c r="S57" i="4"/>
  <c r="T57" i="4"/>
  <c r="U57" i="4"/>
  <c r="R58" i="4"/>
  <c r="S58" i="4"/>
  <c r="T58" i="4"/>
  <c r="U58" i="4"/>
  <c r="R59" i="4"/>
  <c r="S59" i="4"/>
  <c r="T59" i="4"/>
  <c r="U59" i="4"/>
  <c r="Q59" i="4" s="1"/>
  <c r="R61" i="4"/>
  <c r="S61" i="4"/>
  <c r="T61" i="4"/>
  <c r="U61" i="4"/>
  <c r="R62" i="4"/>
  <c r="S62" i="4"/>
  <c r="T62" i="4"/>
  <c r="U62" i="4"/>
  <c r="R63" i="4"/>
  <c r="S63" i="4"/>
  <c r="T63" i="4"/>
  <c r="U63" i="4"/>
  <c r="Q63" i="4" s="1"/>
  <c r="R64" i="4"/>
  <c r="S64" i="4"/>
  <c r="T64" i="4"/>
  <c r="U64" i="4"/>
  <c r="R65" i="4"/>
  <c r="S65" i="4"/>
  <c r="T65" i="4"/>
  <c r="U65" i="4"/>
  <c r="R66" i="4"/>
  <c r="S66" i="4"/>
  <c r="T66" i="4"/>
  <c r="U66" i="4"/>
  <c r="R67" i="4"/>
  <c r="S67" i="4"/>
  <c r="T67" i="4"/>
  <c r="U67" i="4"/>
  <c r="Q67" i="4" s="1"/>
  <c r="R69" i="4"/>
  <c r="S69" i="4"/>
  <c r="T69" i="4"/>
  <c r="U69" i="4"/>
  <c r="R70" i="4"/>
  <c r="S70" i="4"/>
  <c r="T70" i="4"/>
  <c r="U70" i="4"/>
  <c r="R71" i="4"/>
  <c r="S71" i="4"/>
  <c r="T71" i="4"/>
  <c r="U71" i="4"/>
  <c r="Q71" i="4" s="1"/>
  <c r="R72" i="4"/>
  <c r="Q72" i="4" s="1"/>
  <c r="S72" i="4"/>
  <c r="T72" i="4"/>
  <c r="U72" i="4"/>
  <c r="R73" i="4"/>
  <c r="S73" i="4"/>
  <c r="Q73" i="4" s="1"/>
  <c r="T73" i="4"/>
  <c r="U73" i="4"/>
  <c r="R75" i="4"/>
  <c r="S75" i="4"/>
  <c r="T75" i="4"/>
  <c r="U75" i="4"/>
  <c r="Q75" i="4" s="1"/>
  <c r="R76" i="4"/>
  <c r="Q76" i="4" s="1"/>
  <c r="S76" i="4"/>
  <c r="T76" i="4"/>
  <c r="U76" i="4"/>
  <c r="R77" i="4"/>
  <c r="S77" i="4"/>
  <c r="Q77" i="4" s="1"/>
  <c r="T77" i="4"/>
  <c r="U77" i="4"/>
  <c r="R78" i="4"/>
  <c r="Q78" i="4" s="1"/>
  <c r="S78" i="4"/>
  <c r="T78" i="4"/>
  <c r="U78" i="4"/>
  <c r="R79" i="4"/>
  <c r="S79" i="4"/>
  <c r="T79" i="4"/>
  <c r="U79" i="4"/>
  <c r="Q79" i="4" s="1"/>
  <c r="R80" i="4"/>
  <c r="Q80" i="4" s="1"/>
  <c r="S80" i="4"/>
  <c r="T80" i="4"/>
  <c r="U80" i="4"/>
  <c r="R81" i="4"/>
  <c r="S81" i="4"/>
  <c r="Q81" i="4" s="1"/>
  <c r="T81" i="4"/>
  <c r="U81" i="4"/>
  <c r="R82" i="4"/>
  <c r="Q82" i="4" s="1"/>
  <c r="S82" i="4"/>
  <c r="T82" i="4"/>
  <c r="U82" i="4"/>
  <c r="R83" i="4"/>
  <c r="S83" i="4"/>
  <c r="T83" i="4"/>
  <c r="U83" i="4"/>
  <c r="Q83" i="4" s="1"/>
  <c r="R84" i="4"/>
  <c r="Q84" i="4" s="1"/>
  <c r="S84" i="4"/>
  <c r="T84" i="4"/>
  <c r="U84" i="4"/>
  <c r="M74" i="4"/>
  <c r="M60" i="4"/>
  <c r="M52" i="4"/>
  <c r="M50" i="4"/>
  <c r="M49" i="4"/>
  <c r="M43" i="4"/>
  <c r="M42" i="4"/>
  <c r="M40" i="4"/>
  <c r="M39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86" i="4" l="1"/>
  <c r="Q69" i="4"/>
  <c r="Q65" i="4"/>
  <c r="Q61" i="4"/>
  <c r="Q57" i="4"/>
  <c r="Q53" i="4"/>
  <c r="Q45" i="4"/>
  <c r="Q41" i="4"/>
  <c r="Q70" i="4"/>
  <c r="Q66" i="4"/>
  <c r="Q64" i="4"/>
  <c r="Q62" i="4"/>
  <c r="Q58" i="4"/>
  <c r="Q56" i="4"/>
  <c r="Q54" i="4"/>
  <c r="Q48" i="4"/>
  <c r="Q46" i="4"/>
  <c r="Q44" i="4"/>
  <c r="Q38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N36" i="4"/>
  <c r="N39" i="4"/>
  <c r="N42" i="4"/>
  <c r="N49" i="4"/>
  <c r="N50" i="4"/>
  <c r="N60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2" i="4"/>
  <c r="O43" i="4"/>
  <c r="O49" i="4"/>
  <c r="O50" i="4"/>
  <c r="O52" i="4"/>
  <c r="O60" i="4"/>
  <c r="O74" i="4"/>
  <c r="N7" i="4"/>
  <c r="N9" i="4"/>
  <c r="N11" i="4"/>
  <c r="N13" i="4"/>
  <c r="N15" i="4"/>
  <c r="N17" i="4"/>
  <c r="N19" i="4"/>
  <c r="N21" i="4"/>
  <c r="N23" i="4"/>
  <c r="N25" i="4"/>
  <c r="N27" i="4"/>
  <c r="N29" i="4"/>
  <c r="N31" i="4"/>
  <c r="N33" i="4"/>
  <c r="N35" i="4"/>
  <c r="N37" i="4"/>
  <c r="N40" i="4"/>
  <c r="N43" i="4"/>
  <c r="N52" i="4"/>
  <c r="N74" i="4"/>
  <c r="CW34" i="15"/>
  <c r="CW36" i="15"/>
  <c r="CW37" i="15"/>
  <c r="CW38" i="15"/>
  <c r="CW39" i="15"/>
  <c r="CW40" i="15"/>
  <c r="CW41" i="15"/>
  <c r="CW42" i="15"/>
  <c r="CW43" i="15"/>
  <c r="CW44" i="15"/>
  <c r="CW45" i="15"/>
  <c r="CW46" i="15"/>
  <c r="CW47" i="15"/>
  <c r="CW48" i="15"/>
  <c r="CW49" i="15"/>
  <c r="CW50" i="15"/>
  <c r="CW51" i="15"/>
  <c r="CW52" i="15"/>
  <c r="CW53" i="15"/>
  <c r="CW54" i="15"/>
  <c r="CW55" i="15"/>
  <c r="CW56" i="15"/>
  <c r="CW57" i="15"/>
  <c r="CW58" i="15"/>
  <c r="CW59" i="15"/>
  <c r="CW60" i="15"/>
  <c r="CW61" i="15"/>
  <c r="CW62" i="15"/>
  <c r="CW63" i="15"/>
  <c r="CW64" i="15"/>
  <c r="CW65" i="15"/>
  <c r="CW66" i="15"/>
  <c r="CW67" i="15"/>
  <c r="CW68" i="15"/>
  <c r="CW69" i="15"/>
  <c r="CW70" i="15"/>
  <c r="CW71" i="15"/>
  <c r="CW72" i="15"/>
  <c r="CW73" i="15"/>
  <c r="CW74" i="15"/>
  <c r="CW75" i="15"/>
  <c r="CW76" i="15"/>
  <c r="CW77" i="15"/>
  <c r="CW78" i="15"/>
  <c r="CW79" i="15"/>
  <c r="CW80" i="15"/>
  <c r="CW81" i="15"/>
  <c r="CW82" i="15"/>
  <c r="CW83" i="15"/>
  <c r="CW84" i="15"/>
  <c r="CW33" i="15"/>
  <c r="CW31" i="15"/>
  <c r="F86" i="15"/>
  <c r="D86" i="15"/>
  <c r="DY84" i="15"/>
  <c r="DW84" i="15" s="1"/>
  <c r="DU84" i="15"/>
  <c r="DS84" i="15" s="1"/>
  <c r="DQ84" i="15"/>
  <c r="DO84" i="15" s="1"/>
  <c r="DM84" i="15"/>
  <c r="DK84" i="15" s="1"/>
  <c r="DI84" i="15"/>
  <c r="DG84" i="15" s="1"/>
  <c r="DE84" i="15"/>
  <c r="DC84" i="15" s="1"/>
  <c r="DA84" i="15"/>
  <c r="CY84" i="15" s="1"/>
  <c r="CS84" i="15"/>
  <c r="CO84" i="15"/>
  <c r="CK84" i="15"/>
  <c r="CG84" i="15"/>
  <c r="CC84" i="15"/>
  <c r="BY84" i="15"/>
  <c r="BW84" i="15" s="1"/>
  <c r="BU84" i="15"/>
  <c r="BS84" i="15" s="1"/>
  <c r="BQ84" i="15"/>
  <c r="BM84" i="15"/>
  <c r="BI84" i="15"/>
  <c r="BE84" i="15"/>
  <c r="BA84" i="15"/>
  <c r="AW84" i="15"/>
  <c r="AS84" i="15"/>
  <c r="AQ84" i="15" s="1"/>
  <c r="AO84" i="15"/>
  <c r="AM84" i="15" s="1"/>
  <c r="AK84" i="15"/>
  <c r="AI84" i="15" s="1"/>
  <c r="AG84" i="15"/>
  <c r="AE84" i="15" s="1"/>
  <c r="AC84" i="15"/>
  <c r="AA84" i="15" s="1"/>
  <c r="Y84" i="15"/>
  <c r="W84" i="15" s="1"/>
  <c r="U84" i="15"/>
  <c r="Q84" i="15"/>
  <c r="O84" i="15" s="1"/>
  <c r="M84" i="15"/>
  <c r="I84" i="15"/>
  <c r="E84" i="15"/>
  <c r="DY83" i="15"/>
  <c r="DW83" i="15" s="1"/>
  <c r="DU83" i="15"/>
  <c r="DS83" i="15" s="1"/>
  <c r="DQ83" i="15"/>
  <c r="DO83" i="15" s="1"/>
  <c r="DM83" i="15"/>
  <c r="DK83" i="15" s="1"/>
  <c r="DI83" i="15"/>
  <c r="DG83" i="15" s="1"/>
  <c r="DE83" i="15"/>
  <c r="DC83" i="15" s="1"/>
  <c r="DA83" i="15"/>
  <c r="CY83" i="15" s="1"/>
  <c r="CS83" i="15"/>
  <c r="CO83" i="15"/>
  <c r="CK83" i="15"/>
  <c r="CG83" i="15"/>
  <c r="CC83" i="15"/>
  <c r="BY83" i="15"/>
  <c r="BW83" i="15" s="1"/>
  <c r="BU83" i="15"/>
  <c r="BS83" i="15" s="1"/>
  <c r="BQ83" i="15"/>
  <c r="BM83" i="15"/>
  <c r="BI83" i="15"/>
  <c r="BE83" i="15"/>
  <c r="BA83" i="15"/>
  <c r="AW83" i="15"/>
  <c r="AS83" i="15"/>
  <c r="AQ83" i="15" s="1"/>
  <c r="AO83" i="15"/>
  <c r="AM83" i="15" s="1"/>
  <c r="AK83" i="15"/>
  <c r="AI83" i="15" s="1"/>
  <c r="AG83" i="15"/>
  <c r="AE83" i="15" s="1"/>
  <c r="AC83" i="15"/>
  <c r="AA83" i="15" s="1"/>
  <c r="Y83" i="15"/>
  <c r="W83" i="15" s="1"/>
  <c r="U83" i="15"/>
  <c r="Q83" i="15"/>
  <c r="M83" i="15"/>
  <c r="I83" i="15"/>
  <c r="EC83" i="15" s="1"/>
  <c r="E83" i="15"/>
  <c r="C83" i="15" s="1"/>
  <c r="DY82" i="15"/>
  <c r="DW82" i="15" s="1"/>
  <c r="DU82" i="15"/>
  <c r="DS82" i="15" s="1"/>
  <c r="DQ82" i="15"/>
  <c r="DO82" i="15" s="1"/>
  <c r="DM82" i="15"/>
  <c r="DK82" i="15" s="1"/>
  <c r="DI82" i="15"/>
  <c r="DG82" i="15" s="1"/>
  <c r="DE82" i="15"/>
  <c r="DC82" i="15" s="1"/>
  <c r="DA82" i="15"/>
  <c r="CY82" i="15" s="1"/>
  <c r="CS82" i="15"/>
  <c r="CO82" i="15"/>
  <c r="CK82" i="15"/>
  <c r="CG82" i="15"/>
  <c r="CC82" i="15"/>
  <c r="BY82" i="15"/>
  <c r="BW82" i="15" s="1"/>
  <c r="BU82" i="15"/>
  <c r="BS82" i="15" s="1"/>
  <c r="BQ82" i="15"/>
  <c r="BM82" i="15"/>
  <c r="BI82" i="15"/>
  <c r="BE82" i="15"/>
  <c r="BA82" i="15"/>
  <c r="AW82" i="15"/>
  <c r="AS82" i="15"/>
  <c r="AQ82" i="15" s="1"/>
  <c r="AO82" i="15"/>
  <c r="AM82" i="15" s="1"/>
  <c r="AK82" i="15"/>
  <c r="AI82" i="15" s="1"/>
  <c r="AG82" i="15"/>
  <c r="AE82" i="15" s="1"/>
  <c r="AC82" i="15"/>
  <c r="AA82" i="15" s="1"/>
  <c r="Y82" i="15"/>
  <c r="W82" i="15" s="1"/>
  <c r="U82" i="15"/>
  <c r="Q82" i="15"/>
  <c r="O82" i="15" s="1"/>
  <c r="M82" i="15"/>
  <c r="I82" i="15"/>
  <c r="E82" i="15"/>
  <c r="C82" i="15" s="1"/>
  <c r="DY81" i="15"/>
  <c r="DW81" i="15" s="1"/>
  <c r="DU81" i="15"/>
  <c r="DS81" i="15" s="1"/>
  <c r="DQ81" i="15"/>
  <c r="DO81" i="15" s="1"/>
  <c r="DM81" i="15"/>
  <c r="DK81" i="15" s="1"/>
  <c r="DI81" i="15"/>
  <c r="DG81" i="15" s="1"/>
  <c r="DE81" i="15"/>
  <c r="DC81" i="15" s="1"/>
  <c r="DA81" i="15"/>
  <c r="CY81" i="15" s="1"/>
  <c r="CS81" i="15"/>
  <c r="CO81" i="15"/>
  <c r="CK81" i="15"/>
  <c r="CG81" i="15"/>
  <c r="CC81" i="15"/>
  <c r="BY81" i="15"/>
  <c r="BW81" i="15" s="1"/>
  <c r="BU81" i="15"/>
  <c r="BS81" i="15" s="1"/>
  <c r="BQ81" i="15"/>
  <c r="BM81" i="15"/>
  <c r="BI81" i="15"/>
  <c r="BE81" i="15"/>
  <c r="BA81" i="15"/>
  <c r="AW81" i="15"/>
  <c r="AS81" i="15"/>
  <c r="AQ81" i="15" s="1"/>
  <c r="AO81" i="15"/>
  <c r="AM81" i="15" s="1"/>
  <c r="AK81" i="15"/>
  <c r="AI81" i="15" s="1"/>
  <c r="AG81" i="15"/>
  <c r="AE81" i="15" s="1"/>
  <c r="AC81" i="15"/>
  <c r="AA81" i="15" s="1"/>
  <c r="Y81" i="15"/>
  <c r="W81" i="15" s="1"/>
  <c r="U81" i="15"/>
  <c r="Q81" i="15"/>
  <c r="O81" i="15" s="1"/>
  <c r="M81" i="15"/>
  <c r="I81" i="15"/>
  <c r="E81" i="15"/>
  <c r="C81" i="15" s="1"/>
  <c r="DY80" i="15"/>
  <c r="DW80" i="15" s="1"/>
  <c r="DU80" i="15"/>
  <c r="DS80" i="15" s="1"/>
  <c r="DQ80" i="15"/>
  <c r="DO80" i="15" s="1"/>
  <c r="DM80" i="15"/>
  <c r="DK80" i="15" s="1"/>
  <c r="DI80" i="15"/>
  <c r="DG80" i="15" s="1"/>
  <c r="DE80" i="15"/>
  <c r="DC80" i="15" s="1"/>
  <c r="DA80" i="15"/>
  <c r="CY80" i="15" s="1"/>
  <c r="CS80" i="15"/>
  <c r="CO80" i="15"/>
  <c r="CK80" i="15"/>
  <c r="CG80" i="15"/>
  <c r="CC80" i="15"/>
  <c r="BY80" i="15"/>
  <c r="BW80" i="15" s="1"/>
  <c r="BU80" i="15"/>
  <c r="BS80" i="15" s="1"/>
  <c r="BQ80" i="15"/>
  <c r="BM80" i="15"/>
  <c r="BI80" i="15"/>
  <c r="BE80" i="15"/>
  <c r="BA80" i="15"/>
  <c r="AW80" i="15"/>
  <c r="AS80" i="15"/>
  <c r="AQ80" i="15" s="1"/>
  <c r="AO80" i="15"/>
  <c r="AM80" i="15" s="1"/>
  <c r="AK80" i="15"/>
  <c r="AI80" i="15" s="1"/>
  <c r="AG80" i="15"/>
  <c r="AE80" i="15" s="1"/>
  <c r="AC80" i="15"/>
  <c r="AA80" i="15" s="1"/>
  <c r="Y80" i="15"/>
  <c r="W80" i="15" s="1"/>
  <c r="U80" i="15"/>
  <c r="Q80" i="15"/>
  <c r="O80" i="15" s="1"/>
  <c r="M80" i="15"/>
  <c r="I80" i="15"/>
  <c r="E80" i="15"/>
  <c r="C80" i="15" s="1"/>
  <c r="DY79" i="15"/>
  <c r="DW79" i="15" s="1"/>
  <c r="DU79" i="15"/>
  <c r="DS79" i="15" s="1"/>
  <c r="DQ79" i="15"/>
  <c r="DO79" i="15" s="1"/>
  <c r="DM79" i="15"/>
  <c r="DK79" i="15" s="1"/>
  <c r="DI79" i="15"/>
  <c r="DG79" i="15" s="1"/>
  <c r="DE79" i="15"/>
  <c r="DC79" i="15" s="1"/>
  <c r="DA79" i="15"/>
  <c r="CY79" i="15" s="1"/>
  <c r="CS79" i="15"/>
  <c r="CO79" i="15"/>
  <c r="CK79" i="15"/>
  <c r="CG79" i="15"/>
  <c r="CC79" i="15"/>
  <c r="BY79" i="15"/>
  <c r="BW79" i="15" s="1"/>
  <c r="BU79" i="15"/>
  <c r="BS79" i="15" s="1"/>
  <c r="BQ79" i="15"/>
  <c r="BM79" i="15"/>
  <c r="BI79" i="15"/>
  <c r="BE79" i="15"/>
  <c r="BA79" i="15"/>
  <c r="AW79" i="15"/>
  <c r="AS79" i="15"/>
  <c r="AQ79" i="15" s="1"/>
  <c r="AO79" i="15"/>
  <c r="AM79" i="15" s="1"/>
  <c r="AK79" i="15"/>
  <c r="AI79" i="15" s="1"/>
  <c r="AG79" i="15"/>
  <c r="AE79" i="15" s="1"/>
  <c r="AC79" i="15"/>
  <c r="AA79" i="15" s="1"/>
  <c r="Y79" i="15"/>
  <c r="W79" i="15" s="1"/>
  <c r="U79" i="15"/>
  <c r="Q79" i="15"/>
  <c r="O79" i="15" s="1"/>
  <c r="M79" i="15"/>
  <c r="I79" i="15"/>
  <c r="EC79" i="15" s="1"/>
  <c r="E79" i="15"/>
  <c r="DY78" i="15"/>
  <c r="DW78" i="15" s="1"/>
  <c r="DU78" i="15"/>
  <c r="DS78" i="15" s="1"/>
  <c r="DQ78" i="15"/>
  <c r="DO78" i="15" s="1"/>
  <c r="DM78" i="15"/>
  <c r="DK78" i="15" s="1"/>
  <c r="DI78" i="15"/>
  <c r="DG78" i="15" s="1"/>
  <c r="DE78" i="15"/>
  <c r="DC78" i="15" s="1"/>
  <c r="DA78" i="15"/>
  <c r="CY78" i="15" s="1"/>
  <c r="CS78" i="15"/>
  <c r="CO78" i="15"/>
  <c r="CK78" i="15"/>
  <c r="CG78" i="15"/>
  <c r="CC78" i="15"/>
  <c r="BY78" i="15"/>
  <c r="BW78" i="15" s="1"/>
  <c r="BU78" i="15"/>
  <c r="BS78" i="15" s="1"/>
  <c r="BQ78" i="15"/>
  <c r="BM78" i="15"/>
  <c r="BI78" i="15"/>
  <c r="BE78" i="15"/>
  <c r="BA78" i="15"/>
  <c r="AW78" i="15"/>
  <c r="AS78" i="15"/>
  <c r="AQ78" i="15" s="1"/>
  <c r="AO78" i="15"/>
  <c r="AM78" i="15" s="1"/>
  <c r="AK78" i="15"/>
  <c r="AI78" i="15" s="1"/>
  <c r="AG78" i="15"/>
  <c r="AE78" i="15" s="1"/>
  <c r="AC78" i="15"/>
  <c r="AA78" i="15" s="1"/>
  <c r="Y78" i="15"/>
  <c r="W78" i="15" s="1"/>
  <c r="U78" i="15"/>
  <c r="Q78" i="15"/>
  <c r="O78" i="15" s="1"/>
  <c r="M78" i="15"/>
  <c r="I78" i="15"/>
  <c r="E78" i="15"/>
  <c r="C78" i="15" s="1"/>
  <c r="DY77" i="15"/>
  <c r="DW77" i="15" s="1"/>
  <c r="DU77" i="15"/>
  <c r="DS77" i="15" s="1"/>
  <c r="DQ77" i="15"/>
  <c r="DO77" i="15" s="1"/>
  <c r="DM77" i="15"/>
  <c r="DK77" i="15" s="1"/>
  <c r="DI77" i="15"/>
  <c r="DG77" i="15" s="1"/>
  <c r="DE77" i="15"/>
  <c r="DC77" i="15" s="1"/>
  <c r="DA77" i="15"/>
  <c r="CY77" i="15" s="1"/>
  <c r="CS77" i="15"/>
  <c r="CO77" i="15"/>
  <c r="CK77" i="15"/>
  <c r="CG77" i="15"/>
  <c r="CC77" i="15"/>
  <c r="BY77" i="15"/>
  <c r="BW77" i="15" s="1"/>
  <c r="BU77" i="15"/>
  <c r="BS77" i="15" s="1"/>
  <c r="BQ77" i="15"/>
  <c r="BM77" i="15"/>
  <c r="BI77" i="15"/>
  <c r="BE77" i="15"/>
  <c r="BA77" i="15"/>
  <c r="AW77" i="15"/>
  <c r="AS77" i="15"/>
  <c r="AQ77" i="15" s="1"/>
  <c r="AO77" i="15"/>
  <c r="AM77" i="15" s="1"/>
  <c r="AK77" i="15"/>
  <c r="AI77" i="15" s="1"/>
  <c r="AG77" i="15"/>
  <c r="AE77" i="15" s="1"/>
  <c r="AC77" i="15"/>
  <c r="AA77" i="15" s="1"/>
  <c r="Y77" i="15"/>
  <c r="W77" i="15" s="1"/>
  <c r="U77" i="15"/>
  <c r="Q77" i="15"/>
  <c r="O77" i="15" s="1"/>
  <c r="M77" i="15"/>
  <c r="I77" i="15"/>
  <c r="E77" i="15"/>
  <c r="C77" i="15" s="1"/>
  <c r="DY76" i="15"/>
  <c r="DW76" i="15" s="1"/>
  <c r="DU76" i="15"/>
  <c r="DS76" i="15" s="1"/>
  <c r="DQ76" i="15"/>
  <c r="DO76" i="15" s="1"/>
  <c r="DM76" i="15"/>
  <c r="DK76" i="15" s="1"/>
  <c r="DI76" i="15"/>
  <c r="DG76" i="15" s="1"/>
  <c r="DE76" i="15"/>
  <c r="DC76" i="15" s="1"/>
  <c r="DA76" i="15"/>
  <c r="CY76" i="15" s="1"/>
  <c r="CS76" i="15"/>
  <c r="CO76" i="15"/>
  <c r="CK76" i="15"/>
  <c r="CG76" i="15"/>
  <c r="CC76" i="15"/>
  <c r="BY76" i="15"/>
  <c r="BW76" i="15" s="1"/>
  <c r="BU76" i="15"/>
  <c r="BS76" i="15" s="1"/>
  <c r="BQ76" i="15"/>
  <c r="BM76" i="15"/>
  <c r="BI76" i="15"/>
  <c r="BE76" i="15"/>
  <c r="BA76" i="15"/>
  <c r="AW76" i="15"/>
  <c r="AS76" i="15"/>
  <c r="AQ76" i="15" s="1"/>
  <c r="AO76" i="15"/>
  <c r="AM76" i="15" s="1"/>
  <c r="AK76" i="15"/>
  <c r="AI76" i="15" s="1"/>
  <c r="AG76" i="15"/>
  <c r="AE76" i="15" s="1"/>
  <c r="AC76" i="15"/>
  <c r="AA76" i="15" s="1"/>
  <c r="Y76" i="15"/>
  <c r="W76" i="15" s="1"/>
  <c r="U76" i="15"/>
  <c r="Q76" i="15"/>
  <c r="O76" i="15" s="1"/>
  <c r="M76" i="15"/>
  <c r="I76" i="15"/>
  <c r="E76" i="15"/>
  <c r="C76" i="15" s="1"/>
  <c r="DY75" i="15"/>
  <c r="DW75" i="15" s="1"/>
  <c r="DU75" i="15"/>
  <c r="DS75" i="15" s="1"/>
  <c r="DQ75" i="15"/>
  <c r="DO75" i="15" s="1"/>
  <c r="DM75" i="15"/>
  <c r="DK75" i="15" s="1"/>
  <c r="DI75" i="15"/>
  <c r="DG75" i="15" s="1"/>
  <c r="DE75" i="15"/>
  <c r="DC75" i="15" s="1"/>
  <c r="DA75" i="15"/>
  <c r="CY75" i="15" s="1"/>
  <c r="CS75" i="15"/>
  <c r="CO75" i="15"/>
  <c r="CK75" i="15"/>
  <c r="CG75" i="15"/>
  <c r="CC75" i="15"/>
  <c r="BY75" i="15"/>
  <c r="BW75" i="15" s="1"/>
  <c r="BU75" i="15"/>
  <c r="BS75" i="15" s="1"/>
  <c r="BQ75" i="15"/>
  <c r="BM75" i="15"/>
  <c r="BI75" i="15"/>
  <c r="BE75" i="15"/>
  <c r="BA75" i="15"/>
  <c r="AW75" i="15"/>
  <c r="AS75" i="15"/>
  <c r="AQ75" i="15" s="1"/>
  <c r="AO75" i="15"/>
  <c r="AM75" i="15" s="1"/>
  <c r="AK75" i="15"/>
  <c r="AI75" i="15" s="1"/>
  <c r="AG75" i="15"/>
  <c r="AE75" i="15" s="1"/>
  <c r="AC75" i="15"/>
  <c r="AA75" i="15" s="1"/>
  <c r="Y75" i="15"/>
  <c r="W75" i="15" s="1"/>
  <c r="U75" i="15"/>
  <c r="Q75" i="15"/>
  <c r="O75" i="15" s="1"/>
  <c r="M75" i="15"/>
  <c r="I75" i="15"/>
  <c r="EC75" i="15" s="1"/>
  <c r="E75" i="15"/>
  <c r="C75" i="15" s="1"/>
  <c r="DY74" i="15"/>
  <c r="DW74" i="15" s="1"/>
  <c r="DU74" i="15"/>
  <c r="DS74" i="15" s="1"/>
  <c r="DQ74" i="15"/>
  <c r="DO74" i="15" s="1"/>
  <c r="DM74" i="15"/>
  <c r="DK74" i="15" s="1"/>
  <c r="DI74" i="15"/>
  <c r="DG74" i="15" s="1"/>
  <c r="DE74" i="15"/>
  <c r="DC74" i="15" s="1"/>
  <c r="DA74" i="15"/>
  <c r="CY74" i="15" s="1"/>
  <c r="CS74" i="15"/>
  <c r="CO74" i="15"/>
  <c r="CK74" i="15"/>
  <c r="CG74" i="15"/>
  <c r="CC74" i="15"/>
  <c r="BY74" i="15"/>
  <c r="BW74" i="15" s="1"/>
  <c r="BU74" i="15"/>
  <c r="BS74" i="15" s="1"/>
  <c r="BQ74" i="15"/>
  <c r="BM74" i="15"/>
  <c r="BI74" i="15"/>
  <c r="BE74" i="15"/>
  <c r="BA74" i="15"/>
  <c r="AW74" i="15"/>
  <c r="AS74" i="15"/>
  <c r="AQ74" i="15" s="1"/>
  <c r="AO74" i="15"/>
  <c r="AM74" i="15" s="1"/>
  <c r="AK74" i="15"/>
  <c r="AI74" i="15" s="1"/>
  <c r="AG74" i="15"/>
  <c r="AE74" i="15" s="1"/>
  <c r="AC74" i="15"/>
  <c r="AA74" i="15" s="1"/>
  <c r="Y74" i="15"/>
  <c r="W74" i="15" s="1"/>
  <c r="U74" i="15"/>
  <c r="Q74" i="15"/>
  <c r="O74" i="15" s="1"/>
  <c r="M74" i="15"/>
  <c r="I74" i="15"/>
  <c r="E74" i="15"/>
  <c r="C74" i="15" s="1"/>
  <c r="DY73" i="15"/>
  <c r="DW73" i="15" s="1"/>
  <c r="DU73" i="15"/>
  <c r="DS73" i="15" s="1"/>
  <c r="DQ73" i="15"/>
  <c r="DO73" i="15" s="1"/>
  <c r="DM73" i="15"/>
  <c r="DK73" i="15" s="1"/>
  <c r="DI73" i="15"/>
  <c r="DG73" i="15" s="1"/>
  <c r="DE73" i="15"/>
  <c r="DC73" i="15" s="1"/>
  <c r="DA73" i="15"/>
  <c r="CY73" i="15" s="1"/>
  <c r="CS73" i="15"/>
  <c r="CO73" i="15"/>
  <c r="CK73" i="15"/>
  <c r="CG73" i="15"/>
  <c r="CC73" i="15"/>
  <c r="BY73" i="15"/>
  <c r="BW73" i="15" s="1"/>
  <c r="BU73" i="15"/>
  <c r="BS73" i="15" s="1"/>
  <c r="BQ73" i="15"/>
  <c r="BM73" i="15"/>
  <c r="BI73" i="15"/>
  <c r="BE73" i="15"/>
  <c r="BA73" i="15"/>
  <c r="AW73" i="15"/>
  <c r="AS73" i="15"/>
  <c r="AQ73" i="15" s="1"/>
  <c r="AO73" i="15"/>
  <c r="AM73" i="15" s="1"/>
  <c r="AK73" i="15"/>
  <c r="AI73" i="15" s="1"/>
  <c r="AG73" i="15"/>
  <c r="AE73" i="15" s="1"/>
  <c r="AC73" i="15"/>
  <c r="AA73" i="15" s="1"/>
  <c r="Y73" i="15"/>
  <c r="W73" i="15" s="1"/>
  <c r="U73" i="15"/>
  <c r="Q73" i="15"/>
  <c r="O73" i="15" s="1"/>
  <c r="M73" i="15"/>
  <c r="I73" i="15"/>
  <c r="E73" i="15"/>
  <c r="C73" i="15" s="1"/>
  <c r="DY72" i="15"/>
  <c r="DW72" i="15" s="1"/>
  <c r="DU72" i="15"/>
  <c r="DS72" i="15" s="1"/>
  <c r="DQ72" i="15"/>
  <c r="DO72" i="15" s="1"/>
  <c r="DM72" i="15"/>
  <c r="DK72" i="15" s="1"/>
  <c r="DI72" i="15"/>
  <c r="DG72" i="15" s="1"/>
  <c r="DE72" i="15"/>
  <c r="DC72" i="15" s="1"/>
  <c r="DA72" i="15"/>
  <c r="CY72" i="15" s="1"/>
  <c r="CS72" i="15"/>
  <c r="CO72" i="15"/>
  <c r="CK72" i="15"/>
  <c r="CG72" i="15"/>
  <c r="CC72" i="15"/>
  <c r="BY72" i="15"/>
  <c r="BW72" i="15" s="1"/>
  <c r="BU72" i="15"/>
  <c r="BS72" i="15" s="1"/>
  <c r="BQ72" i="15"/>
  <c r="BM72" i="15"/>
  <c r="BI72" i="15"/>
  <c r="BE72" i="15"/>
  <c r="BA72" i="15"/>
  <c r="AW72" i="15"/>
  <c r="AS72" i="15"/>
  <c r="AQ72" i="15" s="1"/>
  <c r="AO72" i="15"/>
  <c r="AM72" i="15" s="1"/>
  <c r="AK72" i="15"/>
  <c r="AI72" i="15" s="1"/>
  <c r="AG72" i="15"/>
  <c r="AE72" i="15" s="1"/>
  <c r="AC72" i="15"/>
  <c r="AA72" i="15" s="1"/>
  <c r="Y72" i="15"/>
  <c r="W72" i="15" s="1"/>
  <c r="U72" i="15"/>
  <c r="Q72" i="15"/>
  <c r="O72" i="15" s="1"/>
  <c r="M72" i="15"/>
  <c r="I72" i="15"/>
  <c r="E72" i="15"/>
  <c r="DY71" i="15"/>
  <c r="DW71" i="15" s="1"/>
  <c r="DU71" i="15"/>
  <c r="DS71" i="15" s="1"/>
  <c r="DQ71" i="15"/>
  <c r="DO71" i="15" s="1"/>
  <c r="DM71" i="15"/>
  <c r="DK71" i="15" s="1"/>
  <c r="DI71" i="15"/>
  <c r="DG71" i="15" s="1"/>
  <c r="DE71" i="15"/>
  <c r="DC71" i="15" s="1"/>
  <c r="DA71" i="15"/>
  <c r="CY71" i="15" s="1"/>
  <c r="CS71" i="15"/>
  <c r="CO71" i="15"/>
  <c r="CK71" i="15"/>
  <c r="CG71" i="15"/>
  <c r="CC71" i="15"/>
  <c r="BY71" i="15"/>
  <c r="BW71" i="15" s="1"/>
  <c r="BU71" i="15"/>
  <c r="BS71" i="15" s="1"/>
  <c r="BQ71" i="15"/>
  <c r="BM71" i="15"/>
  <c r="BI71" i="15"/>
  <c r="BE71" i="15"/>
  <c r="BA71" i="15"/>
  <c r="AW71" i="15"/>
  <c r="AS71" i="15"/>
  <c r="AQ71" i="15" s="1"/>
  <c r="AO71" i="15"/>
  <c r="AM71" i="15" s="1"/>
  <c r="AK71" i="15"/>
  <c r="AI71" i="15" s="1"/>
  <c r="AG71" i="15"/>
  <c r="AE71" i="15" s="1"/>
  <c r="AC71" i="15"/>
  <c r="AA71" i="15" s="1"/>
  <c r="Y71" i="15"/>
  <c r="W71" i="15" s="1"/>
  <c r="U71" i="15"/>
  <c r="Q71" i="15"/>
  <c r="O71" i="15" s="1"/>
  <c r="M71" i="15"/>
  <c r="I71" i="15"/>
  <c r="EC71" i="15" s="1"/>
  <c r="E71" i="15"/>
  <c r="DY70" i="15"/>
  <c r="DW70" i="15" s="1"/>
  <c r="DU70" i="15"/>
  <c r="DS70" i="15" s="1"/>
  <c r="DQ70" i="15"/>
  <c r="DO70" i="15" s="1"/>
  <c r="DM70" i="15"/>
  <c r="DK70" i="15" s="1"/>
  <c r="DI70" i="15"/>
  <c r="DG70" i="15" s="1"/>
  <c r="DE70" i="15"/>
  <c r="DC70" i="15" s="1"/>
  <c r="DA70" i="15"/>
  <c r="CY70" i="15" s="1"/>
  <c r="CS70" i="15"/>
  <c r="CO70" i="15"/>
  <c r="CK70" i="15"/>
  <c r="CG70" i="15"/>
  <c r="CC70" i="15"/>
  <c r="BY70" i="15"/>
  <c r="BW70" i="15" s="1"/>
  <c r="BU70" i="15"/>
  <c r="BS70" i="15" s="1"/>
  <c r="BQ70" i="15"/>
  <c r="BM70" i="15"/>
  <c r="BI70" i="15"/>
  <c r="BE70" i="15"/>
  <c r="BA70" i="15"/>
  <c r="AW70" i="15"/>
  <c r="AS70" i="15"/>
  <c r="AQ70" i="15" s="1"/>
  <c r="AO70" i="15"/>
  <c r="AM70" i="15" s="1"/>
  <c r="AK70" i="15"/>
  <c r="AI70" i="15" s="1"/>
  <c r="AG70" i="15"/>
  <c r="AE70" i="15" s="1"/>
  <c r="AC70" i="15"/>
  <c r="AA70" i="15" s="1"/>
  <c r="Y70" i="15"/>
  <c r="W70" i="15" s="1"/>
  <c r="U70" i="15"/>
  <c r="Q70" i="15"/>
  <c r="O70" i="15" s="1"/>
  <c r="M70" i="15"/>
  <c r="I70" i="15"/>
  <c r="E70" i="15"/>
  <c r="C70" i="15" s="1"/>
  <c r="DY69" i="15"/>
  <c r="DW69" i="15" s="1"/>
  <c r="DU69" i="15"/>
  <c r="DS69" i="15" s="1"/>
  <c r="DQ69" i="15"/>
  <c r="DO69" i="15" s="1"/>
  <c r="DM69" i="15"/>
  <c r="DK69" i="15" s="1"/>
  <c r="DI69" i="15"/>
  <c r="DG69" i="15" s="1"/>
  <c r="DE69" i="15"/>
  <c r="DC69" i="15" s="1"/>
  <c r="DA69" i="15"/>
  <c r="CY69" i="15" s="1"/>
  <c r="CS69" i="15"/>
  <c r="CO69" i="15"/>
  <c r="CK69" i="15"/>
  <c r="CG69" i="15"/>
  <c r="CC69" i="15"/>
  <c r="BY69" i="15"/>
  <c r="BW69" i="15" s="1"/>
  <c r="BU69" i="15"/>
  <c r="BS69" i="15" s="1"/>
  <c r="BQ69" i="15"/>
  <c r="BM69" i="15"/>
  <c r="BI69" i="15"/>
  <c r="BE69" i="15"/>
  <c r="BA69" i="15"/>
  <c r="AW69" i="15"/>
  <c r="AS69" i="15"/>
  <c r="AQ69" i="15" s="1"/>
  <c r="AO69" i="15"/>
  <c r="AM69" i="15" s="1"/>
  <c r="AK69" i="15"/>
  <c r="AI69" i="15" s="1"/>
  <c r="AG69" i="15"/>
  <c r="AE69" i="15" s="1"/>
  <c r="AC69" i="15"/>
  <c r="AA69" i="15" s="1"/>
  <c r="Y69" i="15"/>
  <c r="W69" i="15" s="1"/>
  <c r="U69" i="15"/>
  <c r="Q69" i="15"/>
  <c r="O69" i="15" s="1"/>
  <c r="M69" i="15"/>
  <c r="I69" i="15"/>
  <c r="E69" i="15"/>
  <c r="C69" i="15" s="1"/>
  <c r="DY68" i="15"/>
  <c r="DW68" i="15" s="1"/>
  <c r="DU68" i="15"/>
  <c r="DS68" i="15" s="1"/>
  <c r="DQ68" i="15"/>
  <c r="DO68" i="15" s="1"/>
  <c r="DM68" i="15"/>
  <c r="DK68" i="15" s="1"/>
  <c r="DI68" i="15"/>
  <c r="DG68" i="15" s="1"/>
  <c r="DE68" i="15"/>
  <c r="DC68" i="15" s="1"/>
  <c r="DA68" i="15"/>
  <c r="CY68" i="15" s="1"/>
  <c r="CS68" i="15"/>
  <c r="CO68" i="15"/>
  <c r="CK68" i="15"/>
  <c r="CG68" i="15"/>
  <c r="CC68" i="15"/>
  <c r="BY68" i="15"/>
  <c r="BW68" i="15" s="1"/>
  <c r="BU68" i="15"/>
  <c r="BS68" i="15" s="1"/>
  <c r="BQ68" i="15"/>
  <c r="BM68" i="15"/>
  <c r="BI68" i="15"/>
  <c r="BE68" i="15"/>
  <c r="BA68" i="15"/>
  <c r="AW68" i="15"/>
  <c r="AS68" i="15"/>
  <c r="AQ68" i="15" s="1"/>
  <c r="AO68" i="15"/>
  <c r="AM68" i="15" s="1"/>
  <c r="AK68" i="15"/>
  <c r="AI68" i="15" s="1"/>
  <c r="AG68" i="15"/>
  <c r="AE68" i="15" s="1"/>
  <c r="AC68" i="15"/>
  <c r="AA68" i="15" s="1"/>
  <c r="Y68" i="15"/>
  <c r="W68" i="15" s="1"/>
  <c r="U68" i="15"/>
  <c r="Q68" i="15"/>
  <c r="O68" i="15" s="1"/>
  <c r="M68" i="15"/>
  <c r="I68" i="15"/>
  <c r="E68" i="15"/>
  <c r="C68" i="15" s="1"/>
  <c r="DY67" i="15"/>
  <c r="DW67" i="15" s="1"/>
  <c r="DU67" i="15"/>
  <c r="DS67" i="15" s="1"/>
  <c r="DQ67" i="15"/>
  <c r="DO67" i="15" s="1"/>
  <c r="DM67" i="15"/>
  <c r="DK67" i="15" s="1"/>
  <c r="DI67" i="15"/>
  <c r="DG67" i="15" s="1"/>
  <c r="DE67" i="15"/>
  <c r="DC67" i="15" s="1"/>
  <c r="DA67" i="15"/>
  <c r="CY67" i="15" s="1"/>
  <c r="CS67" i="15"/>
  <c r="CO67" i="15"/>
  <c r="CK67" i="15"/>
  <c r="CG67" i="15"/>
  <c r="CC67" i="15"/>
  <c r="BY67" i="15"/>
  <c r="BW67" i="15" s="1"/>
  <c r="BU67" i="15"/>
  <c r="BS67" i="15" s="1"/>
  <c r="BQ67" i="15"/>
  <c r="BM67" i="15"/>
  <c r="BI67" i="15"/>
  <c r="BE67" i="15"/>
  <c r="BA67" i="15"/>
  <c r="AW67" i="15"/>
  <c r="AS67" i="15"/>
  <c r="AQ67" i="15" s="1"/>
  <c r="AO67" i="15"/>
  <c r="AM67" i="15" s="1"/>
  <c r="AK67" i="15"/>
  <c r="AI67" i="15" s="1"/>
  <c r="AG67" i="15"/>
  <c r="AE67" i="15" s="1"/>
  <c r="AC67" i="15"/>
  <c r="AA67" i="15" s="1"/>
  <c r="Y67" i="15"/>
  <c r="W67" i="15" s="1"/>
  <c r="U67" i="15"/>
  <c r="Q67" i="15"/>
  <c r="O67" i="15" s="1"/>
  <c r="M67" i="15"/>
  <c r="I67" i="15"/>
  <c r="EC67" i="15" s="1"/>
  <c r="E67" i="15"/>
  <c r="C67" i="15" s="1"/>
  <c r="DY66" i="15"/>
  <c r="DW66" i="15" s="1"/>
  <c r="DU66" i="15"/>
  <c r="DS66" i="15" s="1"/>
  <c r="DQ66" i="15"/>
  <c r="DO66" i="15" s="1"/>
  <c r="DM66" i="15"/>
  <c r="DK66" i="15" s="1"/>
  <c r="DI66" i="15"/>
  <c r="DG66" i="15" s="1"/>
  <c r="DE66" i="15"/>
  <c r="DC66" i="15" s="1"/>
  <c r="DA66" i="15"/>
  <c r="CY66" i="15" s="1"/>
  <c r="CS66" i="15"/>
  <c r="CO66" i="15"/>
  <c r="CK66" i="15"/>
  <c r="CG66" i="15"/>
  <c r="CC66" i="15"/>
  <c r="BY66" i="15"/>
  <c r="BW66" i="15" s="1"/>
  <c r="BU66" i="15"/>
  <c r="BS66" i="15" s="1"/>
  <c r="BQ66" i="15"/>
  <c r="BM66" i="15"/>
  <c r="BI66" i="15"/>
  <c r="BE66" i="15"/>
  <c r="BA66" i="15"/>
  <c r="AW66" i="15"/>
  <c r="AS66" i="15"/>
  <c r="AQ66" i="15" s="1"/>
  <c r="AO66" i="15"/>
  <c r="AM66" i="15" s="1"/>
  <c r="AK66" i="15"/>
  <c r="AI66" i="15" s="1"/>
  <c r="AG66" i="15"/>
  <c r="AE66" i="15" s="1"/>
  <c r="AC66" i="15"/>
  <c r="AA66" i="15" s="1"/>
  <c r="Y66" i="15"/>
  <c r="W66" i="15" s="1"/>
  <c r="U66" i="15"/>
  <c r="Q66" i="15"/>
  <c r="O66" i="15" s="1"/>
  <c r="M66" i="15"/>
  <c r="I66" i="15"/>
  <c r="E66" i="15"/>
  <c r="C66" i="15" s="1"/>
  <c r="DY65" i="15"/>
  <c r="DW65" i="15" s="1"/>
  <c r="DU65" i="15"/>
  <c r="DS65" i="15" s="1"/>
  <c r="DQ65" i="15"/>
  <c r="DO65" i="15" s="1"/>
  <c r="DM65" i="15"/>
  <c r="DK65" i="15" s="1"/>
  <c r="DI65" i="15"/>
  <c r="DG65" i="15" s="1"/>
  <c r="DE65" i="15"/>
  <c r="DC65" i="15" s="1"/>
  <c r="DA65" i="15"/>
  <c r="CY65" i="15" s="1"/>
  <c r="CS65" i="15"/>
  <c r="CO65" i="15"/>
  <c r="CK65" i="15"/>
  <c r="CG65" i="15"/>
  <c r="CC65" i="15"/>
  <c r="BY65" i="15"/>
  <c r="BW65" i="15" s="1"/>
  <c r="BU65" i="15"/>
  <c r="BS65" i="15" s="1"/>
  <c r="BQ65" i="15"/>
  <c r="BM65" i="15"/>
  <c r="BI65" i="15"/>
  <c r="BE65" i="15"/>
  <c r="BA65" i="15"/>
  <c r="AW65" i="15"/>
  <c r="AS65" i="15"/>
  <c r="AQ65" i="15" s="1"/>
  <c r="AO65" i="15"/>
  <c r="AM65" i="15" s="1"/>
  <c r="AK65" i="15"/>
  <c r="AI65" i="15" s="1"/>
  <c r="AG65" i="15"/>
  <c r="AE65" i="15" s="1"/>
  <c r="AC65" i="15"/>
  <c r="AA65" i="15" s="1"/>
  <c r="Y65" i="15"/>
  <c r="W65" i="15" s="1"/>
  <c r="U65" i="15"/>
  <c r="Q65" i="15"/>
  <c r="O65" i="15" s="1"/>
  <c r="M65" i="15"/>
  <c r="I65" i="15"/>
  <c r="E65" i="15"/>
  <c r="C65" i="15" s="1"/>
  <c r="DY64" i="15"/>
  <c r="DW64" i="15" s="1"/>
  <c r="DU64" i="15"/>
  <c r="DS64" i="15" s="1"/>
  <c r="DQ64" i="15"/>
  <c r="DO64" i="15" s="1"/>
  <c r="DM64" i="15"/>
  <c r="DK64" i="15" s="1"/>
  <c r="DI64" i="15"/>
  <c r="DG64" i="15" s="1"/>
  <c r="DE64" i="15"/>
  <c r="DC64" i="15" s="1"/>
  <c r="DA64" i="15"/>
  <c r="CY64" i="15" s="1"/>
  <c r="CS64" i="15"/>
  <c r="CO64" i="15"/>
  <c r="CK64" i="15"/>
  <c r="CG64" i="15"/>
  <c r="CC64" i="15"/>
  <c r="BY64" i="15"/>
  <c r="BW64" i="15" s="1"/>
  <c r="BU64" i="15"/>
  <c r="BS64" i="15" s="1"/>
  <c r="BQ64" i="15"/>
  <c r="BM64" i="15"/>
  <c r="BI64" i="15"/>
  <c r="BE64" i="15"/>
  <c r="BA64" i="15"/>
  <c r="AW64" i="15"/>
  <c r="AS64" i="15"/>
  <c r="AQ64" i="15" s="1"/>
  <c r="AO64" i="15"/>
  <c r="AM64" i="15" s="1"/>
  <c r="AK64" i="15"/>
  <c r="AI64" i="15" s="1"/>
  <c r="AG64" i="15"/>
  <c r="AE64" i="15" s="1"/>
  <c r="AC64" i="15"/>
  <c r="AA64" i="15" s="1"/>
  <c r="Y64" i="15"/>
  <c r="W64" i="15" s="1"/>
  <c r="U64" i="15"/>
  <c r="Q64" i="15"/>
  <c r="O64" i="15" s="1"/>
  <c r="M64" i="15"/>
  <c r="I64" i="15"/>
  <c r="E64" i="15"/>
  <c r="C64" i="15" s="1"/>
  <c r="DY63" i="15"/>
  <c r="DW63" i="15" s="1"/>
  <c r="DU63" i="15"/>
  <c r="DS63" i="15" s="1"/>
  <c r="DQ63" i="15"/>
  <c r="DO63" i="15" s="1"/>
  <c r="DM63" i="15"/>
  <c r="DK63" i="15" s="1"/>
  <c r="DI63" i="15"/>
  <c r="DG63" i="15" s="1"/>
  <c r="DE63" i="15"/>
  <c r="DC63" i="15" s="1"/>
  <c r="DA63" i="15"/>
  <c r="CY63" i="15" s="1"/>
  <c r="CS63" i="15"/>
  <c r="CO63" i="15"/>
  <c r="CK63" i="15"/>
  <c r="CG63" i="15"/>
  <c r="CC63" i="15"/>
  <c r="BY63" i="15"/>
  <c r="BW63" i="15" s="1"/>
  <c r="BU63" i="15"/>
  <c r="BS63" i="15" s="1"/>
  <c r="BQ63" i="15"/>
  <c r="BM63" i="15"/>
  <c r="BI63" i="15"/>
  <c r="BE63" i="15"/>
  <c r="BA63" i="15"/>
  <c r="AW63" i="15"/>
  <c r="AS63" i="15"/>
  <c r="AQ63" i="15" s="1"/>
  <c r="AO63" i="15"/>
  <c r="AM63" i="15" s="1"/>
  <c r="AK63" i="15"/>
  <c r="AI63" i="15" s="1"/>
  <c r="AG63" i="15"/>
  <c r="AE63" i="15" s="1"/>
  <c r="AC63" i="15"/>
  <c r="AA63" i="15" s="1"/>
  <c r="Y63" i="15"/>
  <c r="W63" i="15" s="1"/>
  <c r="U63" i="15"/>
  <c r="Q63" i="15"/>
  <c r="O63" i="15" s="1"/>
  <c r="M63" i="15"/>
  <c r="I63" i="15"/>
  <c r="EC63" i="15" s="1"/>
  <c r="E63" i="15"/>
  <c r="C63" i="15" s="1"/>
  <c r="DY62" i="15"/>
  <c r="DW62" i="15" s="1"/>
  <c r="DU62" i="15"/>
  <c r="DS62" i="15" s="1"/>
  <c r="DQ62" i="15"/>
  <c r="DO62" i="15" s="1"/>
  <c r="DM62" i="15"/>
  <c r="DK62" i="15" s="1"/>
  <c r="DI62" i="15"/>
  <c r="DG62" i="15" s="1"/>
  <c r="DE62" i="15"/>
  <c r="DC62" i="15" s="1"/>
  <c r="DA62" i="15"/>
  <c r="CY62" i="15" s="1"/>
  <c r="CS62" i="15"/>
  <c r="CO62" i="15"/>
  <c r="CK62" i="15"/>
  <c r="CG62" i="15"/>
  <c r="CC62" i="15"/>
  <c r="BY62" i="15"/>
  <c r="BW62" i="15" s="1"/>
  <c r="BU62" i="15"/>
  <c r="BS62" i="15" s="1"/>
  <c r="BQ62" i="15"/>
  <c r="BM62" i="15"/>
  <c r="BI62" i="15"/>
  <c r="BE62" i="15"/>
  <c r="BA62" i="15"/>
  <c r="AW62" i="15"/>
  <c r="AS62" i="15"/>
  <c r="AQ62" i="15" s="1"/>
  <c r="AO62" i="15"/>
  <c r="AM62" i="15" s="1"/>
  <c r="AK62" i="15"/>
  <c r="AI62" i="15" s="1"/>
  <c r="AG62" i="15"/>
  <c r="AE62" i="15" s="1"/>
  <c r="AC62" i="15"/>
  <c r="AA62" i="15" s="1"/>
  <c r="Y62" i="15"/>
  <c r="W62" i="15" s="1"/>
  <c r="U62" i="15"/>
  <c r="Q62" i="15"/>
  <c r="O62" i="15" s="1"/>
  <c r="M62" i="15"/>
  <c r="I62" i="15"/>
  <c r="E62" i="15"/>
  <c r="C62" i="15" s="1"/>
  <c r="DY61" i="15"/>
  <c r="DW61" i="15" s="1"/>
  <c r="DU61" i="15"/>
  <c r="DS61" i="15" s="1"/>
  <c r="DQ61" i="15"/>
  <c r="DO61" i="15" s="1"/>
  <c r="DM61" i="15"/>
  <c r="DK61" i="15" s="1"/>
  <c r="DI61" i="15"/>
  <c r="DG61" i="15" s="1"/>
  <c r="DE61" i="15"/>
  <c r="DC61" i="15" s="1"/>
  <c r="DA61" i="15"/>
  <c r="CY61" i="15" s="1"/>
  <c r="CS61" i="15"/>
  <c r="CO61" i="15"/>
  <c r="CK61" i="15"/>
  <c r="CG61" i="15"/>
  <c r="CC61" i="15"/>
  <c r="BY61" i="15"/>
  <c r="BW61" i="15" s="1"/>
  <c r="BU61" i="15"/>
  <c r="BS61" i="15" s="1"/>
  <c r="BQ61" i="15"/>
  <c r="BM61" i="15"/>
  <c r="BI61" i="15"/>
  <c r="BE61" i="15"/>
  <c r="BA61" i="15"/>
  <c r="AW61" i="15"/>
  <c r="AS61" i="15"/>
  <c r="AQ61" i="15" s="1"/>
  <c r="AO61" i="15"/>
  <c r="AM61" i="15" s="1"/>
  <c r="AK61" i="15"/>
  <c r="AI61" i="15" s="1"/>
  <c r="AG61" i="15"/>
  <c r="AE61" i="15" s="1"/>
  <c r="AC61" i="15"/>
  <c r="AA61" i="15" s="1"/>
  <c r="Y61" i="15"/>
  <c r="W61" i="15" s="1"/>
  <c r="U61" i="15"/>
  <c r="Q61" i="15"/>
  <c r="O61" i="15" s="1"/>
  <c r="M61" i="15"/>
  <c r="I61" i="15"/>
  <c r="E61" i="15"/>
  <c r="C61" i="15" s="1"/>
  <c r="DY60" i="15"/>
  <c r="DW60" i="15" s="1"/>
  <c r="DU60" i="15"/>
  <c r="DS60" i="15" s="1"/>
  <c r="DQ60" i="15"/>
  <c r="DO60" i="15" s="1"/>
  <c r="DM60" i="15"/>
  <c r="DK60" i="15" s="1"/>
  <c r="DI60" i="15"/>
  <c r="DG60" i="15" s="1"/>
  <c r="DE60" i="15"/>
  <c r="DC60" i="15" s="1"/>
  <c r="DA60" i="15"/>
  <c r="CY60" i="15" s="1"/>
  <c r="CS60" i="15"/>
  <c r="CO60" i="15"/>
  <c r="CK60" i="15"/>
  <c r="CG60" i="15"/>
  <c r="CC60" i="15"/>
  <c r="BY60" i="15"/>
  <c r="BW60" i="15" s="1"/>
  <c r="BU60" i="15"/>
  <c r="BS60" i="15" s="1"/>
  <c r="BQ60" i="15"/>
  <c r="BM60" i="15"/>
  <c r="BI60" i="15"/>
  <c r="BE60" i="15"/>
  <c r="BA60" i="15"/>
  <c r="AW60" i="15"/>
  <c r="AS60" i="15"/>
  <c r="AQ60" i="15" s="1"/>
  <c r="AO60" i="15"/>
  <c r="AM60" i="15" s="1"/>
  <c r="AK60" i="15"/>
  <c r="AI60" i="15" s="1"/>
  <c r="AG60" i="15"/>
  <c r="AE60" i="15" s="1"/>
  <c r="AC60" i="15"/>
  <c r="AA60" i="15" s="1"/>
  <c r="Y60" i="15"/>
  <c r="W60" i="15" s="1"/>
  <c r="U60" i="15"/>
  <c r="Q60" i="15"/>
  <c r="O60" i="15" s="1"/>
  <c r="M60" i="15"/>
  <c r="I60" i="15"/>
  <c r="E60" i="15"/>
  <c r="C60" i="15" s="1"/>
  <c r="DY59" i="15"/>
  <c r="DW59" i="15" s="1"/>
  <c r="DU59" i="15"/>
  <c r="DS59" i="15" s="1"/>
  <c r="DQ59" i="15"/>
  <c r="DO59" i="15" s="1"/>
  <c r="DM59" i="15"/>
  <c r="DK59" i="15" s="1"/>
  <c r="DI59" i="15"/>
  <c r="DG59" i="15" s="1"/>
  <c r="DE59" i="15"/>
  <c r="DC59" i="15" s="1"/>
  <c r="DA59" i="15"/>
  <c r="CY59" i="15" s="1"/>
  <c r="CS59" i="15"/>
  <c r="CO59" i="15"/>
  <c r="CK59" i="15"/>
  <c r="CG59" i="15"/>
  <c r="CC59" i="15"/>
  <c r="BY59" i="15"/>
  <c r="BW59" i="15" s="1"/>
  <c r="BU59" i="15"/>
  <c r="BS59" i="15" s="1"/>
  <c r="BQ59" i="15"/>
  <c r="BM59" i="15"/>
  <c r="BI59" i="15"/>
  <c r="BE59" i="15"/>
  <c r="BA59" i="15"/>
  <c r="AW59" i="15"/>
  <c r="AS59" i="15"/>
  <c r="AQ59" i="15" s="1"/>
  <c r="AO59" i="15"/>
  <c r="AM59" i="15" s="1"/>
  <c r="AK59" i="15"/>
  <c r="AI59" i="15" s="1"/>
  <c r="AG59" i="15"/>
  <c r="AE59" i="15" s="1"/>
  <c r="AC59" i="15"/>
  <c r="AA59" i="15" s="1"/>
  <c r="Y59" i="15"/>
  <c r="W59" i="15" s="1"/>
  <c r="U59" i="15"/>
  <c r="Q59" i="15"/>
  <c r="O59" i="15" s="1"/>
  <c r="M59" i="15"/>
  <c r="I59" i="15"/>
  <c r="EC59" i="15" s="1"/>
  <c r="E59" i="15"/>
  <c r="C59" i="15" s="1"/>
  <c r="DY58" i="15"/>
  <c r="DW58" i="15" s="1"/>
  <c r="DU58" i="15"/>
  <c r="DS58" i="15" s="1"/>
  <c r="DQ58" i="15"/>
  <c r="DO58" i="15" s="1"/>
  <c r="DM58" i="15"/>
  <c r="DK58" i="15" s="1"/>
  <c r="DI58" i="15"/>
  <c r="DG58" i="15" s="1"/>
  <c r="DE58" i="15"/>
  <c r="DC58" i="15" s="1"/>
  <c r="DA58" i="15"/>
  <c r="CY58" i="15" s="1"/>
  <c r="CS58" i="15"/>
  <c r="CO58" i="15"/>
  <c r="CK58" i="15"/>
  <c r="CG58" i="15"/>
  <c r="CC58" i="15"/>
  <c r="BY58" i="15"/>
  <c r="BW58" i="15" s="1"/>
  <c r="BU58" i="15"/>
  <c r="BS58" i="15" s="1"/>
  <c r="BQ58" i="15"/>
  <c r="BM58" i="15"/>
  <c r="BI58" i="15"/>
  <c r="BE58" i="15"/>
  <c r="BA58" i="15"/>
  <c r="AW58" i="15"/>
  <c r="AS58" i="15"/>
  <c r="AQ58" i="15" s="1"/>
  <c r="AO58" i="15"/>
  <c r="AM58" i="15" s="1"/>
  <c r="AK58" i="15"/>
  <c r="AI58" i="15" s="1"/>
  <c r="AG58" i="15"/>
  <c r="AE58" i="15" s="1"/>
  <c r="AC58" i="15"/>
  <c r="AA58" i="15" s="1"/>
  <c r="Y58" i="15"/>
  <c r="W58" i="15" s="1"/>
  <c r="U58" i="15"/>
  <c r="Q58" i="15"/>
  <c r="O58" i="15" s="1"/>
  <c r="M58" i="15"/>
  <c r="I58" i="15"/>
  <c r="E58" i="15"/>
  <c r="DY57" i="15"/>
  <c r="DW57" i="15" s="1"/>
  <c r="DU57" i="15"/>
  <c r="DS57" i="15" s="1"/>
  <c r="DQ57" i="15"/>
  <c r="DO57" i="15" s="1"/>
  <c r="DM57" i="15"/>
  <c r="DK57" i="15" s="1"/>
  <c r="DI57" i="15"/>
  <c r="DG57" i="15" s="1"/>
  <c r="DE57" i="15"/>
  <c r="DC57" i="15" s="1"/>
  <c r="DA57" i="15"/>
  <c r="CY57" i="15" s="1"/>
  <c r="CS57" i="15"/>
  <c r="CO57" i="15"/>
  <c r="CK57" i="15"/>
  <c r="CG57" i="15"/>
  <c r="CC57" i="15"/>
  <c r="BY57" i="15"/>
  <c r="BW57" i="15" s="1"/>
  <c r="BU57" i="15"/>
  <c r="BS57" i="15" s="1"/>
  <c r="BQ57" i="15"/>
  <c r="BM57" i="15"/>
  <c r="BI57" i="15"/>
  <c r="BE57" i="15"/>
  <c r="BA57" i="15"/>
  <c r="AW57" i="15"/>
  <c r="AS57" i="15"/>
  <c r="AQ57" i="15" s="1"/>
  <c r="AO57" i="15"/>
  <c r="AM57" i="15" s="1"/>
  <c r="AK57" i="15"/>
  <c r="AI57" i="15" s="1"/>
  <c r="AG57" i="15"/>
  <c r="AE57" i="15" s="1"/>
  <c r="AC57" i="15"/>
  <c r="AA57" i="15" s="1"/>
  <c r="Y57" i="15"/>
  <c r="W57" i="15" s="1"/>
  <c r="U57" i="15"/>
  <c r="Q57" i="15"/>
  <c r="O57" i="15" s="1"/>
  <c r="M57" i="15"/>
  <c r="I57" i="15"/>
  <c r="E57" i="15"/>
  <c r="DY56" i="15"/>
  <c r="DW56" i="15" s="1"/>
  <c r="DU56" i="15"/>
  <c r="DS56" i="15" s="1"/>
  <c r="DQ56" i="15"/>
  <c r="DO56" i="15" s="1"/>
  <c r="DM56" i="15"/>
  <c r="DK56" i="15" s="1"/>
  <c r="DI56" i="15"/>
  <c r="DG56" i="15" s="1"/>
  <c r="DE56" i="15"/>
  <c r="DC56" i="15" s="1"/>
  <c r="DA56" i="15"/>
  <c r="CY56" i="15" s="1"/>
  <c r="CS56" i="15"/>
  <c r="CO56" i="15"/>
  <c r="CK56" i="15"/>
  <c r="CG56" i="15"/>
  <c r="CC56" i="15"/>
  <c r="BY56" i="15"/>
  <c r="BW56" i="15" s="1"/>
  <c r="BU56" i="15"/>
  <c r="BS56" i="15" s="1"/>
  <c r="BQ56" i="15"/>
  <c r="BM56" i="15"/>
  <c r="BI56" i="15"/>
  <c r="BE56" i="15"/>
  <c r="BA56" i="15"/>
  <c r="AW56" i="15"/>
  <c r="AS56" i="15"/>
  <c r="AQ56" i="15" s="1"/>
  <c r="AO56" i="15"/>
  <c r="AM56" i="15" s="1"/>
  <c r="AK56" i="15"/>
  <c r="AI56" i="15" s="1"/>
  <c r="AG56" i="15"/>
  <c r="AE56" i="15" s="1"/>
  <c r="AC56" i="15"/>
  <c r="AA56" i="15" s="1"/>
  <c r="Y56" i="15"/>
  <c r="W56" i="15" s="1"/>
  <c r="U56" i="15"/>
  <c r="Q56" i="15"/>
  <c r="O56" i="15" s="1"/>
  <c r="M56" i="15"/>
  <c r="I56" i="15"/>
  <c r="E56" i="15"/>
  <c r="C56" i="15" s="1"/>
  <c r="DY55" i="15"/>
  <c r="DW55" i="15" s="1"/>
  <c r="DU55" i="15"/>
  <c r="DS55" i="15" s="1"/>
  <c r="DQ55" i="15"/>
  <c r="DO55" i="15" s="1"/>
  <c r="DM55" i="15"/>
  <c r="DK55" i="15" s="1"/>
  <c r="DI55" i="15"/>
  <c r="DG55" i="15" s="1"/>
  <c r="DE55" i="15"/>
  <c r="DC55" i="15" s="1"/>
  <c r="DA55" i="15"/>
  <c r="CY55" i="15" s="1"/>
  <c r="CS55" i="15"/>
  <c r="CO55" i="15"/>
  <c r="CK55" i="15"/>
  <c r="CG55" i="15"/>
  <c r="CC55" i="15"/>
  <c r="BY55" i="15"/>
  <c r="BW55" i="15" s="1"/>
  <c r="BU55" i="15"/>
  <c r="BS55" i="15" s="1"/>
  <c r="BQ55" i="15"/>
  <c r="BM55" i="15"/>
  <c r="BI55" i="15"/>
  <c r="BE55" i="15"/>
  <c r="BA55" i="15"/>
  <c r="AW55" i="15"/>
  <c r="AS55" i="15"/>
  <c r="AQ55" i="15" s="1"/>
  <c r="AO55" i="15"/>
  <c r="AM55" i="15" s="1"/>
  <c r="AK55" i="15"/>
  <c r="AI55" i="15" s="1"/>
  <c r="AG55" i="15"/>
  <c r="AE55" i="15" s="1"/>
  <c r="AC55" i="15"/>
  <c r="AA55" i="15" s="1"/>
  <c r="Y55" i="15"/>
  <c r="W55" i="15" s="1"/>
  <c r="U55" i="15"/>
  <c r="Q55" i="15"/>
  <c r="O55" i="15" s="1"/>
  <c r="M55" i="15"/>
  <c r="I55" i="15"/>
  <c r="EC55" i="15" s="1"/>
  <c r="E55" i="15"/>
  <c r="C55" i="15" s="1"/>
  <c r="DY54" i="15"/>
  <c r="DW54" i="15" s="1"/>
  <c r="DU54" i="15"/>
  <c r="DS54" i="15" s="1"/>
  <c r="DQ54" i="15"/>
  <c r="DO54" i="15" s="1"/>
  <c r="DM54" i="15"/>
  <c r="DK54" i="15" s="1"/>
  <c r="DI54" i="15"/>
  <c r="DG54" i="15" s="1"/>
  <c r="DE54" i="15"/>
  <c r="DC54" i="15" s="1"/>
  <c r="DA54" i="15"/>
  <c r="CY54" i="15" s="1"/>
  <c r="CS54" i="15"/>
  <c r="CO54" i="15"/>
  <c r="CK54" i="15"/>
  <c r="CG54" i="15"/>
  <c r="CC54" i="15"/>
  <c r="BY54" i="15"/>
  <c r="BW54" i="15" s="1"/>
  <c r="BU54" i="15"/>
  <c r="BS54" i="15" s="1"/>
  <c r="BQ54" i="15"/>
  <c r="BM54" i="15"/>
  <c r="BI54" i="15"/>
  <c r="BE54" i="15"/>
  <c r="BA54" i="15"/>
  <c r="AW54" i="15"/>
  <c r="AS54" i="15"/>
  <c r="AQ54" i="15" s="1"/>
  <c r="AO54" i="15"/>
  <c r="AM54" i="15" s="1"/>
  <c r="AK54" i="15"/>
  <c r="AI54" i="15" s="1"/>
  <c r="AG54" i="15"/>
  <c r="AE54" i="15" s="1"/>
  <c r="AC54" i="15"/>
  <c r="AA54" i="15" s="1"/>
  <c r="Y54" i="15"/>
  <c r="W54" i="15" s="1"/>
  <c r="U54" i="15"/>
  <c r="Q54" i="15"/>
  <c r="O54" i="15" s="1"/>
  <c r="M54" i="15"/>
  <c r="I54" i="15"/>
  <c r="E54" i="15"/>
  <c r="C54" i="15" s="1"/>
  <c r="DY53" i="15"/>
  <c r="DW53" i="15" s="1"/>
  <c r="DU53" i="15"/>
  <c r="DS53" i="15" s="1"/>
  <c r="DQ53" i="15"/>
  <c r="DO53" i="15" s="1"/>
  <c r="DM53" i="15"/>
  <c r="DK53" i="15" s="1"/>
  <c r="DI53" i="15"/>
  <c r="DG53" i="15" s="1"/>
  <c r="DE53" i="15"/>
  <c r="DC53" i="15" s="1"/>
  <c r="DA53" i="15"/>
  <c r="CY53" i="15" s="1"/>
  <c r="CS53" i="15"/>
  <c r="CO53" i="15"/>
  <c r="CK53" i="15"/>
  <c r="CG53" i="15"/>
  <c r="CC53" i="15"/>
  <c r="BY53" i="15"/>
  <c r="BW53" i="15" s="1"/>
  <c r="BU53" i="15"/>
  <c r="BS53" i="15" s="1"/>
  <c r="BQ53" i="15"/>
  <c r="BM53" i="15"/>
  <c r="BI53" i="15"/>
  <c r="BE53" i="15"/>
  <c r="BA53" i="15"/>
  <c r="AW53" i="15"/>
  <c r="AS53" i="15"/>
  <c r="AQ53" i="15" s="1"/>
  <c r="AO53" i="15"/>
  <c r="AM53" i="15" s="1"/>
  <c r="AK53" i="15"/>
  <c r="AI53" i="15" s="1"/>
  <c r="AG53" i="15"/>
  <c r="AE53" i="15" s="1"/>
  <c r="AC53" i="15"/>
  <c r="AA53" i="15" s="1"/>
  <c r="Y53" i="15"/>
  <c r="W53" i="15" s="1"/>
  <c r="U53" i="15"/>
  <c r="Q53" i="15"/>
  <c r="O53" i="15" s="1"/>
  <c r="M53" i="15"/>
  <c r="I53" i="15"/>
  <c r="E53" i="15"/>
  <c r="DY52" i="15"/>
  <c r="DW52" i="15" s="1"/>
  <c r="DU52" i="15"/>
  <c r="DS52" i="15" s="1"/>
  <c r="DQ52" i="15"/>
  <c r="DO52" i="15" s="1"/>
  <c r="DM52" i="15"/>
  <c r="DK52" i="15" s="1"/>
  <c r="DI52" i="15"/>
  <c r="DG52" i="15" s="1"/>
  <c r="DE52" i="15"/>
  <c r="DC52" i="15" s="1"/>
  <c r="DA52" i="15"/>
  <c r="CY52" i="15" s="1"/>
  <c r="CS52" i="15"/>
  <c r="CO52" i="15"/>
  <c r="CK52" i="15"/>
  <c r="CG52" i="15"/>
  <c r="CC52" i="15"/>
  <c r="BY52" i="15"/>
  <c r="BW52" i="15" s="1"/>
  <c r="BU52" i="15"/>
  <c r="BS52" i="15" s="1"/>
  <c r="BQ52" i="15"/>
  <c r="BM52" i="15"/>
  <c r="BI52" i="15"/>
  <c r="BE52" i="15"/>
  <c r="BA52" i="15"/>
  <c r="AW52" i="15"/>
  <c r="AS52" i="15"/>
  <c r="AQ52" i="15" s="1"/>
  <c r="AO52" i="15"/>
  <c r="AM52" i="15" s="1"/>
  <c r="AK52" i="15"/>
  <c r="AI52" i="15" s="1"/>
  <c r="AG52" i="15"/>
  <c r="AE52" i="15" s="1"/>
  <c r="AC52" i="15"/>
  <c r="AA52" i="15" s="1"/>
  <c r="Y52" i="15"/>
  <c r="W52" i="15" s="1"/>
  <c r="U52" i="15"/>
  <c r="Q52" i="15"/>
  <c r="O52" i="15" s="1"/>
  <c r="M52" i="15"/>
  <c r="I52" i="15"/>
  <c r="E52" i="15"/>
  <c r="C52" i="15" s="1"/>
  <c r="DY51" i="15"/>
  <c r="DW51" i="15" s="1"/>
  <c r="DU51" i="15"/>
  <c r="DS51" i="15" s="1"/>
  <c r="DQ51" i="15"/>
  <c r="DO51" i="15" s="1"/>
  <c r="DM51" i="15"/>
  <c r="DK51" i="15" s="1"/>
  <c r="DI51" i="15"/>
  <c r="DG51" i="15" s="1"/>
  <c r="DE51" i="15"/>
  <c r="DC51" i="15" s="1"/>
  <c r="DA51" i="15"/>
  <c r="CY51" i="15" s="1"/>
  <c r="CS51" i="15"/>
  <c r="CO51" i="15"/>
  <c r="CK51" i="15"/>
  <c r="CG51" i="15"/>
  <c r="CC51" i="15"/>
  <c r="BY51" i="15"/>
  <c r="BW51" i="15" s="1"/>
  <c r="BU51" i="15"/>
  <c r="BS51" i="15" s="1"/>
  <c r="BQ51" i="15"/>
  <c r="BM51" i="15"/>
  <c r="BI51" i="15"/>
  <c r="BE51" i="15"/>
  <c r="BA51" i="15"/>
  <c r="AW51" i="15"/>
  <c r="AS51" i="15"/>
  <c r="AQ51" i="15" s="1"/>
  <c r="AO51" i="15"/>
  <c r="AM51" i="15" s="1"/>
  <c r="AK51" i="15"/>
  <c r="AI51" i="15" s="1"/>
  <c r="AG51" i="15"/>
  <c r="AE51" i="15" s="1"/>
  <c r="AC51" i="15"/>
  <c r="AA51" i="15" s="1"/>
  <c r="Y51" i="15"/>
  <c r="W51" i="15" s="1"/>
  <c r="U51" i="15"/>
  <c r="Q51" i="15"/>
  <c r="O51" i="15" s="1"/>
  <c r="M51" i="15"/>
  <c r="I51" i="15"/>
  <c r="EC51" i="15" s="1"/>
  <c r="E51" i="15"/>
  <c r="C51" i="15" s="1"/>
  <c r="DY50" i="15"/>
  <c r="DW50" i="15" s="1"/>
  <c r="DU50" i="15"/>
  <c r="DS50" i="15" s="1"/>
  <c r="DQ50" i="15"/>
  <c r="DO50" i="15" s="1"/>
  <c r="DM50" i="15"/>
  <c r="DK50" i="15" s="1"/>
  <c r="DI50" i="15"/>
  <c r="DG50" i="15" s="1"/>
  <c r="DE50" i="15"/>
  <c r="DC50" i="15" s="1"/>
  <c r="DA50" i="15"/>
  <c r="CY50" i="15" s="1"/>
  <c r="CS50" i="15"/>
  <c r="CO50" i="15"/>
  <c r="CK50" i="15"/>
  <c r="CG50" i="15"/>
  <c r="CC50" i="15"/>
  <c r="BY50" i="15"/>
  <c r="BW50" i="15" s="1"/>
  <c r="BU50" i="15"/>
  <c r="BS50" i="15" s="1"/>
  <c r="BQ50" i="15"/>
  <c r="BM50" i="15"/>
  <c r="BI50" i="15"/>
  <c r="BE50" i="15"/>
  <c r="AW50" i="15"/>
  <c r="AS50" i="15"/>
  <c r="AQ50" i="15" s="1"/>
  <c r="AO50" i="15"/>
  <c r="AM50" i="15" s="1"/>
  <c r="AK50" i="15"/>
  <c r="AI50" i="15" s="1"/>
  <c r="AG50" i="15"/>
  <c r="AE50" i="15" s="1"/>
  <c r="AC50" i="15"/>
  <c r="AA50" i="15" s="1"/>
  <c r="Y50" i="15"/>
  <c r="W50" i="15" s="1"/>
  <c r="U50" i="15"/>
  <c r="Q50" i="15"/>
  <c r="O50" i="15" s="1"/>
  <c r="M50" i="15"/>
  <c r="I50" i="15"/>
  <c r="E50" i="15"/>
  <c r="DY49" i="15"/>
  <c r="DW49" i="15" s="1"/>
  <c r="DU49" i="15"/>
  <c r="DS49" i="15" s="1"/>
  <c r="DQ49" i="15"/>
  <c r="DO49" i="15" s="1"/>
  <c r="DM49" i="15"/>
  <c r="DK49" i="15" s="1"/>
  <c r="DI49" i="15"/>
  <c r="DG49" i="15" s="1"/>
  <c r="DE49" i="15"/>
  <c r="DC49" i="15" s="1"/>
  <c r="DA49" i="15"/>
  <c r="CY49" i="15" s="1"/>
  <c r="CS49" i="15"/>
  <c r="CO49" i="15"/>
  <c r="CK49" i="15"/>
  <c r="CG49" i="15"/>
  <c r="CC49" i="15"/>
  <c r="BY49" i="15"/>
  <c r="BW49" i="15" s="1"/>
  <c r="BU49" i="15"/>
  <c r="BS49" i="15" s="1"/>
  <c r="BQ49" i="15"/>
  <c r="BM49" i="15"/>
  <c r="BI49" i="15"/>
  <c r="BE49" i="15"/>
  <c r="BA49" i="15"/>
  <c r="AW49" i="15"/>
  <c r="AS49" i="15"/>
  <c r="AQ49" i="15" s="1"/>
  <c r="AO49" i="15"/>
  <c r="AM49" i="15" s="1"/>
  <c r="AK49" i="15"/>
  <c r="AI49" i="15" s="1"/>
  <c r="AG49" i="15"/>
  <c r="AE49" i="15" s="1"/>
  <c r="AC49" i="15"/>
  <c r="AA49" i="15" s="1"/>
  <c r="Y49" i="15"/>
  <c r="W49" i="15" s="1"/>
  <c r="U49" i="15"/>
  <c r="Q49" i="15"/>
  <c r="O49" i="15" s="1"/>
  <c r="M49" i="15"/>
  <c r="I49" i="15"/>
  <c r="E49" i="15"/>
  <c r="DY48" i="15"/>
  <c r="DW48" i="15" s="1"/>
  <c r="DU48" i="15"/>
  <c r="DS48" i="15" s="1"/>
  <c r="DQ48" i="15"/>
  <c r="DO48" i="15" s="1"/>
  <c r="DM48" i="15"/>
  <c r="DK48" i="15" s="1"/>
  <c r="DI48" i="15"/>
  <c r="DG48" i="15" s="1"/>
  <c r="DE48" i="15"/>
  <c r="DC48" i="15" s="1"/>
  <c r="DA48" i="15"/>
  <c r="CY48" i="15" s="1"/>
  <c r="CS48" i="15"/>
  <c r="CO48" i="15"/>
  <c r="CK48" i="15"/>
  <c r="CG48" i="15"/>
  <c r="CC48" i="15"/>
  <c r="BY48" i="15"/>
  <c r="BW48" i="15" s="1"/>
  <c r="BU48" i="15"/>
  <c r="BS48" i="15" s="1"/>
  <c r="BQ48" i="15"/>
  <c r="BM48" i="15"/>
  <c r="BI48" i="15"/>
  <c r="BE48" i="15"/>
  <c r="BA48" i="15"/>
  <c r="AW48" i="15"/>
  <c r="AS48" i="15"/>
  <c r="AQ48" i="15" s="1"/>
  <c r="AO48" i="15"/>
  <c r="AM48" i="15" s="1"/>
  <c r="AK48" i="15"/>
  <c r="AI48" i="15" s="1"/>
  <c r="AG48" i="15"/>
  <c r="AE48" i="15" s="1"/>
  <c r="AC48" i="15"/>
  <c r="AA48" i="15" s="1"/>
  <c r="Y48" i="15"/>
  <c r="W48" i="15" s="1"/>
  <c r="U48" i="15"/>
  <c r="Q48" i="15"/>
  <c r="O48" i="15" s="1"/>
  <c r="M48" i="15"/>
  <c r="I48" i="15"/>
  <c r="EC48" i="15" s="1"/>
  <c r="E48" i="15"/>
  <c r="C48" i="15" s="1"/>
  <c r="DY47" i="15"/>
  <c r="DW47" i="15" s="1"/>
  <c r="DU47" i="15"/>
  <c r="DS47" i="15" s="1"/>
  <c r="DQ47" i="15"/>
  <c r="DO47" i="15" s="1"/>
  <c r="DM47" i="15"/>
  <c r="DK47" i="15" s="1"/>
  <c r="DI47" i="15"/>
  <c r="DG47" i="15" s="1"/>
  <c r="DE47" i="15"/>
  <c r="DC47" i="15" s="1"/>
  <c r="DA47" i="15"/>
  <c r="CY47" i="15" s="1"/>
  <c r="CS47" i="15"/>
  <c r="CO47" i="15"/>
  <c r="CK47" i="15"/>
  <c r="CG47" i="15"/>
  <c r="CC47" i="15"/>
  <c r="BY47" i="15"/>
  <c r="BW47" i="15" s="1"/>
  <c r="BU47" i="15"/>
  <c r="BS47" i="15" s="1"/>
  <c r="BQ47" i="15"/>
  <c r="BM47" i="15"/>
  <c r="BI47" i="15"/>
  <c r="BE47" i="15"/>
  <c r="BA47" i="15"/>
  <c r="AW47" i="15"/>
  <c r="AS47" i="15"/>
  <c r="AQ47" i="15" s="1"/>
  <c r="AO47" i="15"/>
  <c r="AM47" i="15" s="1"/>
  <c r="AK47" i="15"/>
  <c r="AI47" i="15" s="1"/>
  <c r="AG47" i="15"/>
  <c r="AE47" i="15" s="1"/>
  <c r="AC47" i="15"/>
  <c r="AA47" i="15" s="1"/>
  <c r="Y47" i="15"/>
  <c r="W47" i="15" s="1"/>
  <c r="U47" i="15"/>
  <c r="Q47" i="15"/>
  <c r="O47" i="15" s="1"/>
  <c r="M47" i="15"/>
  <c r="I47" i="15"/>
  <c r="E47" i="15"/>
  <c r="DY46" i="15"/>
  <c r="DW46" i="15" s="1"/>
  <c r="DU46" i="15"/>
  <c r="DS46" i="15" s="1"/>
  <c r="DQ46" i="15"/>
  <c r="DO46" i="15" s="1"/>
  <c r="DM46" i="15"/>
  <c r="DK46" i="15" s="1"/>
  <c r="DI46" i="15"/>
  <c r="DG46" i="15" s="1"/>
  <c r="DE46" i="15"/>
  <c r="DC46" i="15" s="1"/>
  <c r="DA46" i="15"/>
  <c r="CY46" i="15" s="1"/>
  <c r="CS46" i="15"/>
  <c r="CO46" i="15"/>
  <c r="CK46" i="15"/>
  <c r="CG46" i="15"/>
  <c r="CC46" i="15"/>
  <c r="BY46" i="15"/>
  <c r="BW46" i="15" s="1"/>
  <c r="BU46" i="15"/>
  <c r="BS46" i="15" s="1"/>
  <c r="BQ46" i="15"/>
  <c r="BM46" i="15"/>
  <c r="BI46" i="15"/>
  <c r="BE46" i="15"/>
  <c r="BA46" i="15"/>
  <c r="AW46" i="15"/>
  <c r="AS46" i="15"/>
  <c r="AQ46" i="15" s="1"/>
  <c r="AO46" i="15"/>
  <c r="AM46" i="15" s="1"/>
  <c r="AK46" i="15"/>
  <c r="AI46" i="15" s="1"/>
  <c r="AG46" i="15"/>
  <c r="AE46" i="15" s="1"/>
  <c r="AC46" i="15"/>
  <c r="AA46" i="15" s="1"/>
  <c r="Y46" i="15"/>
  <c r="W46" i="15" s="1"/>
  <c r="U46" i="15"/>
  <c r="Q46" i="15"/>
  <c r="O46" i="15" s="1"/>
  <c r="M46" i="15"/>
  <c r="I46" i="15"/>
  <c r="E46" i="15"/>
  <c r="C46" i="15" s="1"/>
  <c r="DY45" i="15"/>
  <c r="DW45" i="15" s="1"/>
  <c r="DU45" i="15"/>
  <c r="DS45" i="15" s="1"/>
  <c r="DQ45" i="15"/>
  <c r="DO45" i="15" s="1"/>
  <c r="DM45" i="15"/>
  <c r="DK45" i="15" s="1"/>
  <c r="DI45" i="15"/>
  <c r="DG45" i="15" s="1"/>
  <c r="DE45" i="15"/>
  <c r="DC45" i="15" s="1"/>
  <c r="DA45" i="15"/>
  <c r="CY45" i="15" s="1"/>
  <c r="CS45" i="15"/>
  <c r="CO45" i="15"/>
  <c r="CK45" i="15"/>
  <c r="CG45" i="15"/>
  <c r="CC45" i="15"/>
  <c r="BY45" i="15"/>
  <c r="BW45" i="15" s="1"/>
  <c r="BU45" i="15"/>
  <c r="BS45" i="15" s="1"/>
  <c r="BQ45" i="15"/>
  <c r="BM45" i="15"/>
  <c r="BI45" i="15"/>
  <c r="BE45" i="15"/>
  <c r="BA45" i="15"/>
  <c r="AW45" i="15"/>
  <c r="AS45" i="15"/>
  <c r="AQ45" i="15" s="1"/>
  <c r="AO45" i="15"/>
  <c r="AM45" i="15" s="1"/>
  <c r="AK45" i="15"/>
  <c r="AI45" i="15" s="1"/>
  <c r="AG45" i="15"/>
  <c r="AE45" i="15" s="1"/>
  <c r="AC45" i="15"/>
  <c r="AA45" i="15" s="1"/>
  <c r="Y45" i="15"/>
  <c r="W45" i="15" s="1"/>
  <c r="U45" i="15"/>
  <c r="Q45" i="15"/>
  <c r="O45" i="15" s="1"/>
  <c r="M45" i="15"/>
  <c r="I45" i="15"/>
  <c r="E45" i="15"/>
  <c r="C45" i="15" s="1"/>
  <c r="DY44" i="15"/>
  <c r="DW44" i="15" s="1"/>
  <c r="DU44" i="15"/>
  <c r="DS44" i="15" s="1"/>
  <c r="DQ44" i="15"/>
  <c r="DO44" i="15" s="1"/>
  <c r="DM44" i="15"/>
  <c r="DK44" i="15" s="1"/>
  <c r="DI44" i="15"/>
  <c r="DG44" i="15" s="1"/>
  <c r="DE44" i="15"/>
  <c r="DC44" i="15" s="1"/>
  <c r="DA44" i="15"/>
  <c r="CY44" i="15" s="1"/>
  <c r="CS44" i="15"/>
  <c r="CO44" i="15"/>
  <c r="CK44" i="15"/>
  <c r="CG44" i="15"/>
  <c r="CC44" i="15"/>
  <c r="BY44" i="15"/>
  <c r="BW44" i="15" s="1"/>
  <c r="BU44" i="15"/>
  <c r="BS44" i="15" s="1"/>
  <c r="BQ44" i="15"/>
  <c r="BM44" i="15"/>
  <c r="BI44" i="15"/>
  <c r="BE44" i="15"/>
  <c r="BA44" i="15"/>
  <c r="AW44" i="15"/>
  <c r="AS44" i="15"/>
  <c r="AQ44" i="15" s="1"/>
  <c r="AO44" i="15"/>
  <c r="AM44" i="15" s="1"/>
  <c r="AK44" i="15"/>
  <c r="AI44" i="15" s="1"/>
  <c r="AG44" i="15"/>
  <c r="AE44" i="15" s="1"/>
  <c r="AC44" i="15"/>
  <c r="AA44" i="15" s="1"/>
  <c r="Y44" i="15"/>
  <c r="W44" i="15" s="1"/>
  <c r="U44" i="15"/>
  <c r="Q44" i="15"/>
  <c r="O44" i="15" s="1"/>
  <c r="M44" i="15"/>
  <c r="I44" i="15"/>
  <c r="EC44" i="15" s="1"/>
  <c r="E44" i="15"/>
  <c r="DY43" i="15"/>
  <c r="DW43" i="15" s="1"/>
  <c r="DU43" i="15"/>
  <c r="DS43" i="15" s="1"/>
  <c r="DQ43" i="15"/>
  <c r="DO43" i="15" s="1"/>
  <c r="DM43" i="15"/>
  <c r="DK43" i="15" s="1"/>
  <c r="DI43" i="15"/>
  <c r="DG43" i="15" s="1"/>
  <c r="DE43" i="15"/>
  <c r="DC43" i="15" s="1"/>
  <c r="DA43" i="15"/>
  <c r="CY43" i="15" s="1"/>
  <c r="CS43" i="15"/>
  <c r="CK43" i="15"/>
  <c r="CG43" i="15"/>
  <c r="CC43" i="15"/>
  <c r="BY43" i="15"/>
  <c r="BW43" i="15" s="1"/>
  <c r="BU43" i="15"/>
  <c r="BS43" i="15" s="1"/>
  <c r="BQ43" i="15"/>
  <c r="BM43" i="15"/>
  <c r="BI43" i="15"/>
  <c r="AS43" i="15"/>
  <c r="AQ43" i="15" s="1"/>
  <c r="AO43" i="15"/>
  <c r="AM43" i="15" s="1"/>
  <c r="AK43" i="15"/>
  <c r="AI43" i="15" s="1"/>
  <c r="AG43" i="15"/>
  <c r="AE43" i="15" s="1"/>
  <c r="AC43" i="15"/>
  <c r="AA43" i="15" s="1"/>
  <c r="Y43" i="15"/>
  <c r="W43" i="15" s="1"/>
  <c r="U43" i="15"/>
  <c r="Q43" i="15"/>
  <c r="O43" i="15" s="1"/>
  <c r="M43" i="15"/>
  <c r="E43" i="15"/>
  <c r="C43" i="15" s="1"/>
  <c r="DY42" i="15"/>
  <c r="DW42" i="15" s="1"/>
  <c r="DU42" i="15"/>
  <c r="DS42" i="15" s="1"/>
  <c r="DQ42" i="15"/>
  <c r="DO42" i="15" s="1"/>
  <c r="DM42" i="15"/>
  <c r="DK42" i="15" s="1"/>
  <c r="DI42" i="15"/>
  <c r="DG42" i="15" s="1"/>
  <c r="DE42" i="15"/>
  <c r="DC42" i="15" s="1"/>
  <c r="DA42" i="15"/>
  <c r="CY42" i="15" s="1"/>
  <c r="CS42" i="15"/>
  <c r="CO42" i="15"/>
  <c r="CK42" i="15"/>
  <c r="CG42" i="15"/>
  <c r="BY42" i="15"/>
  <c r="BW42" i="15" s="1"/>
  <c r="BU42" i="15"/>
  <c r="BS42" i="15" s="1"/>
  <c r="BQ42" i="15"/>
  <c r="BM42" i="15"/>
  <c r="BE42" i="15"/>
  <c r="AW42" i="15"/>
  <c r="AS42" i="15"/>
  <c r="AQ42" i="15" s="1"/>
  <c r="AO42" i="15"/>
  <c r="AM42" i="15" s="1"/>
  <c r="AK42" i="15"/>
  <c r="AI42" i="15" s="1"/>
  <c r="AG42" i="15"/>
  <c r="AE42" i="15" s="1"/>
  <c r="AC42" i="15"/>
  <c r="AA42" i="15" s="1"/>
  <c r="Y42" i="15"/>
  <c r="W42" i="15" s="1"/>
  <c r="U42" i="15"/>
  <c r="EC42" i="15" s="1"/>
  <c r="Q42" i="15"/>
  <c r="O42" i="15" s="1"/>
  <c r="M42" i="15"/>
  <c r="I42" i="15"/>
  <c r="E42" i="15"/>
  <c r="DY41" i="15"/>
  <c r="DW41" i="15" s="1"/>
  <c r="DU41" i="15"/>
  <c r="DS41" i="15" s="1"/>
  <c r="DQ41" i="15"/>
  <c r="DO41" i="15" s="1"/>
  <c r="DM41" i="15"/>
  <c r="DK41" i="15" s="1"/>
  <c r="DI41" i="15"/>
  <c r="DG41" i="15" s="1"/>
  <c r="DE41" i="15"/>
  <c r="DC41" i="15" s="1"/>
  <c r="DA41" i="15"/>
  <c r="CY41" i="15" s="1"/>
  <c r="CS41" i="15"/>
  <c r="CO41" i="15"/>
  <c r="CK41" i="15"/>
  <c r="CG41" i="15"/>
  <c r="CC41" i="15"/>
  <c r="BY41" i="15"/>
  <c r="BW41" i="15" s="1"/>
  <c r="BU41" i="15"/>
  <c r="BS41" i="15" s="1"/>
  <c r="BQ41" i="15"/>
  <c r="BM41" i="15"/>
  <c r="BI41" i="15"/>
  <c r="BE41" i="15"/>
  <c r="BA41" i="15"/>
  <c r="AW41" i="15"/>
  <c r="AS41" i="15"/>
  <c r="AQ41" i="15" s="1"/>
  <c r="AO41" i="15"/>
  <c r="AM41" i="15" s="1"/>
  <c r="AK41" i="15"/>
  <c r="AI41" i="15" s="1"/>
  <c r="AG41" i="15"/>
  <c r="AE41" i="15" s="1"/>
  <c r="AC41" i="15"/>
  <c r="AA41" i="15" s="1"/>
  <c r="Y41" i="15"/>
  <c r="W41" i="15" s="1"/>
  <c r="U41" i="15"/>
  <c r="Q41" i="15"/>
  <c r="O41" i="15" s="1"/>
  <c r="M41" i="15"/>
  <c r="I41" i="15"/>
  <c r="E41" i="15"/>
  <c r="C41" i="15" s="1"/>
  <c r="DY40" i="15"/>
  <c r="DW40" i="15" s="1"/>
  <c r="DU40" i="15"/>
  <c r="DS40" i="15" s="1"/>
  <c r="DQ40" i="15"/>
  <c r="DO40" i="15" s="1"/>
  <c r="DM40" i="15"/>
  <c r="DK40" i="15" s="1"/>
  <c r="DI40" i="15"/>
  <c r="DG40" i="15" s="1"/>
  <c r="DE40" i="15"/>
  <c r="DC40" i="15" s="1"/>
  <c r="DA40" i="15"/>
  <c r="CY40" i="15" s="1"/>
  <c r="CS40" i="15"/>
  <c r="CO40" i="15"/>
  <c r="CK40" i="15"/>
  <c r="CG40" i="15"/>
  <c r="CC40" i="15"/>
  <c r="BY40" i="15"/>
  <c r="BW40" i="15" s="1"/>
  <c r="BU40" i="15"/>
  <c r="BS40" i="15" s="1"/>
  <c r="BQ40" i="15"/>
  <c r="BM40" i="15"/>
  <c r="BI40" i="15"/>
  <c r="BE40" i="15"/>
  <c r="BA40" i="15"/>
  <c r="AW40" i="15"/>
  <c r="AS40" i="15"/>
  <c r="AQ40" i="15" s="1"/>
  <c r="AO40" i="15"/>
  <c r="AM40" i="15" s="1"/>
  <c r="AK40" i="15"/>
  <c r="AI40" i="15" s="1"/>
  <c r="AG40" i="15"/>
  <c r="AE40" i="15" s="1"/>
  <c r="AC40" i="15"/>
  <c r="AA40" i="15" s="1"/>
  <c r="Y40" i="15"/>
  <c r="W40" i="15" s="1"/>
  <c r="U40" i="15"/>
  <c r="Q40" i="15"/>
  <c r="O40" i="15" s="1"/>
  <c r="M40" i="15"/>
  <c r="I40" i="15"/>
  <c r="E40" i="15"/>
  <c r="DY39" i="15"/>
  <c r="DW39" i="15" s="1"/>
  <c r="DU39" i="15"/>
  <c r="DS39" i="15" s="1"/>
  <c r="DQ39" i="15"/>
  <c r="DO39" i="15" s="1"/>
  <c r="DM39" i="15"/>
  <c r="DK39" i="15" s="1"/>
  <c r="DI39" i="15"/>
  <c r="DG39" i="15" s="1"/>
  <c r="DE39" i="15"/>
  <c r="DC39" i="15" s="1"/>
  <c r="DA39" i="15"/>
  <c r="CY39" i="15" s="1"/>
  <c r="CS39" i="15"/>
  <c r="CK39" i="15"/>
  <c r="CG39" i="15"/>
  <c r="CC39" i="15"/>
  <c r="BY39" i="15"/>
  <c r="BW39" i="15" s="1"/>
  <c r="BU39" i="15"/>
  <c r="BS39" i="15" s="1"/>
  <c r="BQ39" i="15"/>
  <c r="BM39" i="15"/>
  <c r="BI39" i="15"/>
  <c r="BE39" i="15"/>
  <c r="BA39" i="15"/>
  <c r="EC39" i="15" s="1"/>
  <c r="AS39" i="15"/>
  <c r="AQ39" i="15" s="1"/>
  <c r="AO39" i="15"/>
  <c r="AM39" i="15" s="1"/>
  <c r="AK39" i="15"/>
  <c r="AI39" i="15" s="1"/>
  <c r="AG39" i="15"/>
  <c r="AE39" i="15" s="1"/>
  <c r="AC39" i="15"/>
  <c r="AA39" i="15" s="1"/>
  <c r="Y39" i="15"/>
  <c r="W39" i="15" s="1"/>
  <c r="U39" i="15"/>
  <c r="Q39" i="15"/>
  <c r="O39" i="15" s="1"/>
  <c r="M39" i="15"/>
  <c r="I39" i="15"/>
  <c r="E39" i="15"/>
  <c r="C39" i="15" s="1"/>
  <c r="DY38" i="15"/>
  <c r="DW38" i="15" s="1"/>
  <c r="DU38" i="15"/>
  <c r="DS38" i="15" s="1"/>
  <c r="DQ38" i="15"/>
  <c r="DO38" i="15" s="1"/>
  <c r="DM38" i="15"/>
  <c r="DK38" i="15" s="1"/>
  <c r="DI38" i="15"/>
  <c r="DG38" i="15" s="1"/>
  <c r="DE38" i="15"/>
  <c r="DC38" i="15" s="1"/>
  <c r="DA38" i="15"/>
  <c r="CY38" i="15" s="1"/>
  <c r="CS38" i="15"/>
  <c r="CO38" i="15"/>
  <c r="CK38" i="15"/>
  <c r="CG38" i="15"/>
  <c r="CC38" i="15"/>
  <c r="BY38" i="15"/>
  <c r="BW38" i="15" s="1"/>
  <c r="BU38" i="15"/>
  <c r="BS38" i="15" s="1"/>
  <c r="BQ38" i="15"/>
  <c r="BM38" i="15"/>
  <c r="BI38" i="15"/>
  <c r="BE38" i="15"/>
  <c r="BA38" i="15"/>
  <c r="AW38" i="15"/>
  <c r="AS38" i="15"/>
  <c r="AQ38" i="15" s="1"/>
  <c r="AO38" i="15"/>
  <c r="AM38" i="15" s="1"/>
  <c r="AK38" i="15"/>
  <c r="AI38" i="15" s="1"/>
  <c r="AG38" i="15"/>
  <c r="AE38" i="15" s="1"/>
  <c r="AC38" i="15"/>
  <c r="AA38" i="15" s="1"/>
  <c r="Y38" i="15"/>
  <c r="W38" i="15" s="1"/>
  <c r="U38" i="15"/>
  <c r="Q38" i="15"/>
  <c r="O38" i="15" s="1"/>
  <c r="M38" i="15"/>
  <c r="I38" i="15"/>
  <c r="E38" i="15"/>
  <c r="DY37" i="15"/>
  <c r="DW37" i="15" s="1"/>
  <c r="DU37" i="15"/>
  <c r="DS37" i="15" s="1"/>
  <c r="DQ37" i="15"/>
  <c r="DO37" i="15" s="1"/>
  <c r="DM37" i="15"/>
  <c r="DK37" i="15" s="1"/>
  <c r="DI37" i="15"/>
  <c r="DG37" i="15" s="1"/>
  <c r="DE37" i="15"/>
  <c r="DC37" i="15" s="1"/>
  <c r="DA37" i="15"/>
  <c r="CY37" i="15" s="1"/>
  <c r="CS37" i="15"/>
  <c r="CO37" i="15"/>
  <c r="CK37" i="15"/>
  <c r="CG37" i="15"/>
  <c r="CC37" i="15"/>
  <c r="BY37" i="15"/>
  <c r="BW37" i="15" s="1"/>
  <c r="BU37" i="15"/>
  <c r="BS37" i="15" s="1"/>
  <c r="BQ37" i="15"/>
  <c r="BM37" i="15"/>
  <c r="BI37" i="15"/>
  <c r="BE37" i="15"/>
  <c r="BA37" i="15"/>
  <c r="AW37" i="15"/>
  <c r="AS37" i="15"/>
  <c r="AQ37" i="15" s="1"/>
  <c r="AO37" i="15"/>
  <c r="AM37" i="15" s="1"/>
  <c r="AK37" i="15"/>
  <c r="AI37" i="15" s="1"/>
  <c r="AG37" i="15"/>
  <c r="AE37" i="15" s="1"/>
  <c r="AC37" i="15"/>
  <c r="AA37" i="15" s="1"/>
  <c r="Y37" i="15"/>
  <c r="W37" i="15" s="1"/>
  <c r="U37" i="15"/>
  <c r="Q37" i="15"/>
  <c r="O37" i="15" s="1"/>
  <c r="M37" i="15"/>
  <c r="I37" i="15"/>
  <c r="E37" i="15"/>
  <c r="C37" i="15" s="1"/>
  <c r="DY36" i="15"/>
  <c r="DW36" i="15" s="1"/>
  <c r="DU36" i="15"/>
  <c r="DS36" i="15" s="1"/>
  <c r="DQ36" i="15"/>
  <c r="DO36" i="15" s="1"/>
  <c r="DM36" i="15"/>
  <c r="DK36" i="15" s="1"/>
  <c r="DI36" i="15"/>
  <c r="DG36" i="15" s="1"/>
  <c r="DE36" i="15"/>
  <c r="DC36" i="15" s="1"/>
  <c r="DA36" i="15"/>
  <c r="CY36" i="15" s="1"/>
  <c r="CS36" i="15"/>
  <c r="CO36" i="15"/>
  <c r="CK36" i="15"/>
  <c r="CG36" i="15"/>
  <c r="CC36" i="15"/>
  <c r="BY36" i="15"/>
  <c r="BW36" i="15" s="1"/>
  <c r="BU36" i="15"/>
  <c r="BS36" i="15" s="1"/>
  <c r="BQ36" i="15"/>
  <c r="BM36" i="15"/>
  <c r="BI36" i="15"/>
  <c r="BE36" i="15"/>
  <c r="BA36" i="15"/>
  <c r="EC36" i="15" s="1"/>
  <c r="AW36" i="15"/>
  <c r="AS36" i="15"/>
  <c r="AQ36" i="15" s="1"/>
  <c r="AO36" i="15"/>
  <c r="AM36" i="15" s="1"/>
  <c r="AK36" i="15"/>
  <c r="AI36" i="15" s="1"/>
  <c r="AG36" i="15"/>
  <c r="AE36" i="15" s="1"/>
  <c r="AC36" i="15"/>
  <c r="AA36" i="15" s="1"/>
  <c r="Y36" i="15"/>
  <c r="W36" i="15" s="1"/>
  <c r="U36" i="15"/>
  <c r="Q36" i="15"/>
  <c r="O36" i="15" s="1"/>
  <c r="M36" i="15"/>
  <c r="I36" i="15"/>
  <c r="E36" i="15"/>
  <c r="DY35" i="15"/>
  <c r="DW35" i="15" s="1"/>
  <c r="DU35" i="15"/>
  <c r="DS35" i="15" s="1"/>
  <c r="DQ35" i="15"/>
  <c r="DO35" i="15" s="1"/>
  <c r="DM35" i="15"/>
  <c r="DK35" i="15" s="1"/>
  <c r="DI35" i="15"/>
  <c r="DG35" i="15" s="1"/>
  <c r="DE35" i="15"/>
  <c r="DC35" i="15" s="1"/>
  <c r="DA35" i="15"/>
  <c r="CY35" i="15" s="1"/>
  <c r="CS35" i="15"/>
  <c r="CO35" i="15"/>
  <c r="CK35" i="15"/>
  <c r="CG35" i="15"/>
  <c r="CC35" i="15"/>
  <c r="BY35" i="15"/>
  <c r="BW35" i="15" s="1"/>
  <c r="BU35" i="15"/>
  <c r="BS35" i="15" s="1"/>
  <c r="BQ35" i="15"/>
  <c r="BM35" i="15"/>
  <c r="BI35" i="15"/>
  <c r="BE35" i="15"/>
  <c r="BA35" i="15"/>
  <c r="AW35" i="15"/>
  <c r="AS35" i="15"/>
  <c r="AQ35" i="15" s="1"/>
  <c r="AO35" i="15"/>
  <c r="AM35" i="15" s="1"/>
  <c r="AK35" i="15"/>
  <c r="AI35" i="15" s="1"/>
  <c r="AG35" i="15"/>
  <c r="AE35" i="15" s="1"/>
  <c r="AC35" i="15"/>
  <c r="AA35" i="15" s="1"/>
  <c r="Y35" i="15"/>
  <c r="W35" i="15" s="1"/>
  <c r="U35" i="15"/>
  <c r="Q35" i="15"/>
  <c r="O35" i="15" s="1"/>
  <c r="M35" i="15"/>
  <c r="I35" i="15"/>
  <c r="E35" i="15"/>
  <c r="C35" i="15" s="1"/>
  <c r="DY34" i="15"/>
  <c r="DW34" i="15" s="1"/>
  <c r="DU34" i="15"/>
  <c r="DS34" i="15" s="1"/>
  <c r="DQ34" i="15"/>
  <c r="DO34" i="15" s="1"/>
  <c r="DM34" i="15"/>
  <c r="DK34" i="15" s="1"/>
  <c r="DI34" i="15"/>
  <c r="DG34" i="15" s="1"/>
  <c r="DE34" i="15"/>
  <c r="DC34" i="15" s="1"/>
  <c r="DA34" i="15"/>
  <c r="CY34" i="15" s="1"/>
  <c r="CS34" i="15"/>
  <c r="CO34" i="15"/>
  <c r="CG34" i="15"/>
  <c r="CC34" i="15"/>
  <c r="BY34" i="15"/>
  <c r="BW34" i="15" s="1"/>
  <c r="BU34" i="15"/>
  <c r="BS34" i="15" s="1"/>
  <c r="BQ34" i="15"/>
  <c r="BM34" i="15"/>
  <c r="BI34" i="15"/>
  <c r="BE34" i="15"/>
  <c r="BA34" i="15"/>
  <c r="AW34" i="15"/>
  <c r="AS34" i="15"/>
  <c r="AQ34" i="15" s="1"/>
  <c r="AO34" i="15"/>
  <c r="AM34" i="15" s="1"/>
  <c r="AK34" i="15"/>
  <c r="AI34" i="15" s="1"/>
  <c r="AG34" i="15"/>
  <c r="AE34" i="15" s="1"/>
  <c r="AC34" i="15"/>
  <c r="AA34" i="15" s="1"/>
  <c r="Y34" i="15"/>
  <c r="W34" i="15" s="1"/>
  <c r="U34" i="15"/>
  <c r="Q34" i="15"/>
  <c r="O34" i="15" s="1"/>
  <c r="M34" i="15"/>
  <c r="I34" i="15"/>
  <c r="E34" i="15"/>
  <c r="DY33" i="15"/>
  <c r="DW33" i="15" s="1"/>
  <c r="DU33" i="15"/>
  <c r="DS33" i="15" s="1"/>
  <c r="DQ33" i="15"/>
  <c r="DO33" i="15" s="1"/>
  <c r="DM33" i="15"/>
  <c r="DK33" i="15" s="1"/>
  <c r="DI33" i="15"/>
  <c r="DG33" i="15" s="1"/>
  <c r="DE33" i="15"/>
  <c r="DC33" i="15" s="1"/>
  <c r="DA33" i="15"/>
  <c r="CY33" i="15" s="1"/>
  <c r="CS33" i="15"/>
  <c r="CO33" i="15"/>
  <c r="CK33" i="15"/>
  <c r="CG33" i="15"/>
  <c r="BY33" i="15"/>
  <c r="BW33" i="15" s="1"/>
  <c r="BU33" i="15"/>
  <c r="BS33" i="15" s="1"/>
  <c r="BQ33" i="15"/>
  <c r="BM33" i="15"/>
  <c r="BI33" i="15"/>
  <c r="BE33" i="15"/>
  <c r="BA33" i="15"/>
  <c r="AW33" i="15"/>
  <c r="AS33" i="15"/>
  <c r="AQ33" i="15" s="1"/>
  <c r="AO33" i="15"/>
  <c r="AM33" i="15" s="1"/>
  <c r="AK33" i="15"/>
  <c r="AI33" i="15" s="1"/>
  <c r="AG33" i="15"/>
  <c r="AE33" i="15" s="1"/>
  <c r="AC33" i="15"/>
  <c r="AA33" i="15" s="1"/>
  <c r="Y33" i="15"/>
  <c r="W33" i="15" s="1"/>
  <c r="U33" i="15"/>
  <c r="Q33" i="15"/>
  <c r="O33" i="15" s="1"/>
  <c r="M33" i="15"/>
  <c r="I33" i="15"/>
  <c r="E33" i="15"/>
  <c r="C33" i="15" s="1"/>
  <c r="DY32" i="15"/>
  <c r="DW32" i="15" s="1"/>
  <c r="DU32" i="15"/>
  <c r="DS32" i="15" s="1"/>
  <c r="DQ32" i="15"/>
  <c r="DO32" i="15" s="1"/>
  <c r="DM32" i="15"/>
  <c r="DK32" i="15" s="1"/>
  <c r="DI32" i="15"/>
  <c r="DG32" i="15" s="1"/>
  <c r="DE32" i="15"/>
  <c r="DC32" i="15" s="1"/>
  <c r="DA32" i="15"/>
  <c r="CY32" i="15" s="1"/>
  <c r="CS32" i="15"/>
  <c r="CO32" i="15"/>
  <c r="CO86" i="15" s="1"/>
  <c r="CK32" i="15"/>
  <c r="CG32" i="15"/>
  <c r="CC32" i="15"/>
  <c r="BY32" i="15"/>
  <c r="BW32" i="15" s="1"/>
  <c r="BU32" i="15"/>
  <c r="BS32" i="15" s="1"/>
  <c r="BQ32" i="15"/>
  <c r="BM32" i="15"/>
  <c r="BI32" i="15"/>
  <c r="BI86" i="15" s="1"/>
  <c r="BE32" i="15"/>
  <c r="AS32" i="15"/>
  <c r="AQ32" i="15" s="1"/>
  <c r="AO32" i="15"/>
  <c r="AM32" i="15" s="1"/>
  <c r="AK32" i="15"/>
  <c r="AI32" i="15" s="1"/>
  <c r="AG32" i="15"/>
  <c r="AE32" i="15" s="1"/>
  <c r="AC32" i="15"/>
  <c r="AA32" i="15" s="1"/>
  <c r="Y32" i="15"/>
  <c r="W32" i="15" s="1"/>
  <c r="U32" i="15"/>
  <c r="U86" i="15" s="1"/>
  <c r="Q32" i="15"/>
  <c r="O32" i="15" s="1"/>
  <c r="M32" i="15"/>
  <c r="I32" i="15"/>
  <c r="E32" i="15"/>
  <c r="C32" i="15" s="1"/>
  <c r="DY31" i="15"/>
  <c r="DU31" i="15"/>
  <c r="DQ31" i="15"/>
  <c r="DM31" i="15"/>
  <c r="DI31" i="15"/>
  <c r="DE31" i="15"/>
  <c r="DA31" i="15"/>
  <c r="CK31" i="15"/>
  <c r="CK86" i="15" s="1"/>
  <c r="BY31" i="15"/>
  <c r="BU31" i="15"/>
  <c r="BA31" i="15"/>
  <c r="AW31" i="15"/>
  <c r="AS31" i="15"/>
  <c r="AO31" i="15"/>
  <c r="AK31" i="15"/>
  <c r="AG31" i="15"/>
  <c r="AC31" i="15"/>
  <c r="Y31" i="15"/>
  <c r="Q31" i="15"/>
  <c r="E31" i="15"/>
  <c r="ED30" i="15"/>
  <c r="EB30" i="15"/>
  <c r="ED29" i="15"/>
  <c r="EC29" i="15"/>
  <c r="EB29" i="15"/>
  <c r="EA29" i="15"/>
  <c r="ED28" i="15"/>
  <c r="EB28" i="15"/>
  <c r="EC28" i="15"/>
  <c r="EA28" i="15"/>
  <c r="ED27" i="15"/>
  <c r="EB27" i="15"/>
  <c r="EC27" i="15"/>
  <c r="EA27" i="15"/>
  <c r="ED26" i="15"/>
  <c r="EB26" i="15"/>
  <c r="EA26" i="15"/>
  <c r="ED25" i="15"/>
  <c r="EC25" i="15"/>
  <c r="EB25" i="15"/>
  <c r="EA25" i="15"/>
  <c r="ED24" i="15"/>
  <c r="EB24" i="15"/>
  <c r="EC24" i="15"/>
  <c r="ED23" i="15"/>
  <c r="EB23" i="15"/>
  <c r="EC23" i="15"/>
  <c r="EA23" i="15"/>
  <c r="ED22" i="15"/>
  <c r="EB22" i="15"/>
  <c r="ED21" i="15"/>
  <c r="EC21" i="15"/>
  <c r="EB21" i="15"/>
  <c r="EA21" i="15"/>
  <c r="ED20" i="15"/>
  <c r="EB20" i="15"/>
  <c r="EC20" i="15"/>
  <c r="ED19" i="15"/>
  <c r="EB19" i="15"/>
  <c r="EC19" i="15"/>
  <c r="EA19" i="15"/>
  <c r="ED18" i="15"/>
  <c r="EB18" i="15"/>
  <c r="ED17" i="15"/>
  <c r="EC17" i="15"/>
  <c r="EB17" i="15"/>
  <c r="EA17" i="15"/>
  <c r="ED16" i="15"/>
  <c r="EB16" i="15"/>
  <c r="EC16" i="15"/>
  <c r="ED15" i="15"/>
  <c r="EB15" i="15"/>
  <c r="EC15" i="15"/>
  <c r="EA15" i="15"/>
  <c r="ED14" i="15"/>
  <c r="EB14" i="15"/>
  <c r="ED13" i="15"/>
  <c r="EC13" i="15"/>
  <c r="EB13" i="15"/>
  <c r="EA13" i="15"/>
  <c r="ED12" i="15"/>
  <c r="EB12" i="15"/>
  <c r="EC12" i="15"/>
  <c r="EA12" i="15"/>
  <c r="ED11" i="15"/>
  <c r="EB11" i="15"/>
  <c r="EC11" i="15"/>
  <c r="EA11" i="15"/>
  <c r="ED10" i="15"/>
  <c r="EB10" i="15"/>
  <c r="EA10" i="15"/>
  <c r="ED9" i="15"/>
  <c r="EC9" i="15"/>
  <c r="EB9" i="15"/>
  <c r="EA9" i="15"/>
  <c r="ED8" i="15"/>
  <c r="EB8" i="15"/>
  <c r="EC8" i="15"/>
  <c r="ED7" i="15"/>
  <c r="EB7" i="15"/>
  <c r="EB86" i="15" s="1"/>
  <c r="ED31" i="13"/>
  <c r="EA8" i="13"/>
  <c r="EB8" i="13"/>
  <c r="EC8" i="13"/>
  <c r="ED8" i="13"/>
  <c r="EA9" i="13"/>
  <c r="EB9" i="13"/>
  <c r="EC9" i="13"/>
  <c r="ED9" i="13"/>
  <c r="EA10" i="13"/>
  <c r="EB10" i="13"/>
  <c r="EC10" i="13"/>
  <c r="ED10" i="13"/>
  <c r="EA11" i="13"/>
  <c r="EB11" i="13"/>
  <c r="EC11" i="13"/>
  <c r="ED11" i="13"/>
  <c r="EA12" i="13"/>
  <c r="EB12" i="13"/>
  <c r="EC12" i="13"/>
  <c r="ED12" i="13"/>
  <c r="EA13" i="13"/>
  <c r="EB13" i="13"/>
  <c r="EC13" i="13"/>
  <c r="ED13" i="13"/>
  <c r="EA14" i="13"/>
  <c r="EB14" i="13"/>
  <c r="EC14" i="13"/>
  <c r="ED14" i="13"/>
  <c r="EA15" i="13"/>
  <c r="EB15" i="13"/>
  <c r="EC15" i="13"/>
  <c r="ED15" i="13"/>
  <c r="EA16" i="13"/>
  <c r="EB16" i="13"/>
  <c r="EC16" i="13"/>
  <c r="ED16" i="13"/>
  <c r="EA17" i="13"/>
  <c r="EB17" i="13"/>
  <c r="EC17" i="13"/>
  <c r="ED17" i="13"/>
  <c r="EA18" i="13"/>
  <c r="EB18" i="13"/>
  <c r="EC18" i="13"/>
  <c r="ED18" i="13"/>
  <c r="EA19" i="13"/>
  <c r="EB19" i="13"/>
  <c r="EC19" i="13"/>
  <c r="ED19" i="13"/>
  <c r="EA20" i="13"/>
  <c r="EB20" i="13"/>
  <c r="EC20" i="13"/>
  <c r="ED20" i="13"/>
  <c r="EA21" i="13"/>
  <c r="EB21" i="13"/>
  <c r="EC21" i="13"/>
  <c r="ED21" i="13"/>
  <c r="EA22" i="13"/>
  <c r="EB22" i="13"/>
  <c r="EC22" i="13"/>
  <c r="ED22" i="13"/>
  <c r="EA23" i="13"/>
  <c r="EB23" i="13"/>
  <c r="EC23" i="13"/>
  <c r="ED23" i="13"/>
  <c r="EA24" i="13"/>
  <c r="EB24" i="13"/>
  <c r="EC24" i="13"/>
  <c r="ED24" i="13"/>
  <c r="EA25" i="13"/>
  <c r="EB25" i="13"/>
  <c r="EC25" i="13"/>
  <c r="ED25" i="13"/>
  <c r="EA26" i="13"/>
  <c r="EB26" i="13"/>
  <c r="EC26" i="13"/>
  <c r="ED26" i="13"/>
  <c r="EA27" i="13"/>
  <c r="EB27" i="13"/>
  <c r="EC27" i="13"/>
  <c r="ED27" i="13"/>
  <c r="EA28" i="13"/>
  <c r="EB28" i="13"/>
  <c r="EC28" i="13"/>
  <c r="ED28" i="13"/>
  <c r="EA29" i="13"/>
  <c r="EB29" i="13"/>
  <c r="EC29" i="13"/>
  <c r="ED29" i="13"/>
  <c r="EA30" i="13"/>
  <c r="EB30" i="13"/>
  <c r="EC30" i="13"/>
  <c r="ED30" i="13"/>
  <c r="EA31" i="13"/>
  <c r="EB31" i="13"/>
  <c r="EC31" i="13"/>
  <c r="EA32" i="13"/>
  <c r="EB32" i="13"/>
  <c r="EC32" i="13"/>
  <c r="ED32" i="13"/>
  <c r="EA33" i="13"/>
  <c r="EB33" i="13"/>
  <c r="EC33" i="13"/>
  <c r="ED33" i="13"/>
  <c r="EA34" i="13"/>
  <c r="EB34" i="13"/>
  <c r="EC34" i="13"/>
  <c r="ED34" i="13"/>
  <c r="EA35" i="13"/>
  <c r="EB35" i="13"/>
  <c r="EE35" i="13" s="1"/>
  <c r="EC35" i="13"/>
  <c r="EF35" i="13" s="1"/>
  <c r="ED35" i="13"/>
  <c r="EG35" i="13" s="1"/>
  <c r="EA36" i="13"/>
  <c r="EB36" i="13"/>
  <c r="EC36" i="13"/>
  <c r="ED36" i="13"/>
  <c r="EA37" i="13"/>
  <c r="EB37" i="13"/>
  <c r="EC37" i="13"/>
  <c r="ED37" i="13"/>
  <c r="EA38" i="13"/>
  <c r="EB38" i="13"/>
  <c r="EC38" i="13"/>
  <c r="ED38" i="13"/>
  <c r="EA39" i="13"/>
  <c r="EB39" i="13"/>
  <c r="EC39" i="13"/>
  <c r="ED39" i="13"/>
  <c r="EA40" i="13"/>
  <c r="EB40" i="13"/>
  <c r="EC40" i="13"/>
  <c r="ED40" i="13"/>
  <c r="EA41" i="13"/>
  <c r="EB41" i="13"/>
  <c r="EC41" i="13"/>
  <c r="ED41" i="13"/>
  <c r="EA42" i="13"/>
  <c r="EB42" i="13"/>
  <c r="EC42" i="13"/>
  <c r="ED42" i="13"/>
  <c r="EA43" i="13"/>
  <c r="EB43" i="13"/>
  <c r="EC43" i="13"/>
  <c r="ED43" i="13"/>
  <c r="EA44" i="13"/>
  <c r="EB44" i="13"/>
  <c r="EC44" i="13"/>
  <c r="ED44" i="13"/>
  <c r="EA45" i="13"/>
  <c r="EB45" i="13"/>
  <c r="EC45" i="13"/>
  <c r="ED45" i="13"/>
  <c r="EA46" i="13"/>
  <c r="EB46" i="13"/>
  <c r="EC46" i="13"/>
  <c r="ED46" i="13"/>
  <c r="EA47" i="13"/>
  <c r="EB47" i="13"/>
  <c r="EC47" i="13"/>
  <c r="ED47" i="13"/>
  <c r="EA48" i="13"/>
  <c r="EB48" i="13"/>
  <c r="EC48" i="13"/>
  <c r="ED48" i="13"/>
  <c r="EA49" i="13"/>
  <c r="EB49" i="13"/>
  <c r="EC49" i="13"/>
  <c r="ED49" i="13"/>
  <c r="EA50" i="13"/>
  <c r="EB50" i="13"/>
  <c r="EC50" i="13"/>
  <c r="ED50" i="13"/>
  <c r="EA51" i="13"/>
  <c r="EB51" i="13"/>
  <c r="EC51" i="13"/>
  <c r="ED51" i="13"/>
  <c r="EA52" i="13"/>
  <c r="EB52" i="13"/>
  <c r="EC52" i="13"/>
  <c r="ED52" i="13"/>
  <c r="EA53" i="13"/>
  <c r="EB53" i="13"/>
  <c r="EC53" i="13"/>
  <c r="EA54" i="13"/>
  <c r="EB54" i="13"/>
  <c r="EC54" i="13"/>
  <c r="EA55" i="13"/>
  <c r="EB55" i="13"/>
  <c r="EC55" i="13"/>
  <c r="EA56" i="13"/>
  <c r="EB56" i="13"/>
  <c r="EC56" i="13"/>
  <c r="EA57" i="13"/>
  <c r="EB57" i="13"/>
  <c r="EC57" i="13"/>
  <c r="EA58" i="13"/>
  <c r="EB58" i="13"/>
  <c r="EC58" i="13"/>
  <c r="EA59" i="13"/>
  <c r="EB59" i="13"/>
  <c r="EC59" i="13"/>
  <c r="EA60" i="13"/>
  <c r="EB60" i="13"/>
  <c r="EC60" i="13"/>
  <c r="EA61" i="13"/>
  <c r="EB61" i="13"/>
  <c r="EC61" i="13"/>
  <c r="EA62" i="13"/>
  <c r="EB62" i="13"/>
  <c r="EC62" i="13"/>
  <c r="EA63" i="13"/>
  <c r="EB63" i="13"/>
  <c r="EC63" i="13"/>
  <c r="EA64" i="13"/>
  <c r="EB64" i="13"/>
  <c r="EC64" i="13"/>
  <c r="EA65" i="13"/>
  <c r="EB65" i="13"/>
  <c r="EC65" i="13"/>
  <c r="EA66" i="13"/>
  <c r="EB66" i="13"/>
  <c r="EC66" i="13"/>
  <c r="EA67" i="13"/>
  <c r="EB67" i="13"/>
  <c r="EC67" i="13"/>
  <c r="ED67" i="13"/>
  <c r="EA68" i="13"/>
  <c r="EB68" i="13"/>
  <c r="EC68" i="13"/>
  <c r="ED68" i="13"/>
  <c r="EA69" i="13"/>
  <c r="EB69" i="13"/>
  <c r="EC69" i="13"/>
  <c r="ED69" i="13"/>
  <c r="EA70" i="13"/>
  <c r="EB70" i="13"/>
  <c r="EC70" i="13"/>
  <c r="ED70" i="13"/>
  <c r="EA71" i="13"/>
  <c r="EB71" i="13"/>
  <c r="EC71" i="13"/>
  <c r="ED71" i="13"/>
  <c r="EA72" i="13"/>
  <c r="EB72" i="13"/>
  <c r="EC72" i="13"/>
  <c r="ED72" i="13"/>
  <c r="EA73" i="13"/>
  <c r="EB73" i="13"/>
  <c r="EC73" i="13"/>
  <c r="ED73" i="13"/>
  <c r="EA74" i="13"/>
  <c r="EB74" i="13"/>
  <c r="EC74" i="13"/>
  <c r="ED74" i="13"/>
  <c r="EA75" i="13"/>
  <c r="EB75" i="13"/>
  <c r="EC75" i="13"/>
  <c r="ED75" i="13"/>
  <c r="EA76" i="13"/>
  <c r="EB76" i="13"/>
  <c r="EC76" i="13"/>
  <c r="ED76" i="13"/>
  <c r="EA77" i="13"/>
  <c r="EB77" i="13"/>
  <c r="EC77" i="13"/>
  <c r="ED77" i="13"/>
  <c r="EA78" i="13"/>
  <c r="EB78" i="13"/>
  <c r="EC78" i="13"/>
  <c r="ED78" i="13"/>
  <c r="EA79" i="13"/>
  <c r="EB79" i="13"/>
  <c r="EC79" i="13"/>
  <c r="ED79" i="13"/>
  <c r="EA80" i="13"/>
  <c r="EB80" i="13"/>
  <c r="EC80" i="13"/>
  <c r="ED80" i="13"/>
  <c r="EA81" i="13"/>
  <c r="EB81" i="13"/>
  <c r="EC81" i="13"/>
  <c r="ED81" i="13"/>
  <c r="EA82" i="13"/>
  <c r="EB82" i="13"/>
  <c r="EC82" i="13"/>
  <c r="ED82" i="13"/>
  <c r="EA83" i="13"/>
  <c r="EB83" i="13"/>
  <c r="EC83" i="13"/>
  <c r="ED83" i="13"/>
  <c r="EA84" i="13"/>
  <c r="EB84" i="13"/>
  <c r="EC84" i="13"/>
  <c r="ED84" i="13"/>
  <c r="EB7" i="13"/>
  <c r="EC7" i="13"/>
  <c r="ED7" i="13"/>
  <c r="EA7" i="13"/>
  <c r="DZ85" i="13"/>
  <c r="DX85" i="13"/>
  <c r="DV85" i="13"/>
  <c r="DT85" i="13"/>
  <c r="DR85" i="13"/>
  <c r="DP85" i="13"/>
  <c r="DN85" i="13"/>
  <c r="DL85" i="13"/>
  <c r="DJ85" i="13"/>
  <c r="DH85" i="13"/>
  <c r="CT85" i="13"/>
  <c r="CR85" i="13"/>
  <c r="CQ85" i="13"/>
  <c r="DF85" i="13"/>
  <c r="DD85" i="13"/>
  <c r="DB85" i="13"/>
  <c r="CZ85" i="13"/>
  <c r="CX85" i="13"/>
  <c r="CV85" i="13"/>
  <c r="CP85" i="13"/>
  <c r="CN85" i="13"/>
  <c r="CL85" i="13"/>
  <c r="CJ85" i="13"/>
  <c r="CH85" i="13"/>
  <c r="CF85" i="13"/>
  <c r="CD85" i="13"/>
  <c r="CB85" i="13"/>
  <c r="BZ85" i="13"/>
  <c r="BX85" i="13"/>
  <c r="BV85" i="13"/>
  <c r="BT85" i="13"/>
  <c r="BR85" i="13"/>
  <c r="BP85" i="13"/>
  <c r="BN85" i="13"/>
  <c r="BL85" i="13"/>
  <c r="BJ85" i="13"/>
  <c r="BH85" i="13"/>
  <c r="BF85" i="13"/>
  <c r="BD85" i="13"/>
  <c r="BB85" i="13"/>
  <c r="AZ85" i="13"/>
  <c r="AX85" i="13"/>
  <c r="AV85" i="13"/>
  <c r="AT85" i="13"/>
  <c r="AR85" i="13"/>
  <c r="AP85" i="13"/>
  <c r="AN85" i="13"/>
  <c r="AL85" i="13"/>
  <c r="AJ85" i="13"/>
  <c r="AH85" i="13"/>
  <c r="AF85" i="13"/>
  <c r="AD85" i="13"/>
  <c r="AB85" i="13"/>
  <c r="Z85" i="13"/>
  <c r="X85" i="13"/>
  <c r="V85" i="13"/>
  <c r="T85" i="13"/>
  <c r="R85" i="13"/>
  <c r="P85" i="13"/>
  <c r="N85" i="13"/>
  <c r="L85" i="13"/>
  <c r="J85" i="13"/>
  <c r="H85" i="13"/>
  <c r="D85" i="13"/>
  <c r="F85" i="13"/>
  <c r="AI31" i="15" l="1"/>
  <c r="AI86" i="15" s="1"/>
  <c r="AK86" i="15"/>
  <c r="I86" i="15"/>
  <c r="EC32" i="15"/>
  <c r="BM86" i="15"/>
  <c r="EC35" i="15"/>
  <c r="EC41" i="15"/>
  <c r="EC47" i="15"/>
  <c r="EC54" i="15"/>
  <c r="EC66" i="15"/>
  <c r="EC78" i="15"/>
  <c r="EC82" i="15"/>
  <c r="AE31" i="15"/>
  <c r="AE86" i="15" s="1"/>
  <c r="AG86" i="15"/>
  <c r="ED86" i="15"/>
  <c r="BA86" i="15"/>
  <c r="DO31" i="15"/>
  <c r="DO86" i="15" s="1"/>
  <c r="DQ86" i="15"/>
  <c r="CS86" i="15"/>
  <c r="EC58" i="15"/>
  <c r="EC62" i="15"/>
  <c r="EC70" i="15"/>
  <c r="EC74" i="15"/>
  <c r="W31" i="15"/>
  <c r="W86" i="15" s="1"/>
  <c r="Y86" i="15"/>
  <c r="AM31" i="15"/>
  <c r="AM86" i="15" s="1"/>
  <c r="AO86" i="15"/>
  <c r="BS31" i="15"/>
  <c r="BS86" i="15" s="1"/>
  <c r="BU86" i="15"/>
  <c r="DC31" i="15"/>
  <c r="DC86" i="15" s="1"/>
  <c r="DE86" i="15"/>
  <c r="DS31" i="15"/>
  <c r="DS86" i="15" s="1"/>
  <c r="DU86" i="15"/>
  <c r="M86" i="15"/>
  <c r="BQ86" i="15"/>
  <c r="CG86" i="15"/>
  <c r="EC38" i="15"/>
  <c r="EC40" i="15"/>
  <c r="EC43" i="15"/>
  <c r="EC46" i="15"/>
  <c r="EC50" i="15"/>
  <c r="EC53" i="15"/>
  <c r="EC57" i="15"/>
  <c r="EC61" i="15"/>
  <c r="EC65" i="15"/>
  <c r="EC69" i="15"/>
  <c r="EC73" i="15"/>
  <c r="EC77" i="15"/>
  <c r="EC81" i="15"/>
  <c r="AW86" i="15"/>
  <c r="EC31" i="15"/>
  <c r="DK31" i="15"/>
  <c r="DK86" i="15" s="1"/>
  <c r="DM86" i="15"/>
  <c r="O31" i="15"/>
  <c r="O86" i="15" s="1"/>
  <c r="Q86" i="15"/>
  <c r="CY31" i="15"/>
  <c r="CY86" i="15" s="1"/>
  <c r="DA86" i="15"/>
  <c r="CC86" i="15"/>
  <c r="EC33" i="15"/>
  <c r="AA31" i="15"/>
  <c r="AA86" i="15" s="1"/>
  <c r="AC86" i="15"/>
  <c r="AQ31" i="15"/>
  <c r="AQ86" i="15" s="1"/>
  <c r="AS86" i="15"/>
  <c r="BW31" i="15"/>
  <c r="BW86" i="15" s="1"/>
  <c r="BY86" i="15"/>
  <c r="DG31" i="15"/>
  <c r="DG86" i="15" s="1"/>
  <c r="DI86" i="15"/>
  <c r="DW31" i="15"/>
  <c r="DW86" i="15" s="1"/>
  <c r="DY86" i="15"/>
  <c r="BE86" i="15"/>
  <c r="EC34" i="15"/>
  <c r="EC37" i="15"/>
  <c r="EC45" i="15"/>
  <c r="EC49" i="15"/>
  <c r="EC52" i="15"/>
  <c r="EC56" i="15"/>
  <c r="EC60" i="15"/>
  <c r="EC64" i="15"/>
  <c r="EC68" i="15"/>
  <c r="EC72" i="15"/>
  <c r="EC76" i="15"/>
  <c r="EC80" i="15"/>
  <c r="EC84" i="15"/>
  <c r="CW86" i="15"/>
  <c r="N86" i="4"/>
  <c r="O86" i="4"/>
  <c r="L51" i="17"/>
  <c r="L48" i="17"/>
  <c r="M48" i="17" s="1"/>
  <c r="L46" i="17"/>
  <c r="M46" i="17" s="1"/>
  <c r="L40" i="17"/>
  <c r="H40" i="17"/>
  <c r="L37" i="17"/>
  <c r="M37" i="17" s="1"/>
  <c r="H37" i="17"/>
  <c r="L36" i="17"/>
  <c r="M36" i="17" s="1"/>
  <c r="H36" i="17"/>
  <c r="L33" i="17"/>
  <c r="H33" i="17"/>
  <c r="L32" i="17"/>
  <c r="M32" i="17" s="1"/>
  <c r="H32" i="17"/>
  <c r="L47" i="17"/>
  <c r="M47" i="17" s="1"/>
  <c r="L44" i="17"/>
  <c r="M44" i="17" s="1"/>
  <c r="L41" i="17"/>
  <c r="L38" i="17"/>
  <c r="L52" i="17"/>
  <c r="M52" i="17" s="1"/>
  <c r="H52" i="17"/>
  <c r="L49" i="17"/>
  <c r="M49" i="17" s="1"/>
  <c r="H49" i="17"/>
  <c r="L45" i="17"/>
  <c r="M45" i="17" s="1"/>
  <c r="L71" i="17"/>
  <c r="M71" i="17" s="1"/>
  <c r="L70" i="17"/>
  <c r="L69" i="17"/>
  <c r="M69" i="17" s="1"/>
  <c r="L68" i="17"/>
  <c r="L67" i="17"/>
  <c r="M67" i="17" s="1"/>
  <c r="EB85" i="13"/>
  <c r="EC85" i="13"/>
  <c r="ED85" i="13"/>
  <c r="P43" i="4"/>
  <c r="P9" i="4"/>
  <c r="P24" i="4"/>
  <c r="P8" i="4"/>
  <c r="P14" i="4"/>
  <c r="P74" i="4"/>
  <c r="P37" i="4"/>
  <c r="P29" i="4"/>
  <c r="P21" i="4"/>
  <c r="P13" i="4"/>
  <c r="P50" i="4"/>
  <c r="P28" i="4"/>
  <c r="P12" i="4"/>
  <c r="P20" i="4"/>
  <c r="P25" i="4"/>
  <c r="P15" i="4"/>
  <c r="P42" i="4"/>
  <c r="P52" i="4"/>
  <c r="P35" i="4"/>
  <c r="P27" i="4"/>
  <c r="P19" i="4"/>
  <c r="P11" i="4"/>
  <c r="P68" i="4"/>
  <c r="P39" i="4"/>
  <c r="P30" i="4"/>
  <c r="P49" i="4"/>
  <c r="P34" i="4"/>
  <c r="P26" i="4"/>
  <c r="P18" i="4"/>
  <c r="P10" i="4"/>
  <c r="P40" i="4"/>
  <c r="P31" i="4"/>
  <c r="P60" i="4"/>
  <c r="P22" i="4"/>
  <c r="P36" i="4"/>
  <c r="P33" i="4"/>
  <c r="P17" i="4"/>
  <c r="P32" i="4"/>
  <c r="P16" i="4"/>
  <c r="P23" i="4"/>
  <c r="P7" i="4"/>
  <c r="C31" i="15"/>
  <c r="C58" i="15"/>
  <c r="C72" i="15"/>
  <c r="EA14" i="15"/>
  <c r="EA16" i="15"/>
  <c r="EA30" i="15"/>
  <c r="EA18" i="15"/>
  <c r="EA20" i="15"/>
  <c r="EA8" i="15"/>
  <c r="EA22" i="15"/>
  <c r="EA24" i="15"/>
  <c r="C40" i="15"/>
  <c r="C44" i="15"/>
  <c r="C47" i="15"/>
  <c r="E86" i="15"/>
  <c r="EA7" i="15"/>
  <c r="EC14" i="15"/>
  <c r="EC18" i="15"/>
  <c r="EC22" i="15"/>
  <c r="EC7" i="15"/>
  <c r="C36" i="15"/>
  <c r="C50" i="15"/>
  <c r="C49" i="15"/>
  <c r="EC10" i="15"/>
  <c r="EC26" i="15"/>
  <c r="EC30" i="15"/>
  <c r="C34" i="15"/>
  <c r="C38" i="15"/>
  <c r="C42" i="15"/>
  <c r="C57" i="15"/>
  <c r="C53" i="15"/>
  <c r="O83" i="15"/>
  <c r="C71" i="15"/>
  <c r="C79" i="15"/>
  <c r="C84" i="15"/>
  <c r="EA85" i="13"/>
  <c r="DY85" i="13"/>
  <c r="DU85" i="13"/>
  <c r="DQ85" i="13"/>
  <c r="DM85" i="13"/>
  <c r="DK85" i="13"/>
  <c r="DG85" i="13"/>
  <c r="DI85" i="13"/>
  <c r="DC85" i="13"/>
  <c r="DE85" i="13"/>
  <c r="DS85" i="13"/>
  <c r="DW85" i="13"/>
  <c r="DO85" i="13"/>
  <c r="DA85" i="13"/>
  <c r="CY85" i="13"/>
  <c r="CW85" i="13"/>
  <c r="CU85" i="13"/>
  <c r="CS85" i="13"/>
  <c r="CO85" i="13"/>
  <c r="CK85" i="13"/>
  <c r="CM85" i="13"/>
  <c r="CG85" i="13"/>
  <c r="CC85" i="13"/>
  <c r="CA85" i="13"/>
  <c r="CE85" i="13"/>
  <c r="CI85" i="13"/>
  <c r="BY85" i="13"/>
  <c r="BW85" i="13"/>
  <c r="BU85" i="13"/>
  <c r="BS85" i="13"/>
  <c r="BQ85" i="13"/>
  <c r="BM85" i="13"/>
  <c r="BO85" i="13"/>
  <c r="BK85" i="13"/>
  <c r="BG85" i="13"/>
  <c r="BI85" i="13"/>
  <c r="BE85" i="13"/>
  <c r="BC85" i="13"/>
  <c r="BA85" i="13"/>
  <c r="AY85" i="13"/>
  <c r="AW85" i="13"/>
  <c r="AU85" i="13"/>
  <c r="AS85" i="13"/>
  <c r="AQ85" i="13"/>
  <c r="AO85" i="13"/>
  <c r="AM85" i="13"/>
  <c r="AK85" i="13"/>
  <c r="AI85" i="13"/>
  <c r="AG85" i="13"/>
  <c r="AE85" i="13"/>
  <c r="AC85" i="13"/>
  <c r="AA85" i="13"/>
  <c r="Y85" i="13"/>
  <c r="W85" i="13"/>
  <c r="U85" i="13"/>
  <c r="S85" i="13"/>
  <c r="Q85" i="13"/>
  <c r="O85" i="13"/>
  <c r="M85" i="13"/>
  <c r="K85" i="13"/>
  <c r="I85" i="13"/>
  <c r="E85" i="13"/>
  <c r="C85" i="13"/>
  <c r="G85" i="13"/>
  <c r="Q11" i="10"/>
  <c r="R11" i="10" s="1"/>
  <c r="Q19" i="10"/>
  <c r="R19" i="10" s="1"/>
  <c r="Q27" i="10"/>
  <c r="R27" i="10" s="1"/>
  <c r="Q43" i="10"/>
  <c r="Q51" i="10"/>
  <c r="R51" i="10" s="1"/>
  <c r="Q58" i="10"/>
  <c r="R58" i="10" s="1"/>
  <c r="Q76" i="10"/>
  <c r="EC86" i="15" l="1"/>
  <c r="EA86" i="15"/>
  <c r="P86" i="4"/>
  <c r="N52" i="17"/>
  <c r="O52" i="17"/>
  <c r="L11" i="17"/>
  <c r="H11" i="17"/>
  <c r="N47" i="17"/>
  <c r="O47" i="17"/>
  <c r="T47" i="17" s="1"/>
  <c r="R47" i="17"/>
  <c r="L34" i="17"/>
  <c r="M34" i="17" s="1"/>
  <c r="H34" i="17"/>
  <c r="M40" i="17"/>
  <c r="N48" i="17"/>
  <c r="O48" i="17"/>
  <c r="T48" i="17" s="1"/>
  <c r="R48" i="17"/>
  <c r="L15" i="17"/>
  <c r="M15" i="17" s="1"/>
  <c r="H15" i="17"/>
  <c r="L27" i="17"/>
  <c r="M27" i="17" s="1"/>
  <c r="H27" i="17"/>
  <c r="L17" i="17"/>
  <c r="M17" i="17" s="1"/>
  <c r="H17" i="17"/>
  <c r="L23" i="17"/>
  <c r="M23" i="17" s="1"/>
  <c r="H23" i="17"/>
  <c r="L29" i="17"/>
  <c r="M29" i="17" s="1"/>
  <c r="H29" i="17"/>
  <c r="L13" i="17"/>
  <c r="M13" i="17" s="1"/>
  <c r="H13" i="17"/>
  <c r="L25" i="17"/>
  <c r="H25" i="17"/>
  <c r="R32" i="17"/>
  <c r="J32" i="17"/>
  <c r="I32" i="17"/>
  <c r="I33" i="17"/>
  <c r="J33" i="17"/>
  <c r="R36" i="17"/>
  <c r="J36" i="17"/>
  <c r="I36" i="17"/>
  <c r="J37" i="17"/>
  <c r="I37" i="17"/>
  <c r="R37" i="17"/>
  <c r="L39" i="17"/>
  <c r="M39" i="17" s="1"/>
  <c r="H39" i="17"/>
  <c r="L43" i="17"/>
  <c r="H43" i="17"/>
  <c r="L8" i="17"/>
  <c r="H8" i="17"/>
  <c r="L21" i="17"/>
  <c r="M21" i="17" s="1"/>
  <c r="H21" i="17"/>
  <c r="M70" i="17"/>
  <c r="O45" i="17"/>
  <c r="N45" i="17"/>
  <c r="S45" i="17" s="1"/>
  <c r="R45" i="17"/>
  <c r="L19" i="17"/>
  <c r="H19" i="17"/>
  <c r="O67" i="17"/>
  <c r="T67" i="17" s="1"/>
  <c r="N67" i="17"/>
  <c r="R67" i="17"/>
  <c r="O69" i="17"/>
  <c r="T69" i="17" s="1"/>
  <c r="N69" i="17"/>
  <c r="R69" i="17"/>
  <c r="N71" i="17"/>
  <c r="O71" i="17"/>
  <c r="T71" i="17" s="1"/>
  <c r="R71" i="17"/>
  <c r="M38" i="17"/>
  <c r="N44" i="17"/>
  <c r="O44" i="17"/>
  <c r="T44" i="17" s="1"/>
  <c r="R44" i="17"/>
  <c r="N32" i="17"/>
  <c r="O32" i="17"/>
  <c r="M33" i="17"/>
  <c r="N36" i="17"/>
  <c r="O36" i="17"/>
  <c r="O37" i="17"/>
  <c r="N37" i="17"/>
  <c r="N46" i="17"/>
  <c r="S46" i="17" s="1"/>
  <c r="O46" i="17"/>
  <c r="R46" i="17"/>
  <c r="M51" i="17"/>
  <c r="O49" i="17"/>
  <c r="P49" i="17" s="1"/>
  <c r="N49" i="17"/>
  <c r="N86" i="17"/>
  <c r="R41" i="17"/>
  <c r="L31" i="17"/>
  <c r="M31" i="17" s="1"/>
  <c r="H31" i="17"/>
  <c r="I86" i="17"/>
  <c r="R68" i="17"/>
  <c r="J49" i="17"/>
  <c r="R49" i="17"/>
  <c r="I49" i="17"/>
  <c r="J52" i="17"/>
  <c r="I52" i="17"/>
  <c r="R52" i="17"/>
  <c r="L9" i="17"/>
  <c r="H9" i="17"/>
  <c r="L14" i="17"/>
  <c r="M14" i="17" s="1"/>
  <c r="H14" i="17"/>
  <c r="L20" i="17"/>
  <c r="M20" i="17" s="1"/>
  <c r="H20" i="17"/>
  <c r="L26" i="17"/>
  <c r="H26" i="17"/>
  <c r="L50" i="17"/>
  <c r="M50" i="17" s="1"/>
  <c r="H50" i="17"/>
  <c r="L10" i="17"/>
  <c r="M10" i="17" s="1"/>
  <c r="H10" i="17"/>
  <c r="L16" i="17"/>
  <c r="M16" i="17" s="1"/>
  <c r="H16" i="17"/>
  <c r="L22" i="17"/>
  <c r="M22" i="17" s="1"/>
  <c r="H22" i="17"/>
  <c r="L28" i="17"/>
  <c r="M28" i="17" s="1"/>
  <c r="H28" i="17"/>
  <c r="L35" i="17"/>
  <c r="M35" i="17" s="1"/>
  <c r="H35" i="17"/>
  <c r="R40" i="17"/>
  <c r="I40" i="17"/>
  <c r="J40" i="17"/>
  <c r="L42" i="17"/>
  <c r="M42" i="17" s="1"/>
  <c r="H42" i="17"/>
  <c r="L12" i="17"/>
  <c r="M12" i="17" s="1"/>
  <c r="H12" i="17"/>
  <c r="L18" i="17"/>
  <c r="M18" i="17" s="1"/>
  <c r="H18" i="17"/>
  <c r="L24" i="17"/>
  <c r="M24" i="17" s="1"/>
  <c r="H24" i="17"/>
  <c r="L30" i="17"/>
  <c r="M30" i="17" s="1"/>
  <c r="H30" i="17"/>
  <c r="Q69" i="10"/>
  <c r="R69" i="10" s="1"/>
  <c r="Q83" i="10"/>
  <c r="R83" i="10" s="1"/>
  <c r="T83" i="10" s="1"/>
  <c r="Q45" i="10"/>
  <c r="R45" i="10" s="1"/>
  <c r="Q53" i="10"/>
  <c r="R53" i="10" s="1"/>
  <c r="Q33" i="10"/>
  <c r="R33" i="10" s="1"/>
  <c r="Q82" i="10"/>
  <c r="R82" i="10" s="1"/>
  <c r="Q49" i="10"/>
  <c r="R49" i="10" s="1"/>
  <c r="Q56" i="10"/>
  <c r="R56" i="10" s="1"/>
  <c r="Q17" i="10"/>
  <c r="R17" i="10" s="1"/>
  <c r="Q25" i="10"/>
  <c r="R25" i="10" s="1"/>
  <c r="Q13" i="10"/>
  <c r="Q80" i="10"/>
  <c r="R80" i="10" s="1"/>
  <c r="T80" i="10" s="1"/>
  <c r="Q62" i="10"/>
  <c r="R62" i="10" s="1"/>
  <c r="Q37" i="10"/>
  <c r="R37" i="10" s="1"/>
  <c r="Q21" i="10"/>
  <c r="R21" i="10" s="1"/>
  <c r="Q84" i="10"/>
  <c r="R84" i="10" s="1"/>
  <c r="Q74" i="10"/>
  <c r="Q65" i="10"/>
  <c r="Q57" i="10"/>
  <c r="R57" i="10" s="1"/>
  <c r="Q78" i="10"/>
  <c r="R78" i="10" s="1"/>
  <c r="Q23" i="10"/>
  <c r="R23" i="10" s="1"/>
  <c r="Q14" i="10"/>
  <c r="Q7" i="10"/>
  <c r="M7" i="10"/>
  <c r="M86" i="10" s="1"/>
  <c r="Q79" i="10"/>
  <c r="Q67" i="10"/>
  <c r="R67" i="10" s="1"/>
  <c r="Q60" i="10"/>
  <c r="R60" i="10" s="1"/>
  <c r="Q59" i="10"/>
  <c r="R59" i="10" s="1"/>
  <c r="Q54" i="10"/>
  <c r="T51" i="10"/>
  <c r="S51" i="10"/>
  <c r="Q40" i="10"/>
  <c r="R40" i="10" s="1"/>
  <c r="Q34" i="10"/>
  <c r="R34" i="10" s="1"/>
  <c r="Q31" i="10"/>
  <c r="R31" i="10" s="1"/>
  <c r="Q28" i="10"/>
  <c r="Q22" i="10"/>
  <c r="R22" i="10" s="1"/>
  <c r="S19" i="10"/>
  <c r="T19" i="10"/>
  <c r="Q8" i="10"/>
  <c r="R8" i="10" s="1"/>
  <c r="Q81" i="10"/>
  <c r="R81" i="10" s="1"/>
  <c r="Q39" i="10"/>
  <c r="R39" i="10" s="1"/>
  <c r="R76" i="10"/>
  <c r="Q52" i="10"/>
  <c r="R52" i="10" s="1"/>
  <c r="Q46" i="10"/>
  <c r="R43" i="10"/>
  <c r="Q32" i="10"/>
  <c r="Q26" i="10"/>
  <c r="Q20" i="10"/>
  <c r="R20" i="10" s="1"/>
  <c r="S11" i="10"/>
  <c r="T11" i="10"/>
  <c r="Q72" i="10"/>
  <c r="R72" i="10" s="1"/>
  <c r="Q70" i="10"/>
  <c r="R70" i="10" s="1"/>
  <c r="Q63" i="10"/>
  <c r="Q61" i="10"/>
  <c r="S58" i="10"/>
  <c r="T58" i="10"/>
  <c r="Q48" i="10"/>
  <c r="R48" i="10" s="1"/>
  <c r="Q42" i="10"/>
  <c r="R42" i="10" s="1"/>
  <c r="Q36" i="10"/>
  <c r="R36" i="10" s="1"/>
  <c r="Q30" i="10"/>
  <c r="R30" i="10" s="1"/>
  <c r="S27" i="10"/>
  <c r="T27" i="10"/>
  <c r="Q16" i="10"/>
  <c r="R16" i="10" s="1"/>
  <c r="Q10" i="10"/>
  <c r="Q77" i="10"/>
  <c r="R77" i="10" s="1"/>
  <c r="Q75" i="10"/>
  <c r="R75" i="10" s="1"/>
  <c r="Q73" i="10"/>
  <c r="R73" i="10" s="1"/>
  <c r="Q71" i="10"/>
  <c r="Q64" i="10"/>
  <c r="R64" i="10" s="1"/>
  <c r="Q68" i="10"/>
  <c r="Q66" i="10"/>
  <c r="Q55" i="10"/>
  <c r="R55" i="10" s="1"/>
  <c r="Q50" i="10"/>
  <c r="R50" i="10" s="1"/>
  <c r="Q47" i="10"/>
  <c r="Q44" i="10"/>
  <c r="Q41" i="10"/>
  <c r="Q38" i="10"/>
  <c r="Q35" i="10"/>
  <c r="Q29" i="10"/>
  <c r="Q24" i="10"/>
  <c r="R24" i="10" s="1"/>
  <c r="Q18" i="10"/>
  <c r="R18" i="10" s="1"/>
  <c r="Q15" i="10"/>
  <c r="Q12" i="10"/>
  <c r="Q9" i="10"/>
  <c r="C86" i="15"/>
  <c r="R86" i="17" l="1"/>
  <c r="T68" i="17"/>
  <c r="J86" i="17"/>
  <c r="T41" i="17"/>
  <c r="T86" i="17" s="1"/>
  <c r="O86" i="17"/>
  <c r="M8" i="17"/>
  <c r="P37" i="17"/>
  <c r="R24" i="17"/>
  <c r="J24" i="17"/>
  <c r="I24" i="17"/>
  <c r="O10" i="17"/>
  <c r="N10" i="17"/>
  <c r="P46" i="17"/>
  <c r="U46" i="17" s="1"/>
  <c r="T46" i="17"/>
  <c r="P44" i="17"/>
  <c r="U44" i="17" s="1"/>
  <c r="S44" i="17"/>
  <c r="I8" i="17"/>
  <c r="J8" i="17"/>
  <c r="R8" i="17"/>
  <c r="T36" i="17"/>
  <c r="O29" i="17"/>
  <c r="N29" i="17"/>
  <c r="I30" i="17"/>
  <c r="J30" i="17"/>
  <c r="R30" i="17"/>
  <c r="N24" i="17"/>
  <c r="O24" i="17"/>
  <c r="O35" i="17"/>
  <c r="N35" i="17"/>
  <c r="I22" i="17"/>
  <c r="R22" i="17"/>
  <c r="J22" i="17"/>
  <c r="N16" i="17"/>
  <c r="O16" i="17"/>
  <c r="I26" i="17"/>
  <c r="J26" i="17"/>
  <c r="N20" i="17"/>
  <c r="O20" i="17"/>
  <c r="S52" i="17"/>
  <c r="K52" i="17"/>
  <c r="T49" i="17"/>
  <c r="P36" i="17"/>
  <c r="P32" i="17"/>
  <c r="P71" i="17"/>
  <c r="U71" i="17" s="1"/>
  <c r="S71" i="17"/>
  <c r="J19" i="17"/>
  <c r="I19" i="17"/>
  <c r="P45" i="17"/>
  <c r="U45" i="17" s="1"/>
  <c r="T45" i="17"/>
  <c r="I21" i="17"/>
  <c r="J21" i="17"/>
  <c r="R21" i="17"/>
  <c r="S37" i="17"/>
  <c r="K37" i="17"/>
  <c r="U37" i="17" s="1"/>
  <c r="K33" i="17"/>
  <c r="I25" i="17"/>
  <c r="J25" i="17"/>
  <c r="J17" i="17"/>
  <c r="I17" i="17"/>
  <c r="R17" i="17"/>
  <c r="J15" i="17"/>
  <c r="R15" i="17"/>
  <c r="I15" i="17"/>
  <c r="P48" i="17"/>
  <c r="U48" i="17" s="1"/>
  <c r="S48" i="17"/>
  <c r="R34" i="17"/>
  <c r="I34" i="17"/>
  <c r="J34" i="17"/>
  <c r="P47" i="17"/>
  <c r="U47" i="17" s="1"/>
  <c r="S47" i="17"/>
  <c r="P52" i="17"/>
  <c r="O18" i="17"/>
  <c r="N18" i="17"/>
  <c r="I35" i="17"/>
  <c r="J35" i="17"/>
  <c r="R35" i="17"/>
  <c r="J16" i="17"/>
  <c r="I16" i="17"/>
  <c r="R16" i="17"/>
  <c r="I20" i="17"/>
  <c r="J20" i="17"/>
  <c r="R20" i="17"/>
  <c r="M43" i="17"/>
  <c r="R43" i="17" s="1"/>
  <c r="N13" i="17"/>
  <c r="O13" i="17"/>
  <c r="N30" i="17"/>
  <c r="O30" i="17"/>
  <c r="I12" i="17"/>
  <c r="R12" i="17"/>
  <c r="J12" i="17"/>
  <c r="K40" i="17"/>
  <c r="I28" i="17"/>
  <c r="R28" i="17"/>
  <c r="J28" i="17"/>
  <c r="O22" i="17"/>
  <c r="N22" i="17"/>
  <c r="I50" i="17"/>
  <c r="R50" i="17"/>
  <c r="J50" i="17"/>
  <c r="M26" i="17"/>
  <c r="I9" i="17"/>
  <c r="J9" i="17"/>
  <c r="T52" i="17"/>
  <c r="J31" i="17"/>
  <c r="I31" i="17"/>
  <c r="R31" i="17"/>
  <c r="S41" i="17"/>
  <c r="N51" i="17"/>
  <c r="S51" i="17" s="1"/>
  <c r="O51" i="17"/>
  <c r="T51" i="17" s="1"/>
  <c r="R51" i="17"/>
  <c r="N38" i="17"/>
  <c r="S38" i="17" s="1"/>
  <c r="O38" i="17"/>
  <c r="T38" i="17" s="1"/>
  <c r="R38" i="17"/>
  <c r="P67" i="17"/>
  <c r="U67" i="17" s="1"/>
  <c r="S67" i="17"/>
  <c r="M19" i="17"/>
  <c r="N21" i="17"/>
  <c r="O21" i="17"/>
  <c r="N8" i="17"/>
  <c r="O8" i="17"/>
  <c r="I39" i="17"/>
  <c r="R39" i="17"/>
  <c r="J39" i="17"/>
  <c r="T37" i="17"/>
  <c r="S32" i="17"/>
  <c r="K32" i="17"/>
  <c r="U32" i="17" s="1"/>
  <c r="M25" i="17"/>
  <c r="R25" i="17" s="1"/>
  <c r="J23" i="17"/>
  <c r="I23" i="17"/>
  <c r="R23" i="17"/>
  <c r="O17" i="17"/>
  <c r="N17" i="17"/>
  <c r="J27" i="17"/>
  <c r="I27" i="17"/>
  <c r="R27" i="17"/>
  <c r="N15" i="17"/>
  <c r="O15" i="17"/>
  <c r="O34" i="17"/>
  <c r="N34" i="17"/>
  <c r="J11" i="17"/>
  <c r="I11" i="17"/>
  <c r="N42" i="17"/>
  <c r="O42" i="17"/>
  <c r="O14" i="17"/>
  <c r="N14" i="17"/>
  <c r="K68" i="17"/>
  <c r="K86" i="17" s="1"/>
  <c r="S68" i="17"/>
  <c r="R18" i="17"/>
  <c r="I18" i="17"/>
  <c r="J18" i="17"/>
  <c r="T18" i="17" s="1"/>
  <c r="N12" i="17"/>
  <c r="O12" i="17"/>
  <c r="J42" i="17"/>
  <c r="R42" i="17"/>
  <c r="I42" i="17"/>
  <c r="N28" i="17"/>
  <c r="O28" i="17"/>
  <c r="I10" i="17"/>
  <c r="S10" i="17" s="1"/>
  <c r="R10" i="17"/>
  <c r="J10" i="17"/>
  <c r="N50" i="17"/>
  <c r="O50" i="17"/>
  <c r="I14" i="17"/>
  <c r="J14" i="17"/>
  <c r="R14" i="17"/>
  <c r="M9" i="17"/>
  <c r="S49" i="17"/>
  <c r="K49" i="17"/>
  <c r="U49" i="17" s="1"/>
  <c r="N31" i="17"/>
  <c r="O31" i="17"/>
  <c r="N33" i="17"/>
  <c r="O33" i="17"/>
  <c r="T33" i="17" s="1"/>
  <c r="P69" i="17"/>
  <c r="U69" i="17" s="1"/>
  <c r="S69" i="17"/>
  <c r="N70" i="17"/>
  <c r="O70" i="17"/>
  <c r="T70" i="17" s="1"/>
  <c r="R70" i="17"/>
  <c r="J43" i="17"/>
  <c r="I43" i="17"/>
  <c r="N39" i="17"/>
  <c r="O39" i="17"/>
  <c r="S36" i="17"/>
  <c r="K36" i="17"/>
  <c r="R33" i="17"/>
  <c r="T32" i="17"/>
  <c r="I13" i="17"/>
  <c r="S13" i="17" s="1"/>
  <c r="J13" i="17"/>
  <c r="R13" i="17"/>
  <c r="J29" i="17"/>
  <c r="I29" i="17"/>
  <c r="R29" i="17"/>
  <c r="N23" i="17"/>
  <c r="O23" i="17"/>
  <c r="O27" i="17"/>
  <c r="N27" i="17"/>
  <c r="O40" i="17"/>
  <c r="T40" i="17" s="1"/>
  <c r="N40" i="17"/>
  <c r="S40" i="17" s="1"/>
  <c r="M11" i="17"/>
  <c r="R11" i="17" s="1"/>
  <c r="EG80" i="10"/>
  <c r="EH80" i="10" s="1"/>
  <c r="EC80" i="10"/>
  <c r="EG58" i="10"/>
  <c r="EH58" i="10" s="1"/>
  <c r="EC58" i="10"/>
  <c r="EC27" i="10"/>
  <c r="EG27" i="10"/>
  <c r="EH27" i="10" s="1"/>
  <c r="EC11" i="10"/>
  <c r="EG11" i="10"/>
  <c r="EC19" i="10"/>
  <c r="EG19" i="10"/>
  <c r="EG51" i="10"/>
  <c r="EH51" i="10" s="1"/>
  <c r="EC51" i="10"/>
  <c r="EG83" i="10"/>
  <c r="EC83" i="10"/>
  <c r="DR80" i="10"/>
  <c r="DS80" i="10" s="1"/>
  <c r="DN80" i="10"/>
  <c r="DN58" i="10"/>
  <c r="DR58" i="10"/>
  <c r="DR27" i="10"/>
  <c r="DS27" i="10" s="1"/>
  <c r="DN27" i="10"/>
  <c r="DN11" i="10"/>
  <c r="DR11" i="10"/>
  <c r="DS11" i="10" s="1"/>
  <c r="DN19" i="10"/>
  <c r="DR19" i="10"/>
  <c r="DR51" i="10"/>
  <c r="DN51" i="10"/>
  <c r="DR83" i="10"/>
  <c r="DS83" i="10" s="1"/>
  <c r="DN83" i="10"/>
  <c r="BE58" i="10"/>
  <c r="BJ58" i="10" s="1"/>
  <c r="BK58" i="10" s="1"/>
  <c r="BE27" i="10"/>
  <c r="BJ27" i="10" s="1"/>
  <c r="BK27" i="10" s="1"/>
  <c r="BE11" i="10"/>
  <c r="BJ11" i="10" s="1"/>
  <c r="BK11" i="10" s="1"/>
  <c r="BE19" i="10"/>
  <c r="BF19" i="10" s="1"/>
  <c r="BE51" i="10"/>
  <c r="BJ51" i="10" s="1"/>
  <c r="BE83" i="10"/>
  <c r="BJ83" i="10" s="1"/>
  <c r="BE80" i="10"/>
  <c r="BJ80" i="10" s="1"/>
  <c r="S83" i="10"/>
  <c r="U83" i="10" s="1"/>
  <c r="Q86" i="10"/>
  <c r="S80" i="10"/>
  <c r="U80" i="10" s="1"/>
  <c r="U51" i="10"/>
  <c r="R13" i="10"/>
  <c r="T13" i="10" s="1"/>
  <c r="U27" i="10"/>
  <c r="U58" i="10"/>
  <c r="S73" i="10"/>
  <c r="T73" i="10"/>
  <c r="T62" i="10"/>
  <c r="S62" i="10"/>
  <c r="R26" i="10"/>
  <c r="R46" i="10"/>
  <c r="R79" i="10"/>
  <c r="N7" i="10"/>
  <c r="N86" i="10" s="1"/>
  <c r="O7" i="10"/>
  <c r="O86" i="10" s="1"/>
  <c r="R29" i="10"/>
  <c r="R47" i="10"/>
  <c r="R71" i="10"/>
  <c r="T36" i="10"/>
  <c r="S36" i="10"/>
  <c r="T70" i="10"/>
  <c r="S70" i="10"/>
  <c r="U11" i="10"/>
  <c r="S39" i="10"/>
  <c r="T39" i="10"/>
  <c r="T8" i="10"/>
  <c r="S8" i="10"/>
  <c r="T22" i="10"/>
  <c r="S22" i="10"/>
  <c r="R28" i="10"/>
  <c r="R7" i="10"/>
  <c r="R14" i="10"/>
  <c r="T57" i="10"/>
  <c r="S57" i="10"/>
  <c r="T69" i="10"/>
  <c r="S69" i="10"/>
  <c r="R74" i="10"/>
  <c r="R9" i="10"/>
  <c r="T18" i="10"/>
  <c r="S18" i="10"/>
  <c r="S24" i="10"/>
  <c r="T24" i="10"/>
  <c r="R38" i="10"/>
  <c r="R44" i="10"/>
  <c r="R66" i="10"/>
  <c r="S75" i="10"/>
  <c r="T75" i="10"/>
  <c r="R61" i="10"/>
  <c r="R63" i="10"/>
  <c r="R32" i="10"/>
  <c r="S43" i="10"/>
  <c r="T43" i="10"/>
  <c r="S52" i="10"/>
  <c r="T52" i="10"/>
  <c r="T76" i="10"/>
  <c r="S76" i="10"/>
  <c r="R54" i="10"/>
  <c r="T60" i="10"/>
  <c r="S60" i="10"/>
  <c r="T82" i="10"/>
  <c r="S82" i="10"/>
  <c r="R12" i="10"/>
  <c r="R35" i="10"/>
  <c r="T64" i="10"/>
  <c r="S64" i="10"/>
  <c r="S77" i="10"/>
  <c r="T77" i="10"/>
  <c r="T37" i="10"/>
  <c r="S37" i="10"/>
  <c r="S31" i="10"/>
  <c r="T31" i="10"/>
  <c r="S56" i="10"/>
  <c r="T56" i="10"/>
  <c r="T67" i="10"/>
  <c r="S67" i="10"/>
  <c r="S23" i="10"/>
  <c r="T23" i="10"/>
  <c r="T49" i="10"/>
  <c r="S49" i="10"/>
  <c r="R68" i="10"/>
  <c r="T30" i="10"/>
  <c r="S30" i="10"/>
  <c r="T20" i="10"/>
  <c r="S20" i="10"/>
  <c r="R15" i="10"/>
  <c r="R41" i="10"/>
  <c r="T50" i="10"/>
  <c r="S50" i="10"/>
  <c r="T55" i="10"/>
  <c r="S55" i="10"/>
  <c r="R10" i="10"/>
  <c r="T16" i="10"/>
  <c r="S16" i="10"/>
  <c r="S21" i="10"/>
  <c r="T21" i="10"/>
  <c r="T33" i="10"/>
  <c r="S33" i="10"/>
  <c r="T42" i="10"/>
  <c r="S42" i="10"/>
  <c r="T48" i="10"/>
  <c r="S48" i="10"/>
  <c r="T53" i="10"/>
  <c r="S53" i="10"/>
  <c r="T72" i="10"/>
  <c r="S72" i="10"/>
  <c r="T17" i="10"/>
  <c r="S17" i="10"/>
  <c r="S81" i="10"/>
  <c r="T81" i="10"/>
  <c r="U19" i="10"/>
  <c r="S25" i="10"/>
  <c r="T25" i="10"/>
  <c r="T34" i="10"/>
  <c r="S34" i="10"/>
  <c r="S40" i="10"/>
  <c r="T40" i="10"/>
  <c r="T45" i="10"/>
  <c r="S45" i="10"/>
  <c r="T59" i="10"/>
  <c r="S59" i="10"/>
  <c r="S78" i="10"/>
  <c r="T78" i="10"/>
  <c r="R65" i="10"/>
  <c r="T84" i="10"/>
  <c r="S84" i="10"/>
  <c r="L115" i="12"/>
  <c r="D115" i="12"/>
  <c r="E115" i="12"/>
  <c r="F115" i="12"/>
  <c r="G115" i="12"/>
  <c r="H115" i="12"/>
  <c r="I115" i="12"/>
  <c r="J115" i="12"/>
  <c r="K115" i="12"/>
  <c r="C115" i="12"/>
  <c r="S86" i="17" l="1"/>
  <c r="U41" i="17"/>
  <c r="P86" i="17"/>
  <c r="BF27" i="10"/>
  <c r="K16" i="17"/>
  <c r="Q47" i="17"/>
  <c r="Q45" i="17"/>
  <c r="Q71" i="17"/>
  <c r="P35" i="17"/>
  <c r="Q46" i="17"/>
  <c r="S14" i="17"/>
  <c r="K42" i="17"/>
  <c r="K12" i="17"/>
  <c r="S29" i="17"/>
  <c r="T35" i="17"/>
  <c r="P31" i="17"/>
  <c r="P12" i="17"/>
  <c r="U12" i="17" s="1"/>
  <c r="Q67" i="17"/>
  <c r="P22" i="17"/>
  <c r="S20" i="17"/>
  <c r="Q20" i="17" s="1"/>
  <c r="P18" i="17"/>
  <c r="T34" i="17"/>
  <c r="Q48" i="17"/>
  <c r="U68" i="17"/>
  <c r="Q68" i="17" s="1"/>
  <c r="T29" i="17"/>
  <c r="Q69" i="17"/>
  <c r="T42" i="17"/>
  <c r="S18" i="17"/>
  <c r="S16" i="17"/>
  <c r="P29" i="17"/>
  <c r="P10" i="17"/>
  <c r="T10" i="17"/>
  <c r="P34" i="17"/>
  <c r="Q41" i="17"/>
  <c r="P20" i="17"/>
  <c r="S24" i="17"/>
  <c r="P51" i="17"/>
  <c r="U51" i="17" s="1"/>
  <c r="Q51" i="17" s="1"/>
  <c r="Q49" i="17"/>
  <c r="P14" i="17"/>
  <c r="T27" i="17"/>
  <c r="S23" i="17"/>
  <c r="T12" i="17"/>
  <c r="P30" i="17"/>
  <c r="U36" i="17"/>
  <c r="Q36" i="17" s="1"/>
  <c r="S42" i="17"/>
  <c r="P42" i="17"/>
  <c r="S50" i="17"/>
  <c r="T20" i="17"/>
  <c r="T21" i="17"/>
  <c r="Q44" i="17"/>
  <c r="Q32" i="17"/>
  <c r="P8" i="17"/>
  <c r="N11" i="17"/>
  <c r="S11" i="17" s="1"/>
  <c r="O11" i="17"/>
  <c r="T11" i="17" s="1"/>
  <c r="P23" i="17"/>
  <c r="P39" i="17"/>
  <c r="P33" i="17"/>
  <c r="U33" i="17" s="1"/>
  <c r="N9" i="17"/>
  <c r="O9" i="17"/>
  <c r="K20" i="17"/>
  <c r="U20" i="17" s="1"/>
  <c r="P28" i="17"/>
  <c r="P15" i="17"/>
  <c r="T23" i="17"/>
  <c r="S39" i="17"/>
  <c r="R9" i="17"/>
  <c r="O26" i="17"/>
  <c r="T26" i="17" s="1"/>
  <c r="N26" i="17"/>
  <c r="S28" i="17"/>
  <c r="S34" i="17"/>
  <c r="K34" i="17"/>
  <c r="U34" i="17" s="1"/>
  <c r="S15" i="17"/>
  <c r="K15" i="17"/>
  <c r="S17" i="17"/>
  <c r="K17" i="17"/>
  <c r="K25" i="17"/>
  <c r="Q37" i="17"/>
  <c r="K21" i="17"/>
  <c r="S21" i="17"/>
  <c r="K19" i="17"/>
  <c r="U52" i="17"/>
  <c r="Q52" i="17" s="1"/>
  <c r="P16" i="17"/>
  <c r="P24" i="17"/>
  <c r="T24" i="17"/>
  <c r="P40" i="17"/>
  <c r="U40" i="17" s="1"/>
  <c r="Q40" i="17" s="1"/>
  <c r="K50" i="17"/>
  <c r="N19" i="17"/>
  <c r="S19" i="17" s="1"/>
  <c r="O19" i="17"/>
  <c r="P27" i="17"/>
  <c r="K13" i="17"/>
  <c r="T13" i="17"/>
  <c r="P50" i="17"/>
  <c r="P17" i="17"/>
  <c r="P21" i="17"/>
  <c r="K31" i="17"/>
  <c r="S31" i="17"/>
  <c r="T9" i="17"/>
  <c r="T50" i="17"/>
  <c r="S12" i="17"/>
  <c r="P13" i="17"/>
  <c r="K35" i="17"/>
  <c r="U35" i="17" s="1"/>
  <c r="S35" i="17"/>
  <c r="T17" i="17"/>
  <c r="T19" i="17"/>
  <c r="R26" i="17"/>
  <c r="T22" i="17"/>
  <c r="K8" i="17"/>
  <c r="T8" i="17"/>
  <c r="K23" i="17"/>
  <c r="U23" i="17" s="1"/>
  <c r="Q23" i="17" s="1"/>
  <c r="K18" i="17"/>
  <c r="U18" i="17" s="1"/>
  <c r="Q18" i="17" s="1"/>
  <c r="K29" i="17"/>
  <c r="N43" i="17"/>
  <c r="O43" i="17"/>
  <c r="T43" i="17" s="1"/>
  <c r="R19" i="17"/>
  <c r="S22" i="17"/>
  <c r="K22" i="17"/>
  <c r="S30" i="17"/>
  <c r="K30" i="17"/>
  <c r="K10" i="17"/>
  <c r="U10" i="17" s="1"/>
  <c r="K43" i="17"/>
  <c r="S43" i="17"/>
  <c r="S70" i="17"/>
  <c r="Q70" i="17" s="1"/>
  <c r="P70" i="17"/>
  <c r="U70" i="17" s="1"/>
  <c r="T14" i="17"/>
  <c r="U16" i="17"/>
  <c r="K24" i="17"/>
  <c r="U24" i="17" s="1"/>
  <c r="K11" i="17"/>
  <c r="K27" i="17"/>
  <c r="S27" i="17"/>
  <c r="O25" i="17"/>
  <c r="T25" i="17" s="1"/>
  <c r="N25" i="17"/>
  <c r="T39" i="17"/>
  <c r="P19" i="17"/>
  <c r="T31" i="17"/>
  <c r="K28" i="17"/>
  <c r="T28" i="17"/>
  <c r="T16" i="17"/>
  <c r="T15" i="17"/>
  <c r="S33" i="17"/>
  <c r="K26" i="17"/>
  <c r="S26" i="17"/>
  <c r="T30" i="17"/>
  <c r="S8" i="17"/>
  <c r="P38" i="17"/>
  <c r="U38" i="17" s="1"/>
  <c r="Q38" i="17" s="1"/>
  <c r="K9" i="17"/>
  <c r="K39" i="17"/>
  <c r="K14" i="17"/>
  <c r="U14" i="17" s="1"/>
  <c r="BF58" i="10"/>
  <c r="BH58" i="10" s="1"/>
  <c r="BF83" i="10"/>
  <c r="BF51" i="10"/>
  <c r="BJ19" i="10"/>
  <c r="BK19" i="10" s="1"/>
  <c r="BL19" i="10" s="1"/>
  <c r="EC59" i="10"/>
  <c r="EG59" i="10"/>
  <c r="EH59" i="10" s="1"/>
  <c r="EG50" i="10"/>
  <c r="EC50" i="10"/>
  <c r="EG31" i="10"/>
  <c r="EH31" i="10" s="1"/>
  <c r="EC31" i="10"/>
  <c r="EC82" i="10"/>
  <c r="EG82" i="10"/>
  <c r="EC22" i="10"/>
  <c r="EG22" i="10"/>
  <c r="EH22" i="10" s="1"/>
  <c r="EJ58" i="10"/>
  <c r="EI58" i="10"/>
  <c r="EG78" i="10"/>
  <c r="EH78" i="10" s="1"/>
  <c r="EC78" i="10"/>
  <c r="EG17" i="10"/>
  <c r="EC17" i="10"/>
  <c r="EC53" i="10"/>
  <c r="EG53" i="10"/>
  <c r="EC42" i="10"/>
  <c r="EG42" i="10"/>
  <c r="EG49" i="10"/>
  <c r="EH49" i="10" s="1"/>
  <c r="EC49" i="10"/>
  <c r="EC67" i="10"/>
  <c r="EG67" i="10"/>
  <c r="EH67" i="10" s="1"/>
  <c r="EC76" i="10"/>
  <c r="EG76" i="10"/>
  <c r="EC75" i="10"/>
  <c r="EG75" i="10"/>
  <c r="EH75" i="10" s="1"/>
  <c r="EG18" i="10"/>
  <c r="EH18" i="10" s="1"/>
  <c r="EC18" i="10"/>
  <c r="EC69" i="10"/>
  <c r="EG69" i="10"/>
  <c r="EH69" i="10" s="1"/>
  <c r="EC36" i="10"/>
  <c r="EG36" i="10"/>
  <c r="BF80" i="10"/>
  <c r="BH80" i="10" s="1"/>
  <c r="EE51" i="10"/>
  <c r="ED51" i="10"/>
  <c r="ED19" i="10"/>
  <c r="EE19" i="10"/>
  <c r="ED27" i="10"/>
  <c r="EE27" i="10"/>
  <c r="EG21" i="10"/>
  <c r="EH21" i="10" s="1"/>
  <c r="EC21" i="10"/>
  <c r="EG20" i="10"/>
  <c r="EH20" i="10" s="1"/>
  <c r="EC20" i="10"/>
  <c r="EG43" i="10"/>
  <c r="EH43" i="10" s="1"/>
  <c r="EC43" i="10"/>
  <c r="EG73" i="10"/>
  <c r="EH73" i="10" s="1"/>
  <c r="EC73" i="10"/>
  <c r="EH19" i="10"/>
  <c r="EC34" i="10"/>
  <c r="EG34" i="10"/>
  <c r="EC81" i="10"/>
  <c r="EG81" i="10"/>
  <c r="EH81" i="10" s="1"/>
  <c r="EG55" i="10"/>
  <c r="EH55" i="10" s="1"/>
  <c r="EC55" i="10"/>
  <c r="EG30" i="10"/>
  <c r="EH30" i="10" s="1"/>
  <c r="EC30" i="10"/>
  <c r="EG23" i="10"/>
  <c r="EH23" i="10" s="1"/>
  <c r="EC23" i="10"/>
  <c r="EC56" i="10"/>
  <c r="EG56" i="10"/>
  <c r="EC60" i="10"/>
  <c r="EG60" i="10"/>
  <c r="EH60" i="10" s="1"/>
  <c r="EC52" i="10"/>
  <c r="EG52" i="10"/>
  <c r="EG24" i="10"/>
  <c r="EC24" i="10"/>
  <c r="EC8" i="10"/>
  <c r="EG8" i="10"/>
  <c r="BF11" i="10"/>
  <c r="BG11" i="10" s="1"/>
  <c r="EE83" i="10"/>
  <c r="ED83" i="10"/>
  <c r="EI51" i="10"/>
  <c r="EJ51" i="10"/>
  <c r="EH11" i="10"/>
  <c r="EE80" i="10"/>
  <c r="ED80" i="10"/>
  <c r="EG77" i="10"/>
  <c r="EC77" i="10"/>
  <c r="EG13" i="10"/>
  <c r="EC13" i="10"/>
  <c r="EJ27" i="10"/>
  <c r="EI27" i="10"/>
  <c r="EG45" i="10"/>
  <c r="EC45" i="10"/>
  <c r="EG84" i="10"/>
  <c r="EC84" i="10"/>
  <c r="EC40" i="10"/>
  <c r="EG40" i="10"/>
  <c r="EG25" i="10"/>
  <c r="EH25" i="10" s="1"/>
  <c r="EC25" i="10"/>
  <c r="EC72" i="10"/>
  <c r="EG72" i="10"/>
  <c r="EG48" i="10"/>
  <c r="EC48" i="10"/>
  <c r="EG33" i="10"/>
  <c r="EC33" i="10"/>
  <c r="EG16" i="10"/>
  <c r="EH16" i="10" s="1"/>
  <c r="EC16" i="10"/>
  <c r="EC37" i="10"/>
  <c r="EG37" i="10"/>
  <c r="EG64" i="10"/>
  <c r="EH64" i="10" s="1"/>
  <c r="EC64" i="10"/>
  <c r="EG57" i="10"/>
  <c r="EC57" i="10"/>
  <c r="EG39" i="10"/>
  <c r="EH39" i="10" s="1"/>
  <c r="EC39" i="10"/>
  <c r="EG70" i="10"/>
  <c r="EC70" i="10"/>
  <c r="EC62" i="10"/>
  <c r="EG62" i="10"/>
  <c r="EH62" i="10" s="1"/>
  <c r="EH83" i="10"/>
  <c r="ED11" i="10"/>
  <c r="EE11" i="10"/>
  <c r="ED58" i="10"/>
  <c r="EE58" i="10"/>
  <c r="EJ80" i="10"/>
  <c r="EI80" i="10"/>
  <c r="DR81" i="10"/>
  <c r="DS81" i="10" s="1"/>
  <c r="DN81" i="10"/>
  <c r="DR30" i="10"/>
  <c r="DN30" i="10"/>
  <c r="DR56" i="10"/>
  <c r="DS56" i="10" s="1"/>
  <c r="DN56" i="10"/>
  <c r="DR8" i="10"/>
  <c r="DN8" i="10"/>
  <c r="DP58" i="10"/>
  <c r="DO58" i="10"/>
  <c r="DR84" i="10"/>
  <c r="DS84" i="10" s="1"/>
  <c r="DN84" i="10"/>
  <c r="DR40" i="10"/>
  <c r="DS40" i="10" s="1"/>
  <c r="DN40" i="10"/>
  <c r="DR25" i="10"/>
  <c r="DN25" i="10"/>
  <c r="DR72" i="10"/>
  <c r="DS72" i="10" s="1"/>
  <c r="DN72" i="10"/>
  <c r="DR48" i="10"/>
  <c r="DN48" i="10"/>
  <c r="DR33" i="10"/>
  <c r="DS33" i="10" s="1"/>
  <c r="DN33" i="10"/>
  <c r="DR16" i="10"/>
  <c r="DS16" i="10" s="1"/>
  <c r="DN16" i="10"/>
  <c r="DN37" i="10"/>
  <c r="DR37" i="10"/>
  <c r="DS37" i="10" s="1"/>
  <c r="DN64" i="10"/>
  <c r="DR64" i="10"/>
  <c r="DS64" i="10" s="1"/>
  <c r="DN57" i="10"/>
  <c r="DR57" i="10"/>
  <c r="DR39" i="10"/>
  <c r="DN39" i="10"/>
  <c r="DR70" i="10"/>
  <c r="DS70" i="10" s="1"/>
  <c r="DN70" i="10"/>
  <c r="DN62" i="10"/>
  <c r="DR62" i="10"/>
  <c r="DS62" i="10" s="1"/>
  <c r="DO51" i="10"/>
  <c r="DP51" i="10"/>
  <c r="DO19" i="10"/>
  <c r="DP19" i="10"/>
  <c r="DU27" i="10"/>
  <c r="DT27" i="10"/>
  <c r="DR34" i="10"/>
  <c r="DS34" i="10" s="1"/>
  <c r="DN34" i="10"/>
  <c r="DR23" i="10"/>
  <c r="DN23" i="10"/>
  <c r="DN52" i="10"/>
  <c r="DR52" i="10"/>
  <c r="DS52" i="10" s="1"/>
  <c r="DN24" i="10"/>
  <c r="DR24" i="10"/>
  <c r="DO27" i="10"/>
  <c r="DP27" i="10"/>
  <c r="DR59" i="10"/>
  <c r="DN59" i="10"/>
  <c r="DR21" i="10"/>
  <c r="DN21" i="10"/>
  <c r="DN50" i="10"/>
  <c r="DR50" i="10"/>
  <c r="DR20" i="10"/>
  <c r="DS20" i="10" s="1"/>
  <c r="DN20" i="10"/>
  <c r="DR31" i="10"/>
  <c r="DN31" i="10"/>
  <c r="DR77" i="10"/>
  <c r="DN77" i="10"/>
  <c r="DR82" i="10"/>
  <c r="DN82" i="10"/>
  <c r="DR43" i="10"/>
  <c r="DS43" i="10" s="1"/>
  <c r="DN43" i="10"/>
  <c r="DN22" i="10"/>
  <c r="DR22" i="10"/>
  <c r="DR73" i="10"/>
  <c r="DN73" i="10"/>
  <c r="DR13" i="10"/>
  <c r="DN13" i="10"/>
  <c r="DS51" i="10"/>
  <c r="DT11" i="10"/>
  <c r="DU11" i="10"/>
  <c r="DP80" i="10"/>
  <c r="DO80" i="10"/>
  <c r="DN45" i="10"/>
  <c r="DR45" i="10"/>
  <c r="DR55" i="10"/>
  <c r="DN55" i="10"/>
  <c r="DN60" i="10"/>
  <c r="DR60" i="10"/>
  <c r="DS60" i="10" s="1"/>
  <c r="DU83" i="10"/>
  <c r="DT83" i="10"/>
  <c r="DS19" i="10"/>
  <c r="DR78" i="10"/>
  <c r="DN78" i="10"/>
  <c r="DR17" i="10"/>
  <c r="DN17" i="10"/>
  <c r="DN53" i="10"/>
  <c r="DR53" i="10"/>
  <c r="DS53" i="10" s="1"/>
  <c r="DN42" i="10"/>
  <c r="DR42" i="10"/>
  <c r="DN49" i="10"/>
  <c r="DR49" i="10"/>
  <c r="DR67" i="10"/>
  <c r="DN67" i="10"/>
  <c r="DR76" i="10"/>
  <c r="DN76" i="10"/>
  <c r="DN75" i="10"/>
  <c r="DR75" i="10"/>
  <c r="DR18" i="10"/>
  <c r="DS18" i="10" s="1"/>
  <c r="DN18" i="10"/>
  <c r="DR69" i="10"/>
  <c r="DN69" i="10"/>
  <c r="DR36" i="10"/>
  <c r="DS36" i="10" s="1"/>
  <c r="DN36" i="10"/>
  <c r="DP83" i="10"/>
  <c r="DO83" i="10"/>
  <c r="DP11" i="10"/>
  <c r="DO11" i="10"/>
  <c r="DS58" i="10"/>
  <c r="DU80" i="10"/>
  <c r="DT80" i="10"/>
  <c r="BE17" i="10"/>
  <c r="BJ17" i="10" s="1"/>
  <c r="BK17" i="10" s="1"/>
  <c r="BE49" i="10"/>
  <c r="BF49" i="10" s="1"/>
  <c r="BE36" i="10"/>
  <c r="CN83" i="10"/>
  <c r="CO83" i="10" s="1"/>
  <c r="CJ83" i="10"/>
  <c r="BE34" i="10"/>
  <c r="BJ34" i="10" s="1"/>
  <c r="BE23" i="10"/>
  <c r="BE60" i="10"/>
  <c r="BJ60" i="10" s="1"/>
  <c r="BE24" i="10"/>
  <c r="BF24" i="10" s="1"/>
  <c r="BE78" i="10"/>
  <c r="BF78" i="10" s="1"/>
  <c r="BE53" i="10"/>
  <c r="BJ53" i="10" s="1"/>
  <c r="BK53" i="10" s="1"/>
  <c r="BE67" i="10"/>
  <c r="BF67" i="10" s="1"/>
  <c r="BE76" i="10"/>
  <c r="BF76" i="10" s="1"/>
  <c r="BE75" i="10"/>
  <c r="BJ75" i="10" s="1"/>
  <c r="BK75" i="10" s="1"/>
  <c r="BE18" i="10"/>
  <c r="BJ18" i="10" s="1"/>
  <c r="BE69" i="10"/>
  <c r="BF69" i="10" s="1"/>
  <c r="CJ27" i="10"/>
  <c r="CN27" i="10"/>
  <c r="CO27" i="10" s="1"/>
  <c r="BE81" i="10"/>
  <c r="BF81" i="10" s="1"/>
  <c r="BE55" i="10"/>
  <c r="BF55" i="10" s="1"/>
  <c r="BE30" i="10"/>
  <c r="BJ30" i="10" s="1"/>
  <c r="BE40" i="10"/>
  <c r="BJ40" i="10" s="1"/>
  <c r="BE25" i="10"/>
  <c r="BJ25" i="10" s="1"/>
  <c r="BK25" i="10" s="1"/>
  <c r="BE72" i="10"/>
  <c r="BF72" i="10" s="1"/>
  <c r="BE48" i="10"/>
  <c r="BF48" i="10" s="1"/>
  <c r="BE33" i="10"/>
  <c r="BJ33" i="10" s="1"/>
  <c r="BE16" i="10"/>
  <c r="BF16" i="10" s="1"/>
  <c r="BE37" i="10"/>
  <c r="BJ37" i="10" s="1"/>
  <c r="BK37" i="10" s="1"/>
  <c r="BE64" i="10"/>
  <c r="BJ64" i="10" s="1"/>
  <c r="BE57" i="10"/>
  <c r="BJ57" i="10" s="1"/>
  <c r="BE39" i="10"/>
  <c r="BF39" i="10" s="1"/>
  <c r="BE70" i="10"/>
  <c r="BF70" i="10" s="1"/>
  <c r="BE62" i="10"/>
  <c r="BJ62" i="10" s="1"/>
  <c r="BK62" i="10" s="1"/>
  <c r="CN80" i="10"/>
  <c r="CO80" i="10" s="1"/>
  <c r="CJ80" i="10"/>
  <c r="CJ51" i="10"/>
  <c r="CN51" i="10"/>
  <c r="CJ11" i="10"/>
  <c r="CN11" i="10"/>
  <c r="CO11" i="10" s="1"/>
  <c r="CJ58" i="10"/>
  <c r="CN58" i="10"/>
  <c r="CO58" i="10" s="1"/>
  <c r="BE42" i="10"/>
  <c r="BF42" i="10" s="1"/>
  <c r="CJ19" i="10"/>
  <c r="CN19" i="10"/>
  <c r="CO19" i="10" s="1"/>
  <c r="BE45" i="10"/>
  <c r="BJ45" i="10" s="1"/>
  <c r="BE56" i="10"/>
  <c r="BJ56" i="10" s="1"/>
  <c r="BE52" i="10"/>
  <c r="BF52" i="10" s="1"/>
  <c r="BE8" i="10"/>
  <c r="BJ8" i="10" s="1"/>
  <c r="BE84" i="10"/>
  <c r="BJ84" i="10" s="1"/>
  <c r="BE59" i="10"/>
  <c r="BJ59" i="10" s="1"/>
  <c r="BE21" i="10"/>
  <c r="BF21" i="10" s="1"/>
  <c r="BE50" i="10"/>
  <c r="BF50" i="10" s="1"/>
  <c r="BE20" i="10"/>
  <c r="BJ20" i="10" s="1"/>
  <c r="BK20" i="10" s="1"/>
  <c r="BE31" i="10"/>
  <c r="BF31" i="10" s="1"/>
  <c r="BE77" i="10"/>
  <c r="BJ77" i="10" s="1"/>
  <c r="BK77" i="10" s="1"/>
  <c r="BE82" i="10"/>
  <c r="BF82" i="10" s="1"/>
  <c r="BE43" i="10"/>
  <c r="BJ43" i="10" s="1"/>
  <c r="BE22" i="10"/>
  <c r="BF22" i="10" s="1"/>
  <c r="BE73" i="10"/>
  <c r="BJ73" i="10" s="1"/>
  <c r="BE13" i="10"/>
  <c r="BF13" i="10" s="1"/>
  <c r="BF84" i="10"/>
  <c r="BK80" i="10"/>
  <c r="BJ21" i="10"/>
  <c r="BK21" i="10" s="1"/>
  <c r="BF73" i="10"/>
  <c r="BK51" i="10"/>
  <c r="BL27" i="10"/>
  <c r="BM27" i="10"/>
  <c r="BF64" i="10"/>
  <c r="BJ39" i="10"/>
  <c r="BK39" i="10" s="1"/>
  <c r="BG27" i="10"/>
  <c r="BH27" i="10"/>
  <c r="BJ78" i="10"/>
  <c r="BK78" i="10" s="1"/>
  <c r="BJ49" i="10"/>
  <c r="BK49" i="10" s="1"/>
  <c r="BF18" i="10"/>
  <c r="BJ36" i="10"/>
  <c r="BK36" i="10" s="1"/>
  <c r="BF36" i="10"/>
  <c r="BG83" i="10"/>
  <c r="BH83" i="10"/>
  <c r="BH51" i="10"/>
  <c r="BG51" i="10"/>
  <c r="BJ16" i="10"/>
  <c r="BF62" i="10"/>
  <c r="BG19" i="10"/>
  <c r="BH19" i="10"/>
  <c r="BJ23" i="10"/>
  <c r="BK23" i="10" s="1"/>
  <c r="BF23" i="10"/>
  <c r="BJ52" i="10"/>
  <c r="BK83" i="10"/>
  <c r="BL11" i="10"/>
  <c r="BM11" i="10"/>
  <c r="BM58" i="10"/>
  <c r="BL58" i="10"/>
  <c r="R86" i="10"/>
  <c r="U62" i="10"/>
  <c r="U77" i="10"/>
  <c r="U37" i="10"/>
  <c r="U21" i="10"/>
  <c r="U72" i="10"/>
  <c r="U49" i="10"/>
  <c r="U56" i="10"/>
  <c r="U43" i="10"/>
  <c r="U78" i="10"/>
  <c r="U59" i="10"/>
  <c r="S13" i="10"/>
  <c r="U13" i="10" s="1"/>
  <c r="U60" i="10"/>
  <c r="U75" i="10"/>
  <c r="U18" i="10"/>
  <c r="U22" i="10"/>
  <c r="U39" i="10"/>
  <c r="U84" i="10"/>
  <c r="U33" i="10"/>
  <c r="U50" i="10"/>
  <c r="U64" i="10"/>
  <c r="P7" i="10"/>
  <c r="P86" i="10" s="1"/>
  <c r="U25" i="10"/>
  <c r="U53" i="10"/>
  <c r="U42" i="10"/>
  <c r="U76" i="10"/>
  <c r="U24" i="10"/>
  <c r="U69" i="10"/>
  <c r="U36" i="10"/>
  <c r="S41" i="10"/>
  <c r="T41" i="10"/>
  <c r="S68" i="10"/>
  <c r="T68" i="10"/>
  <c r="T66" i="10"/>
  <c r="S66" i="10"/>
  <c r="T38" i="10"/>
  <c r="S38" i="10"/>
  <c r="U81" i="10"/>
  <c r="S71" i="10"/>
  <c r="T71" i="10"/>
  <c r="S47" i="10"/>
  <c r="T47" i="10"/>
  <c r="T29" i="10"/>
  <c r="S29" i="10"/>
  <c r="T46" i="10"/>
  <c r="S46" i="10"/>
  <c r="U73" i="10"/>
  <c r="U40" i="10"/>
  <c r="U17" i="10"/>
  <c r="T10" i="10"/>
  <c r="S10" i="10"/>
  <c r="U55" i="10"/>
  <c r="T54" i="10"/>
  <c r="S54" i="10"/>
  <c r="U52" i="10"/>
  <c r="S32" i="10"/>
  <c r="T32" i="10"/>
  <c r="T63" i="10"/>
  <c r="S63" i="10"/>
  <c r="T44" i="10"/>
  <c r="S44" i="10"/>
  <c r="T14" i="10"/>
  <c r="S14" i="10"/>
  <c r="U70" i="10"/>
  <c r="S15" i="10"/>
  <c r="T15" i="10"/>
  <c r="T61" i="10"/>
  <c r="S61" i="10"/>
  <c r="T74" i="10"/>
  <c r="S74" i="10"/>
  <c r="T7" i="10"/>
  <c r="S7" i="10"/>
  <c r="T28" i="10"/>
  <c r="S28" i="10"/>
  <c r="S9" i="10"/>
  <c r="T9" i="10"/>
  <c r="T65" i="10"/>
  <c r="S65" i="10"/>
  <c r="U45" i="10"/>
  <c r="U34" i="10"/>
  <c r="U48" i="10"/>
  <c r="U16" i="10"/>
  <c r="U20" i="10"/>
  <c r="U30" i="10"/>
  <c r="U23" i="10"/>
  <c r="U67" i="10"/>
  <c r="U31" i="10"/>
  <c r="S35" i="10"/>
  <c r="T35" i="10"/>
  <c r="S12" i="10"/>
  <c r="T12" i="10"/>
  <c r="U82" i="10"/>
  <c r="U57" i="10"/>
  <c r="U8" i="10"/>
  <c r="T79" i="10"/>
  <c r="S79" i="10"/>
  <c r="T26" i="10"/>
  <c r="S26" i="10"/>
  <c r="K56" i="11"/>
  <c r="U56" i="11" s="1"/>
  <c r="Q56" i="11" s="1"/>
  <c r="K57" i="11"/>
  <c r="U57" i="11" s="1"/>
  <c r="Q57" i="11" s="1"/>
  <c r="K61" i="11"/>
  <c r="U61" i="11" s="1"/>
  <c r="Q61" i="11" s="1"/>
  <c r="U66" i="11"/>
  <c r="Q66" i="11" s="1"/>
  <c r="K59" i="11"/>
  <c r="U59" i="11" s="1"/>
  <c r="Q59" i="11" s="1"/>
  <c r="K58" i="11"/>
  <c r="U58" i="11" s="1"/>
  <c r="Q58" i="11" s="1"/>
  <c r="K55" i="11"/>
  <c r="U55" i="11" s="1"/>
  <c r="Q55" i="11" s="1"/>
  <c r="U78" i="11"/>
  <c r="Q78" i="11" s="1"/>
  <c r="K54" i="11"/>
  <c r="U54" i="11" s="1"/>
  <c r="Q54" i="11" s="1"/>
  <c r="K53" i="11"/>
  <c r="U53" i="11" s="1"/>
  <c r="Q53" i="11" s="1"/>
  <c r="K51" i="11"/>
  <c r="U51" i="11" s="1"/>
  <c r="Q51" i="11" s="1"/>
  <c r="K48" i="11"/>
  <c r="U48" i="11" s="1"/>
  <c r="Q48" i="11" s="1"/>
  <c r="K47" i="11"/>
  <c r="U47" i="11" s="1"/>
  <c r="Q47" i="11" s="1"/>
  <c r="K46" i="11"/>
  <c r="U46" i="11" s="1"/>
  <c r="Q46" i="11" s="1"/>
  <c r="K45" i="11"/>
  <c r="U45" i="11" s="1"/>
  <c r="Q45" i="11" s="1"/>
  <c r="K44" i="11"/>
  <c r="U44" i="11" s="1"/>
  <c r="Q44" i="11" s="1"/>
  <c r="K41" i="11"/>
  <c r="U41" i="11" s="1"/>
  <c r="Q41" i="11" s="1"/>
  <c r="K38" i="11"/>
  <c r="U38" i="11" s="1"/>
  <c r="Q38" i="11" s="1"/>
  <c r="Q86" i="17" l="1"/>
  <c r="U86" i="17"/>
  <c r="BJ24" i="10"/>
  <c r="BK24" i="10" s="1"/>
  <c r="BG58" i="10"/>
  <c r="BJ48" i="10"/>
  <c r="BK48" i="10" s="1"/>
  <c r="DV83" i="10"/>
  <c r="DQ80" i="10"/>
  <c r="U31" i="17"/>
  <c r="U39" i="17"/>
  <c r="U27" i="17"/>
  <c r="U42" i="17"/>
  <c r="Q42" i="17" s="1"/>
  <c r="Q10" i="17"/>
  <c r="U28" i="17"/>
  <c r="U22" i="17"/>
  <c r="Q22" i="17" s="1"/>
  <c r="Q12" i="17"/>
  <c r="U29" i="17"/>
  <c r="Q29" i="17" s="1"/>
  <c r="Q35" i="17"/>
  <c r="U17" i="17"/>
  <c r="Q17" i="17" s="1"/>
  <c r="Q34" i="17"/>
  <c r="P9" i="17"/>
  <c r="Q16" i="17"/>
  <c r="P25" i="17"/>
  <c r="Q14" i="17"/>
  <c r="Q31" i="17"/>
  <c r="P43" i="17"/>
  <c r="U43" i="17" s="1"/>
  <c r="Q43" i="17" s="1"/>
  <c r="U15" i="17"/>
  <c r="Q15" i="17" s="1"/>
  <c r="Q28" i="17"/>
  <c r="Q27" i="17"/>
  <c r="Q24" i="17"/>
  <c r="U30" i="17"/>
  <c r="Q30" i="17" s="1"/>
  <c r="P26" i="17"/>
  <c r="U50" i="17"/>
  <c r="Q50" i="17" s="1"/>
  <c r="U21" i="17"/>
  <c r="Q21" i="17" s="1"/>
  <c r="Q39" i="17"/>
  <c r="U26" i="17"/>
  <c r="Q26" i="17" s="1"/>
  <c r="S9" i="17"/>
  <c r="U8" i="17"/>
  <c r="P11" i="17"/>
  <c r="Q8" i="17"/>
  <c r="U9" i="17"/>
  <c r="Q33" i="17"/>
  <c r="U19" i="17"/>
  <c r="Q19" i="17" s="1"/>
  <c r="S25" i="17"/>
  <c r="U13" i="17"/>
  <c r="Q13" i="17" s="1"/>
  <c r="U25" i="17"/>
  <c r="BF53" i="10"/>
  <c r="BJ81" i="10"/>
  <c r="BJ69" i="10"/>
  <c r="BK69" i="10" s="1"/>
  <c r="BF25" i="10"/>
  <c r="BH25" i="10" s="1"/>
  <c r="BM19" i="10"/>
  <c r="BF77" i="10"/>
  <c r="BF60" i="10"/>
  <c r="BH60" i="10" s="1"/>
  <c r="BH11" i="10"/>
  <c r="BI11" i="10" s="1"/>
  <c r="BF30" i="10"/>
  <c r="BJ76" i="10"/>
  <c r="BK76" i="10" s="1"/>
  <c r="BF17" i="10"/>
  <c r="BG17" i="10" s="1"/>
  <c r="BF34" i="10"/>
  <c r="BH34" i="10" s="1"/>
  <c r="BI19" i="10"/>
  <c r="EF19" i="10"/>
  <c r="BF56" i="10"/>
  <c r="BH56" i="10" s="1"/>
  <c r="BF75" i="10"/>
  <c r="BH75" i="10" s="1"/>
  <c r="BJ42" i="10"/>
  <c r="BK42" i="10" s="1"/>
  <c r="BJ22" i="10"/>
  <c r="BK22" i="10" s="1"/>
  <c r="EK51" i="10"/>
  <c r="BG80" i="10"/>
  <c r="BI80" i="10" s="1"/>
  <c r="BF45" i="10"/>
  <c r="BJ31" i="10"/>
  <c r="BK31" i="10" s="1"/>
  <c r="BF59" i="10"/>
  <c r="BH59" i="10" s="1"/>
  <c r="BF57" i="10"/>
  <c r="BH57" i="10" s="1"/>
  <c r="BF33" i="10"/>
  <c r="BF43" i="10"/>
  <c r="BF20" i="10"/>
  <c r="BG20" i="10" s="1"/>
  <c r="EF11" i="10"/>
  <c r="EF80" i="10"/>
  <c r="EF58" i="10"/>
  <c r="EF83" i="10"/>
  <c r="EG9" i="10"/>
  <c r="EH9" i="10" s="1"/>
  <c r="EC9" i="10"/>
  <c r="EG44" i="10"/>
  <c r="EC44" i="10"/>
  <c r="EG71" i="10"/>
  <c r="EC71" i="10"/>
  <c r="EG38" i="10"/>
  <c r="EC38" i="10"/>
  <c r="EJ62" i="10"/>
  <c r="EI62" i="10"/>
  <c r="ED57" i="10"/>
  <c r="EE57" i="10"/>
  <c r="EJ64" i="10"/>
  <c r="EI64" i="10"/>
  <c r="EJ16" i="10"/>
  <c r="EI16" i="10"/>
  <c r="EE48" i="10"/>
  <c r="EF48" i="10" s="1"/>
  <c r="ED48" i="10"/>
  <c r="ED25" i="10"/>
  <c r="EE25" i="10"/>
  <c r="EE40" i="10"/>
  <c r="EF40" i="10" s="1"/>
  <c r="ED40" i="10"/>
  <c r="EE24" i="10"/>
  <c r="ED24" i="10"/>
  <c r="EE52" i="10"/>
  <c r="EF52" i="10" s="1"/>
  <c r="ED52" i="10"/>
  <c r="EH56" i="10"/>
  <c r="EI23" i="10"/>
  <c r="EJ23" i="10"/>
  <c r="EE81" i="10"/>
  <c r="ED81" i="10"/>
  <c r="EI73" i="10"/>
  <c r="EJ73" i="10"/>
  <c r="ED20" i="10"/>
  <c r="EE20" i="10"/>
  <c r="EI21" i="10"/>
  <c r="EJ21" i="10"/>
  <c r="EE69" i="10"/>
  <c r="ED69" i="10"/>
  <c r="EJ75" i="10"/>
  <c r="EI75" i="10"/>
  <c r="EE76" i="10"/>
  <c r="ED76" i="10"/>
  <c r="EE49" i="10"/>
  <c r="ED49" i="10"/>
  <c r="ED42" i="10"/>
  <c r="EE42" i="10"/>
  <c r="ED17" i="10"/>
  <c r="EE17" i="10"/>
  <c r="EJ22" i="10"/>
  <c r="EI22" i="10"/>
  <c r="ED82" i="10"/>
  <c r="EE82" i="10"/>
  <c r="EI59" i="10"/>
  <c r="EJ59" i="10"/>
  <c r="EG79" i="10"/>
  <c r="EH79" i="10" s="1"/>
  <c r="EC79" i="10"/>
  <c r="EC12" i="10"/>
  <c r="EG12" i="10"/>
  <c r="EH12" i="10" s="1"/>
  <c r="EG7" i="10"/>
  <c r="EC7" i="10"/>
  <c r="EB86" i="10"/>
  <c r="EG61" i="10"/>
  <c r="EH61" i="10" s="1"/>
  <c r="EC61" i="10"/>
  <c r="EG29" i="10"/>
  <c r="EH29" i="10" s="1"/>
  <c r="EC29" i="10"/>
  <c r="EG41" i="10"/>
  <c r="EH41" i="10" s="1"/>
  <c r="EC41" i="10"/>
  <c r="DQ11" i="10"/>
  <c r="DQ58" i="10"/>
  <c r="EE62" i="10"/>
  <c r="ED62" i="10"/>
  <c r="EE39" i="10"/>
  <c r="ED39" i="10"/>
  <c r="EH57" i="10"/>
  <c r="EH37" i="10"/>
  <c r="ED33" i="10"/>
  <c r="EE33" i="10"/>
  <c r="EH48" i="10"/>
  <c r="EI25" i="10"/>
  <c r="EJ25" i="10"/>
  <c r="ED45" i="10"/>
  <c r="EE45" i="10"/>
  <c r="EE77" i="10"/>
  <c r="ED77" i="10"/>
  <c r="EH8" i="10"/>
  <c r="EH24" i="10"/>
  <c r="EE56" i="10"/>
  <c r="ED56" i="10"/>
  <c r="ED55" i="10"/>
  <c r="EE55" i="10"/>
  <c r="EI19" i="10"/>
  <c r="EJ19" i="10"/>
  <c r="EE43" i="10"/>
  <c r="ED43" i="10"/>
  <c r="EI20" i="10"/>
  <c r="EJ20" i="10"/>
  <c r="EF27" i="10"/>
  <c r="EF51" i="10"/>
  <c r="EH36" i="10"/>
  <c r="EE75" i="10"/>
  <c r="ED75" i="10"/>
  <c r="EJ67" i="10"/>
  <c r="EI67" i="10"/>
  <c r="EI49" i="10"/>
  <c r="EJ49" i="10"/>
  <c r="EH53" i="10"/>
  <c r="EH17" i="10"/>
  <c r="EK58" i="10"/>
  <c r="ED22" i="10"/>
  <c r="EE22" i="10"/>
  <c r="EE50" i="10"/>
  <c r="ED50" i="10"/>
  <c r="ED59" i="10"/>
  <c r="EE59" i="10"/>
  <c r="EG15" i="10"/>
  <c r="EC15" i="10"/>
  <c r="EG14" i="10"/>
  <c r="EH14" i="10" s="1"/>
  <c r="EC14" i="10"/>
  <c r="EG63" i="10"/>
  <c r="EH63" i="10" s="1"/>
  <c r="EC63" i="10"/>
  <c r="EC10" i="10"/>
  <c r="EG10" i="10"/>
  <c r="EG47" i="10"/>
  <c r="EH47" i="10" s="1"/>
  <c r="EC47" i="10"/>
  <c r="EG66" i="10"/>
  <c r="EC66" i="10"/>
  <c r="EE70" i="10"/>
  <c r="ED70" i="10"/>
  <c r="EI39" i="10"/>
  <c r="EJ39" i="10"/>
  <c r="EE37" i="10"/>
  <c r="ED37" i="10"/>
  <c r="EH33" i="10"/>
  <c r="EH72" i="10"/>
  <c r="ED84" i="10"/>
  <c r="EE84" i="10"/>
  <c r="EH45" i="10"/>
  <c r="ED13" i="10"/>
  <c r="EE13" i="10"/>
  <c r="EH77" i="10"/>
  <c r="EJ11" i="10"/>
  <c r="EI11" i="10"/>
  <c r="EE8" i="10"/>
  <c r="ED8" i="10"/>
  <c r="EI60" i="10"/>
  <c r="EJ60" i="10"/>
  <c r="EE30" i="10"/>
  <c r="ED30" i="10"/>
  <c r="EJ55" i="10"/>
  <c r="EI55" i="10"/>
  <c r="EH34" i="10"/>
  <c r="EJ43" i="10"/>
  <c r="EI43" i="10"/>
  <c r="EE36" i="10"/>
  <c r="ED36" i="10"/>
  <c r="ED18" i="10"/>
  <c r="EE18" i="10"/>
  <c r="EF76" i="10"/>
  <c r="EE67" i="10"/>
  <c r="ED67" i="10"/>
  <c r="EF42" i="10"/>
  <c r="ED53" i="10"/>
  <c r="EE53" i="10"/>
  <c r="EE78" i="10"/>
  <c r="ED78" i="10"/>
  <c r="EE31" i="10"/>
  <c r="ED31" i="10"/>
  <c r="EH50" i="10"/>
  <c r="EG26" i="10"/>
  <c r="EC26" i="10"/>
  <c r="EG35" i="10"/>
  <c r="EH35" i="10" s="1"/>
  <c r="EC35" i="10"/>
  <c r="EG65" i="10"/>
  <c r="EH65" i="10" s="1"/>
  <c r="EC65" i="10"/>
  <c r="EC28" i="10"/>
  <c r="EG28" i="10"/>
  <c r="EH28" i="10" s="1"/>
  <c r="EC74" i="10"/>
  <c r="EG74" i="10"/>
  <c r="EH74" i="10" s="1"/>
  <c r="EC32" i="10"/>
  <c r="EG32" i="10"/>
  <c r="EC54" i="10"/>
  <c r="EG54" i="10"/>
  <c r="EH54" i="10" s="1"/>
  <c r="EG46" i="10"/>
  <c r="EH46" i="10" s="1"/>
  <c r="EC46" i="10"/>
  <c r="EG68" i="10"/>
  <c r="EH68" i="10" s="1"/>
  <c r="EC68" i="10"/>
  <c r="EK80" i="10"/>
  <c r="EI83" i="10"/>
  <c r="EJ83" i="10"/>
  <c r="EH70" i="10"/>
  <c r="EE64" i="10"/>
  <c r="ED64" i="10"/>
  <c r="EE16" i="10"/>
  <c r="ED16" i="10"/>
  <c r="EE72" i="10"/>
  <c r="ED72" i="10"/>
  <c r="EH40" i="10"/>
  <c r="EH84" i="10"/>
  <c r="EK27" i="10"/>
  <c r="EH13" i="10"/>
  <c r="EH52" i="10"/>
  <c r="EE60" i="10"/>
  <c r="ED60" i="10"/>
  <c r="ED23" i="10"/>
  <c r="EE23" i="10"/>
  <c r="EJ30" i="10"/>
  <c r="EI30" i="10"/>
  <c r="EJ81" i="10"/>
  <c r="EI81" i="10"/>
  <c r="EE34" i="10"/>
  <c r="ED34" i="10"/>
  <c r="ED73" i="10"/>
  <c r="EE73" i="10"/>
  <c r="EF20" i="10"/>
  <c r="EE21" i="10"/>
  <c r="ED21" i="10"/>
  <c r="EJ69" i="10"/>
  <c r="EI69" i="10"/>
  <c r="EJ18" i="10"/>
  <c r="EI18" i="10"/>
  <c r="EH76" i="10"/>
  <c r="EH42" i="10"/>
  <c r="EJ78" i="10"/>
  <c r="EI78" i="10"/>
  <c r="EH82" i="10"/>
  <c r="EJ31" i="10"/>
  <c r="EI31" i="10"/>
  <c r="DQ27" i="10"/>
  <c r="DQ19" i="10"/>
  <c r="DV80" i="10"/>
  <c r="DN28" i="10"/>
  <c r="DR28" i="10"/>
  <c r="DN54" i="10"/>
  <c r="DR54" i="10"/>
  <c r="DS54" i="10" s="1"/>
  <c r="DP69" i="10"/>
  <c r="DO69" i="10"/>
  <c r="DS76" i="10"/>
  <c r="DO45" i="10"/>
  <c r="DP45" i="10"/>
  <c r="DP13" i="10"/>
  <c r="DO13" i="10"/>
  <c r="DS73" i="10"/>
  <c r="DU43" i="10"/>
  <c r="DT43" i="10"/>
  <c r="DT34" i="10"/>
  <c r="DU34" i="10"/>
  <c r="DP62" i="10"/>
  <c r="DO62" i="10"/>
  <c r="DO39" i="10"/>
  <c r="DP39" i="10"/>
  <c r="DO57" i="10"/>
  <c r="DP57" i="10"/>
  <c r="DO37" i="10"/>
  <c r="DP37" i="10"/>
  <c r="DU33" i="10"/>
  <c r="DT33" i="10"/>
  <c r="DU72" i="10"/>
  <c r="DT72" i="10"/>
  <c r="DP40" i="10"/>
  <c r="DO40" i="10"/>
  <c r="DR9" i="10"/>
  <c r="DS9" i="10" s="1"/>
  <c r="DN9" i="10"/>
  <c r="DN44" i="10"/>
  <c r="DR44" i="10"/>
  <c r="DS44" i="10" s="1"/>
  <c r="DR71" i="10"/>
  <c r="DS71" i="10" s="1"/>
  <c r="DN71" i="10"/>
  <c r="DN38" i="10"/>
  <c r="DR38" i="10"/>
  <c r="DS38" i="10" s="1"/>
  <c r="BJ72" i="10"/>
  <c r="BK72" i="10" s="1"/>
  <c r="BI83" i="10"/>
  <c r="BN19" i="10"/>
  <c r="DS69" i="10"/>
  <c r="DS75" i="10"/>
  <c r="DP42" i="10"/>
  <c r="DO42" i="10"/>
  <c r="DP17" i="10"/>
  <c r="DO17" i="10"/>
  <c r="DS78" i="10"/>
  <c r="DP55" i="10"/>
  <c r="DO55" i="10"/>
  <c r="DV11" i="10"/>
  <c r="DS13" i="10"/>
  <c r="DS22" i="10"/>
  <c r="DP77" i="10"/>
  <c r="DO77" i="10"/>
  <c r="DS31" i="10"/>
  <c r="DS50" i="10"/>
  <c r="DO59" i="10"/>
  <c r="DP59" i="10"/>
  <c r="DU52" i="10"/>
  <c r="DT52" i="10"/>
  <c r="DS23" i="10"/>
  <c r="DV27" i="10"/>
  <c r="DQ51" i="10"/>
  <c r="DS39" i="10"/>
  <c r="DU64" i="10"/>
  <c r="DT64" i="10"/>
  <c r="DO16" i="10"/>
  <c r="DP16" i="10"/>
  <c r="DP48" i="10"/>
  <c r="DO48" i="10"/>
  <c r="DU40" i="10"/>
  <c r="DT40" i="10"/>
  <c r="DT56" i="10"/>
  <c r="DU56" i="10"/>
  <c r="DP81" i="10"/>
  <c r="DO81" i="10"/>
  <c r="DR35" i="10"/>
  <c r="DS35" i="10" s="1"/>
  <c r="DN35" i="10"/>
  <c r="DR74" i="10"/>
  <c r="DN74" i="10"/>
  <c r="DN46" i="10"/>
  <c r="DR46" i="10"/>
  <c r="DS46" i="10" s="1"/>
  <c r="DT18" i="10"/>
  <c r="DU18" i="10"/>
  <c r="DS42" i="10"/>
  <c r="DP78" i="10"/>
  <c r="DO78" i="10"/>
  <c r="DO60" i="10"/>
  <c r="DP60" i="10"/>
  <c r="DP31" i="10"/>
  <c r="DO31" i="10"/>
  <c r="DS21" i="10"/>
  <c r="DP56" i="10"/>
  <c r="DO56" i="10"/>
  <c r="DN79" i="10"/>
  <c r="DR79" i="10"/>
  <c r="DN12" i="10"/>
  <c r="DR12" i="10"/>
  <c r="DM86" i="10"/>
  <c r="DR7" i="10"/>
  <c r="DN7" i="10"/>
  <c r="DN61" i="10"/>
  <c r="DR61" i="10"/>
  <c r="DS61" i="10" s="1"/>
  <c r="DR29" i="10"/>
  <c r="DN29" i="10"/>
  <c r="DN41" i="10"/>
  <c r="DR41" i="10"/>
  <c r="DS41" i="10" s="1"/>
  <c r="DO36" i="10"/>
  <c r="DP36" i="10"/>
  <c r="DP75" i="10"/>
  <c r="DO75" i="10"/>
  <c r="DP67" i="10"/>
  <c r="DO67" i="10"/>
  <c r="DO49" i="10"/>
  <c r="DP49" i="10"/>
  <c r="DU53" i="10"/>
  <c r="DT53" i="10"/>
  <c r="DS17" i="10"/>
  <c r="DS55" i="10"/>
  <c r="DO22" i="10"/>
  <c r="DP22" i="10"/>
  <c r="DO82" i="10"/>
  <c r="DP82" i="10"/>
  <c r="DS77" i="10"/>
  <c r="DO20" i="10"/>
  <c r="DP20" i="10"/>
  <c r="DP50" i="10"/>
  <c r="DO50" i="10"/>
  <c r="DS59" i="10"/>
  <c r="DS24" i="10"/>
  <c r="DO52" i="10"/>
  <c r="DP52" i="10"/>
  <c r="DP70" i="10"/>
  <c r="DO70" i="10"/>
  <c r="DP64" i="10"/>
  <c r="DO64" i="10"/>
  <c r="DU16" i="10"/>
  <c r="DT16" i="10"/>
  <c r="DS48" i="10"/>
  <c r="DP25" i="10"/>
  <c r="DO25" i="10"/>
  <c r="DO84" i="10"/>
  <c r="DP84" i="10"/>
  <c r="DO8" i="10"/>
  <c r="DP8" i="10"/>
  <c r="DP30" i="10"/>
  <c r="DO30" i="10"/>
  <c r="DT81" i="10"/>
  <c r="DU81" i="10"/>
  <c r="DR26" i="10"/>
  <c r="DN26" i="10"/>
  <c r="DR65" i="10"/>
  <c r="DS65" i="10" s="1"/>
  <c r="DN65" i="10"/>
  <c r="DR32" i="10"/>
  <c r="DS32" i="10" s="1"/>
  <c r="DN32" i="10"/>
  <c r="DR68" i="10"/>
  <c r="DN68" i="10"/>
  <c r="DS49" i="10"/>
  <c r="DO23" i="10"/>
  <c r="DP23" i="10"/>
  <c r="DN15" i="10"/>
  <c r="DR15" i="10"/>
  <c r="DS15" i="10" s="1"/>
  <c r="DR14" i="10"/>
  <c r="DN14" i="10"/>
  <c r="DR63" i="10"/>
  <c r="DS63" i="10" s="1"/>
  <c r="DN63" i="10"/>
  <c r="DN10" i="10"/>
  <c r="DR10" i="10"/>
  <c r="DS10" i="10" s="1"/>
  <c r="DR47" i="10"/>
  <c r="DN47" i="10"/>
  <c r="DR66" i="10"/>
  <c r="DN66" i="10"/>
  <c r="BJ55" i="10"/>
  <c r="BK55" i="10" s="1"/>
  <c r="BJ67" i="10"/>
  <c r="BK67" i="10" s="1"/>
  <c r="BL67" i="10" s="1"/>
  <c r="DU58" i="10"/>
  <c r="DT58" i="10"/>
  <c r="DQ83" i="10"/>
  <c r="DU36" i="10"/>
  <c r="DT36" i="10"/>
  <c r="DP18" i="10"/>
  <c r="DO18" i="10"/>
  <c r="DP76" i="10"/>
  <c r="DO76" i="10"/>
  <c r="DS67" i="10"/>
  <c r="DO53" i="10"/>
  <c r="DP53" i="10"/>
  <c r="DT19" i="10"/>
  <c r="DU19" i="10"/>
  <c r="DU60" i="10"/>
  <c r="DT60" i="10"/>
  <c r="DS45" i="10"/>
  <c r="DU51" i="10"/>
  <c r="DT51" i="10"/>
  <c r="DP73" i="10"/>
  <c r="DO73" i="10"/>
  <c r="DO43" i="10"/>
  <c r="DP43" i="10"/>
  <c r="DS82" i="10"/>
  <c r="DT20" i="10"/>
  <c r="DU20" i="10"/>
  <c r="DO21" i="10"/>
  <c r="DP21" i="10"/>
  <c r="DO24" i="10"/>
  <c r="DP24" i="10"/>
  <c r="DP34" i="10"/>
  <c r="DO34" i="10"/>
  <c r="DU62" i="10"/>
  <c r="DT62" i="10"/>
  <c r="DT70" i="10"/>
  <c r="DU70" i="10"/>
  <c r="DS57" i="10"/>
  <c r="DU37" i="10"/>
  <c r="DT37" i="10"/>
  <c r="DP33" i="10"/>
  <c r="DO33" i="10"/>
  <c r="DP72" i="10"/>
  <c r="DO72" i="10"/>
  <c r="DS25" i="10"/>
  <c r="DU84" i="10"/>
  <c r="DT84" i="10"/>
  <c r="DS8" i="10"/>
  <c r="DS30" i="10"/>
  <c r="BF37" i="10"/>
  <c r="BI58" i="10"/>
  <c r="BI51" i="10"/>
  <c r="BJ13" i="10"/>
  <c r="BK13" i="10" s="1"/>
  <c r="BJ82" i="10"/>
  <c r="BJ50" i="10"/>
  <c r="BK50" i="10" s="1"/>
  <c r="BM50" i="10" s="1"/>
  <c r="BF8" i="10"/>
  <c r="BH8" i="10" s="1"/>
  <c r="BJ70" i="10"/>
  <c r="BK70" i="10" s="1"/>
  <c r="BM70" i="10" s="1"/>
  <c r="BE35" i="10"/>
  <c r="BE28" i="10"/>
  <c r="BJ28" i="10" s="1"/>
  <c r="BK28" i="10" s="1"/>
  <c r="BE32" i="10"/>
  <c r="BF32" i="10" s="1"/>
  <c r="BE9" i="10"/>
  <c r="BF9" i="10" s="1"/>
  <c r="BE71" i="10"/>
  <c r="CJ43" i="10"/>
  <c r="CN43" i="10"/>
  <c r="CN20" i="10"/>
  <c r="CJ20" i="10"/>
  <c r="CN84" i="10"/>
  <c r="CO84" i="10" s="1"/>
  <c r="CJ84" i="10"/>
  <c r="CN45" i="10"/>
  <c r="CO45" i="10" s="1"/>
  <c r="CJ45" i="10"/>
  <c r="CL58" i="10"/>
  <c r="CK58" i="10"/>
  <c r="CQ80" i="10"/>
  <c r="CP80" i="10"/>
  <c r="CJ18" i="10"/>
  <c r="CN18" i="10"/>
  <c r="CN76" i="10"/>
  <c r="CJ76" i="10"/>
  <c r="CJ53" i="10"/>
  <c r="CN53" i="10"/>
  <c r="CN24" i="10"/>
  <c r="CJ24" i="10"/>
  <c r="CN23" i="10"/>
  <c r="CO23" i="10" s="1"/>
  <c r="CJ23" i="10"/>
  <c r="CJ49" i="10"/>
  <c r="CN49" i="10"/>
  <c r="CO49" i="10" s="1"/>
  <c r="BE79" i="10"/>
  <c r="BJ79" i="10" s="1"/>
  <c r="BK79" i="10" s="1"/>
  <c r="BE12" i="10"/>
  <c r="BF12" i="10" s="1"/>
  <c r="BE7" i="10"/>
  <c r="BJ7" i="10" s="1"/>
  <c r="BE61" i="10"/>
  <c r="BE29" i="10"/>
  <c r="BF29" i="10" s="1"/>
  <c r="BE41" i="10"/>
  <c r="BF41" i="10" s="1"/>
  <c r="BN27" i="10"/>
  <c r="CN42" i="10"/>
  <c r="CO42" i="10" s="1"/>
  <c r="CJ42" i="10"/>
  <c r="CK51" i="10"/>
  <c r="CL51" i="10"/>
  <c r="CN62" i="10"/>
  <c r="CJ62" i="10"/>
  <c r="CN39" i="10"/>
  <c r="CJ39" i="10"/>
  <c r="CN64" i="10"/>
  <c r="CJ64" i="10"/>
  <c r="CN16" i="10"/>
  <c r="CJ16" i="10"/>
  <c r="CJ48" i="10"/>
  <c r="CN48" i="10"/>
  <c r="CN25" i="10"/>
  <c r="CO25" i="10" s="1"/>
  <c r="CJ25" i="10"/>
  <c r="CN30" i="10"/>
  <c r="CJ30" i="10"/>
  <c r="CJ81" i="10"/>
  <c r="CN81" i="10"/>
  <c r="CK27" i="10"/>
  <c r="CL27" i="10"/>
  <c r="CQ83" i="10"/>
  <c r="CP83" i="10"/>
  <c r="BE26" i="10"/>
  <c r="BJ26" i="10" s="1"/>
  <c r="BK26" i="10" s="1"/>
  <c r="BE65" i="10"/>
  <c r="BF65" i="10" s="1"/>
  <c r="BE74" i="10"/>
  <c r="BF74" i="10" s="1"/>
  <c r="BE54" i="10"/>
  <c r="BE46" i="10"/>
  <c r="BF46" i="10" s="1"/>
  <c r="BE68" i="10"/>
  <c r="BF68" i="10" s="1"/>
  <c r="BE44" i="10"/>
  <c r="BF44" i="10" s="1"/>
  <c r="BE38" i="10"/>
  <c r="CJ73" i="10"/>
  <c r="CN73" i="10"/>
  <c r="CO73" i="10" s="1"/>
  <c r="CN77" i="10"/>
  <c r="CJ77" i="10"/>
  <c r="CN21" i="10"/>
  <c r="CO21" i="10" s="1"/>
  <c r="CJ21" i="10"/>
  <c r="CN52" i="10"/>
  <c r="CO52" i="10" s="1"/>
  <c r="CJ52" i="10"/>
  <c r="CL19" i="10"/>
  <c r="CK19" i="10"/>
  <c r="CO51" i="10"/>
  <c r="CK83" i="10"/>
  <c r="CL83" i="10"/>
  <c r="BE15" i="10"/>
  <c r="BF15" i="10" s="1"/>
  <c r="BE14" i="10"/>
  <c r="BF14" i="10" s="1"/>
  <c r="BE63" i="10"/>
  <c r="BF63" i="10" s="1"/>
  <c r="BE10" i="10"/>
  <c r="BE47" i="10"/>
  <c r="BJ47" i="10" s="1"/>
  <c r="BE66" i="10"/>
  <c r="BJ66" i="10" s="1"/>
  <c r="BF40" i="10"/>
  <c r="CN13" i="10"/>
  <c r="CO13" i="10" s="1"/>
  <c r="CJ13" i="10"/>
  <c r="CJ22" i="10"/>
  <c r="CN22" i="10"/>
  <c r="CO22" i="10" s="1"/>
  <c r="CN82" i="10"/>
  <c r="CO82" i="10" s="1"/>
  <c r="CJ82" i="10"/>
  <c r="CN31" i="10"/>
  <c r="CJ31" i="10"/>
  <c r="CN50" i="10"/>
  <c r="CO50" i="10" s="1"/>
  <c r="CJ50" i="10"/>
  <c r="CN59" i="10"/>
  <c r="CJ59" i="10"/>
  <c r="CN8" i="10"/>
  <c r="CJ8" i="10"/>
  <c r="CN56" i="10"/>
  <c r="CO56" i="10" s="1"/>
  <c r="CJ56" i="10"/>
  <c r="CQ19" i="10"/>
  <c r="CP19" i="10"/>
  <c r="CP11" i="10"/>
  <c r="CQ11" i="10"/>
  <c r="CN69" i="10"/>
  <c r="CJ69" i="10"/>
  <c r="CN75" i="10"/>
  <c r="CO75" i="10" s="1"/>
  <c r="CJ75" i="10"/>
  <c r="CN67" i="10"/>
  <c r="CO67" i="10" s="1"/>
  <c r="CJ67" i="10"/>
  <c r="CN78" i="10"/>
  <c r="CJ78" i="10"/>
  <c r="CN60" i="10"/>
  <c r="CO60" i="10" s="1"/>
  <c r="CJ60" i="10"/>
  <c r="CJ34" i="10"/>
  <c r="CN34" i="10"/>
  <c r="CN36" i="10"/>
  <c r="CO36" i="10" s="1"/>
  <c r="CJ36" i="10"/>
  <c r="CJ17" i="10"/>
  <c r="CN17" i="10"/>
  <c r="CQ58" i="10"/>
  <c r="CP58" i="10"/>
  <c r="CK11" i="10"/>
  <c r="CL11" i="10"/>
  <c r="CK80" i="10"/>
  <c r="CL80" i="10"/>
  <c r="CN70" i="10"/>
  <c r="CO70" i="10" s="1"/>
  <c r="CJ70" i="10"/>
  <c r="CJ57" i="10"/>
  <c r="CN57" i="10"/>
  <c r="CN37" i="10"/>
  <c r="CO37" i="10" s="1"/>
  <c r="CJ37" i="10"/>
  <c r="CN33" i="10"/>
  <c r="CO33" i="10" s="1"/>
  <c r="CJ33" i="10"/>
  <c r="CJ72" i="10"/>
  <c r="CN72" i="10"/>
  <c r="CJ40" i="10"/>
  <c r="CN40" i="10"/>
  <c r="CN55" i="10"/>
  <c r="CO55" i="10" s="1"/>
  <c r="CJ55" i="10"/>
  <c r="CP27" i="10"/>
  <c r="CQ27" i="10"/>
  <c r="BK52" i="10"/>
  <c r="BG23" i="10"/>
  <c r="BH23" i="10"/>
  <c r="BH45" i="10"/>
  <c r="BG45" i="10"/>
  <c r="BK16" i="10"/>
  <c r="BL75" i="10"/>
  <c r="BM75" i="10"/>
  <c r="BG53" i="10"/>
  <c r="BH53" i="10"/>
  <c r="BH39" i="10"/>
  <c r="BG39" i="10"/>
  <c r="BK64" i="10"/>
  <c r="BL51" i="10"/>
  <c r="BM51" i="10"/>
  <c r="BG73" i="10"/>
  <c r="BH73" i="10"/>
  <c r="BG77" i="10"/>
  <c r="BH77" i="10"/>
  <c r="BH50" i="10"/>
  <c r="BG50" i="10"/>
  <c r="BM48" i="10"/>
  <c r="BL48" i="10"/>
  <c r="BJ35" i="10"/>
  <c r="BK35" i="10" s="1"/>
  <c r="BF35" i="10"/>
  <c r="BJ54" i="10"/>
  <c r="BF54" i="10"/>
  <c r="BJ46" i="10"/>
  <c r="BH24" i="10"/>
  <c r="BG24" i="10"/>
  <c r="BG52" i="10"/>
  <c r="BH52" i="10"/>
  <c r="BL23" i="10"/>
  <c r="BM23" i="10"/>
  <c r="BG81" i="10"/>
  <c r="BH81" i="10"/>
  <c r="BK45" i="10"/>
  <c r="BM62" i="10"/>
  <c r="BL62" i="10"/>
  <c r="BH37" i="10"/>
  <c r="BG37" i="10"/>
  <c r="BH36" i="10"/>
  <c r="BG36" i="10"/>
  <c r="BG67" i="10"/>
  <c r="BH67" i="10"/>
  <c r="BL53" i="10"/>
  <c r="BM53" i="10"/>
  <c r="BM78" i="10"/>
  <c r="BL78" i="10"/>
  <c r="BL39" i="10"/>
  <c r="BM39" i="10"/>
  <c r="BH22" i="10"/>
  <c r="BG22" i="10"/>
  <c r="BK82" i="10"/>
  <c r="BM77" i="10"/>
  <c r="BL77" i="10"/>
  <c r="BM20" i="10"/>
  <c r="BL20" i="10"/>
  <c r="BM21" i="10"/>
  <c r="BL21" i="10"/>
  <c r="BH48" i="10"/>
  <c r="BG48" i="10"/>
  <c r="BK60" i="10"/>
  <c r="BK30" i="10"/>
  <c r="BH62" i="10"/>
  <c r="BG62" i="10"/>
  <c r="BM37" i="10"/>
  <c r="BL37" i="10"/>
  <c r="BH76" i="10"/>
  <c r="BG76" i="10"/>
  <c r="BH78" i="10"/>
  <c r="BG78" i="10"/>
  <c r="BM22" i="10"/>
  <c r="BL22" i="10"/>
  <c r="BK59" i="10"/>
  <c r="BK40" i="10"/>
  <c r="BJ71" i="10"/>
  <c r="BF71" i="10"/>
  <c r="BF38" i="10"/>
  <c r="BJ38" i="10"/>
  <c r="BN58" i="10"/>
  <c r="BN11" i="10"/>
  <c r="BL83" i="10"/>
  <c r="BM83" i="10"/>
  <c r="BL24" i="10"/>
  <c r="BM24" i="10"/>
  <c r="BG55" i="10"/>
  <c r="BH55" i="10"/>
  <c r="BH70" i="10"/>
  <c r="BG70" i="10"/>
  <c r="BK57" i="10"/>
  <c r="BH72" i="10"/>
  <c r="BG72" i="10"/>
  <c r="BM36" i="10"/>
  <c r="BL36" i="10"/>
  <c r="BK18" i="10"/>
  <c r="BM42" i="10"/>
  <c r="BL42" i="10"/>
  <c r="BI27" i="10"/>
  <c r="BH33" i="10"/>
  <c r="BG33" i="10"/>
  <c r="BL25" i="10"/>
  <c r="BM25" i="10"/>
  <c r="BK73" i="10"/>
  <c r="BG43" i="10"/>
  <c r="BH43" i="10"/>
  <c r="BH82" i="10"/>
  <c r="BG82" i="10"/>
  <c r="BM31" i="10"/>
  <c r="BL31" i="10"/>
  <c r="BG21" i="10"/>
  <c r="BH21" i="10"/>
  <c r="BK84" i="10"/>
  <c r="BJ63" i="10"/>
  <c r="BK63" i="10" s="1"/>
  <c r="BF10" i="10"/>
  <c r="BJ10" i="10"/>
  <c r="BK10" i="10" s="1"/>
  <c r="BK8" i="10"/>
  <c r="BK81" i="10"/>
  <c r="BL49" i="10"/>
  <c r="BM49" i="10"/>
  <c r="BF61" i="10"/>
  <c r="BJ61" i="10"/>
  <c r="BK61" i="10" s="1"/>
  <c r="BG60" i="10"/>
  <c r="BK56" i="10"/>
  <c r="BH30" i="10"/>
  <c r="BG30" i="10"/>
  <c r="BK34" i="10"/>
  <c r="BG16" i="10"/>
  <c r="BH16" i="10"/>
  <c r="BG69" i="10"/>
  <c r="BH69" i="10"/>
  <c r="BH18" i="10"/>
  <c r="BG18" i="10"/>
  <c r="BM76" i="10"/>
  <c r="BL76" i="10"/>
  <c r="BH49" i="10"/>
  <c r="BG49" i="10"/>
  <c r="BG42" i="10"/>
  <c r="BH42" i="10"/>
  <c r="BM17" i="10"/>
  <c r="BL17" i="10"/>
  <c r="BH64" i="10"/>
  <c r="BG64" i="10"/>
  <c r="BK33" i="10"/>
  <c r="BH13" i="10"/>
  <c r="BG13" i="10"/>
  <c r="BK43" i="10"/>
  <c r="BG31" i="10"/>
  <c r="BH31" i="10"/>
  <c r="BM80" i="10"/>
  <c r="BL80" i="10"/>
  <c r="BH40" i="10"/>
  <c r="BG40" i="10"/>
  <c r="BH84" i="10"/>
  <c r="BG84" i="10"/>
  <c r="U7" i="10"/>
  <c r="S86" i="10"/>
  <c r="T86" i="10"/>
  <c r="U14" i="10"/>
  <c r="U29" i="10"/>
  <c r="U54" i="10"/>
  <c r="U35" i="10"/>
  <c r="U74" i="10"/>
  <c r="U15" i="10"/>
  <c r="U66" i="10"/>
  <c r="U12" i="10"/>
  <c r="U28" i="10"/>
  <c r="U61" i="10"/>
  <c r="U44" i="10"/>
  <c r="U63" i="10"/>
  <c r="U10" i="10"/>
  <c r="U46" i="10"/>
  <c r="U26" i="10"/>
  <c r="U65" i="10"/>
  <c r="U41" i="10"/>
  <c r="U79" i="10"/>
  <c r="U38" i="10"/>
  <c r="U68" i="10"/>
  <c r="U32" i="10"/>
  <c r="U71" i="10"/>
  <c r="U9" i="10"/>
  <c r="U47" i="10"/>
  <c r="K25" i="11"/>
  <c r="U25" i="11" s="1"/>
  <c r="Q25" i="11" s="1"/>
  <c r="K31" i="11"/>
  <c r="U31" i="11" s="1"/>
  <c r="Q31" i="11" s="1"/>
  <c r="K60" i="11"/>
  <c r="U60" i="11" s="1"/>
  <c r="Q60" i="11" s="1"/>
  <c r="K11" i="11"/>
  <c r="U11" i="11" s="1"/>
  <c r="Q11" i="11" s="1"/>
  <c r="K27" i="11"/>
  <c r="U27" i="11" s="1"/>
  <c r="Q27" i="11" s="1"/>
  <c r="K35" i="11"/>
  <c r="U35" i="11" s="1"/>
  <c r="Q35" i="11" s="1"/>
  <c r="K37" i="11"/>
  <c r="U37" i="11" s="1"/>
  <c r="Q37" i="11" s="1"/>
  <c r="K24" i="11"/>
  <c r="U24" i="11" s="1"/>
  <c r="Q24" i="11" s="1"/>
  <c r="K32" i="11"/>
  <c r="U32" i="11" s="1"/>
  <c r="Q32" i="11" s="1"/>
  <c r="K39" i="11"/>
  <c r="U39" i="11" s="1"/>
  <c r="Q39" i="11" s="1"/>
  <c r="BG56" i="10" l="1"/>
  <c r="BH17" i="10"/>
  <c r="Q9" i="17"/>
  <c r="Q25" i="17"/>
  <c r="U11" i="17"/>
  <c r="Q11" i="17" s="1"/>
  <c r="BG25" i="10"/>
  <c r="BI25" i="10" s="1"/>
  <c r="BJ29" i="10"/>
  <c r="BK29" i="10" s="1"/>
  <c r="BG75" i="10"/>
  <c r="BG34" i="10"/>
  <c r="BI34" i="10" s="1"/>
  <c r="EK67" i="10"/>
  <c r="EF62" i="10"/>
  <c r="EF24" i="10"/>
  <c r="EF57" i="10"/>
  <c r="DQ76" i="10"/>
  <c r="DQ84" i="10"/>
  <c r="DQ78" i="10"/>
  <c r="EF59" i="10"/>
  <c r="EF22" i="10"/>
  <c r="EK59" i="10"/>
  <c r="EK22" i="10"/>
  <c r="BG59" i="10"/>
  <c r="BI59" i="10" s="1"/>
  <c r="BH20" i="10"/>
  <c r="BJ68" i="10"/>
  <c r="BJ65" i="10"/>
  <c r="BK65" i="10" s="1"/>
  <c r="BL65" i="10" s="1"/>
  <c r="BL50" i="10"/>
  <c r="BN50" i="10" s="1"/>
  <c r="BF47" i="10"/>
  <c r="BG47" i="10" s="1"/>
  <c r="DQ72" i="10"/>
  <c r="DV37" i="10"/>
  <c r="DQ43" i="10"/>
  <c r="DV51" i="10"/>
  <c r="BJ41" i="10"/>
  <c r="BI77" i="10"/>
  <c r="BN51" i="10"/>
  <c r="DQ70" i="10"/>
  <c r="DQ48" i="10"/>
  <c r="DV64" i="10"/>
  <c r="DQ77" i="10"/>
  <c r="EF78" i="10"/>
  <c r="EK43" i="10"/>
  <c r="BJ32" i="10"/>
  <c r="BK32" i="10" s="1"/>
  <c r="EK11" i="10"/>
  <c r="BG8" i="10"/>
  <c r="BI8" i="10" s="1"/>
  <c r="BJ12" i="10"/>
  <c r="EF82" i="10"/>
  <c r="BI64" i="10"/>
  <c r="BI42" i="10"/>
  <c r="BI21" i="10"/>
  <c r="BM67" i="10"/>
  <c r="BN67" i="10" s="1"/>
  <c r="BI76" i="10"/>
  <c r="BF28" i="10"/>
  <c r="BH28" i="10" s="1"/>
  <c r="BG57" i="10"/>
  <c r="DQ24" i="10"/>
  <c r="DQ73" i="10"/>
  <c r="DV58" i="10"/>
  <c r="DQ23" i="10"/>
  <c r="DQ36" i="10"/>
  <c r="DQ60" i="10"/>
  <c r="DV18" i="10"/>
  <c r="DV52" i="10"/>
  <c r="DQ57" i="10"/>
  <c r="DQ62" i="10"/>
  <c r="EK31" i="10"/>
  <c r="EF34" i="10"/>
  <c r="EF60" i="10"/>
  <c r="EK83" i="10"/>
  <c r="EF13" i="10"/>
  <c r="EF17" i="10"/>
  <c r="EF49" i="10"/>
  <c r="EK21" i="10"/>
  <c r="EK73" i="10"/>
  <c r="EK23" i="10"/>
  <c r="BF79" i="10"/>
  <c r="BG79" i="10" s="1"/>
  <c r="EF36" i="10"/>
  <c r="EF33" i="10"/>
  <c r="EF39" i="10"/>
  <c r="EK18" i="10"/>
  <c r="EF21" i="10"/>
  <c r="EF73" i="10"/>
  <c r="EF23" i="10"/>
  <c r="EF16" i="10"/>
  <c r="EF31" i="10"/>
  <c r="EF18" i="10"/>
  <c r="EF30" i="10"/>
  <c r="EF43" i="10"/>
  <c r="EK78" i="10"/>
  <c r="EF64" i="10"/>
  <c r="EK55" i="10"/>
  <c r="EF84" i="10"/>
  <c r="EF37" i="10"/>
  <c r="EF70" i="10"/>
  <c r="EF77" i="10"/>
  <c r="EK25" i="10"/>
  <c r="EJ42" i="10"/>
  <c r="EI42" i="10"/>
  <c r="EJ40" i="10"/>
  <c r="EI40" i="10"/>
  <c r="EJ54" i="10"/>
  <c r="EI54" i="10"/>
  <c r="EE32" i="10"/>
  <c r="ED32" i="10"/>
  <c r="EI28" i="10"/>
  <c r="EJ28" i="10"/>
  <c r="EI65" i="10"/>
  <c r="EJ65" i="10"/>
  <c r="EJ50" i="10"/>
  <c r="EI50" i="10"/>
  <c r="EJ77" i="10"/>
  <c r="EI77" i="10"/>
  <c r="EI45" i="10"/>
  <c r="EJ45" i="10"/>
  <c r="EH66" i="10"/>
  <c r="EH10" i="10"/>
  <c r="EI63" i="10"/>
  <c r="EJ63" i="10"/>
  <c r="EH15" i="10"/>
  <c r="ED29" i="10"/>
  <c r="EE29" i="10"/>
  <c r="EE12" i="10"/>
  <c r="ED12" i="10"/>
  <c r="EI79" i="10"/>
  <c r="EJ79" i="10"/>
  <c r="ED71" i="10"/>
  <c r="EE71" i="10"/>
  <c r="EH44" i="10"/>
  <c r="DV72" i="10"/>
  <c r="EK30" i="10"/>
  <c r="EJ84" i="10"/>
  <c r="EI84" i="10"/>
  <c r="EF72" i="10"/>
  <c r="ED46" i="10"/>
  <c r="EE46" i="10"/>
  <c r="EE54" i="10"/>
  <c r="ED54" i="10"/>
  <c r="EE28" i="10"/>
  <c r="ED28" i="10"/>
  <c r="EE26" i="10"/>
  <c r="ED26" i="10"/>
  <c r="EF67" i="10"/>
  <c r="EK60" i="10"/>
  <c r="EJ72" i="10"/>
  <c r="EI72" i="10"/>
  <c r="EE47" i="10"/>
  <c r="ED47" i="10"/>
  <c r="EE10" i="10"/>
  <c r="ED10" i="10"/>
  <c r="EE14" i="10"/>
  <c r="ED14" i="10"/>
  <c r="EI17" i="10"/>
  <c r="EJ17" i="10"/>
  <c r="EK49" i="10"/>
  <c r="EF75" i="10"/>
  <c r="EF55" i="10"/>
  <c r="EJ24" i="10"/>
  <c r="EI24" i="10"/>
  <c r="EI57" i="10"/>
  <c r="EJ57" i="10"/>
  <c r="ED41" i="10"/>
  <c r="EE41" i="10"/>
  <c r="EJ29" i="10"/>
  <c r="EI29" i="10"/>
  <c r="EE7" i="10"/>
  <c r="ED7" i="10"/>
  <c r="EC86" i="10"/>
  <c r="EF69" i="10"/>
  <c r="EF81" i="10"/>
  <c r="EF25" i="10"/>
  <c r="EK16" i="10"/>
  <c r="ED38" i="10"/>
  <c r="EE38" i="10"/>
  <c r="EH71" i="10"/>
  <c r="ED9" i="10"/>
  <c r="EE9" i="10"/>
  <c r="EJ76" i="10"/>
  <c r="EI76" i="10"/>
  <c r="EJ70" i="10"/>
  <c r="EI70" i="10"/>
  <c r="EE68" i="10"/>
  <c r="ED68" i="10"/>
  <c r="EJ46" i="10"/>
  <c r="EI46" i="10"/>
  <c r="EJ74" i="10"/>
  <c r="EI74" i="10"/>
  <c r="EE35" i="10"/>
  <c r="ED35" i="10"/>
  <c r="EH26" i="10"/>
  <c r="EJ47" i="10"/>
  <c r="EI47" i="10"/>
  <c r="EJ14" i="10"/>
  <c r="EI14" i="10"/>
  <c r="EJ36" i="10"/>
  <c r="EI36" i="10"/>
  <c r="EI41" i="10"/>
  <c r="EJ41" i="10"/>
  <c r="ED61" i="10"/>
  <c r="EE61" i="10"/>
  <c r="EH7" i="10"/>
  <c r="EG86" i="10"/>
  <c r="EJ56" i="10"/>
  <c r="EI56" i="10"/>
  <c r="EH38" i="10"/>
  <c r="EI9" i="10"/>
  <c r="EJ9" i="10"/>
  <c r="BI57" i="10"/>
  <c r="CM58" i="10"/>
  <c r="DQ25" i="10"/>
  <c r="EJ82" i="10"/>
  <c r="EI82" i="10"/>
  <c r="EK69" i="10"/>
  <c r="EK81" i="10"/>
  <c r="EJ52" i="10"/>
  <c r="EI52" i="10"/>
  <c r="EJ13" i="10"/>
  <c r="EI13" i="10"/>
  <c r="EJ68" i="10"/>
  <c r="EI68" i="10"/>
  <c r="EH32" i="10"/>
  <c r="ED74" i="10"/>
  <c r="EE74" i="10"/>
  <c r="ED65" i="10"/>
  <c r="EE65" i="10"/>
  <c r="EI35" i="10"/>
  <c r="EJ35" i="10"/>
  <c r="EF53" i="10"/>
  <c r="EJ34" i="10"/>
  <c r="EI34" i="10"/>
  <c r="EF8" i="10"/>
  <c r="EI33" i="10"/>
  <c r="EJ33" i="10"/>
  <c r="EK39" i="10"/>
  <c r="EE66" i="10"/>
  <c r="ED66" i="10"/>
  <c r="ED63" i="10"/>
  <c r="EE63" i="10"/>
  <c r="ED15" i="10"/>
  <c r="EE15" i="10"/>
  <c r="EF50" i="10"/>
  <c r="EJ53" i="10"/>
  <c r="EI53" i="10"/>
  <c r="EK20" i="10"/>
  <c r="EK19" i="10"/>
  <c r="EF56" i="10"/>
  <c r="EJ8" i="10"/>
  <c r="EI8" i="10"/>
  <c r="EF45" i="10"/>
  <c r="EJ48" i="10"/>
  <c r="EI48" i="10"/>
  <c r="EI37" i="10"/>
  <c r="EJ37" i="10"/>
  <c r="EJ61" i="10"/>
  <c r="EI61" i="10"/>
  <c r="EJ12" i="10"/>
  <c r="EI12" i="10"/>
  <c r="EE79" i="10"/>
  <c r="ED79" i="10"/>
  <c r="EK75" i="10"/>
  <c r="EK64" i="10"/>
  <c r="EK62" i="10"/>
  <c r="EE44" i="10"/>
  <c r="ED44" i="10"/>
  <c r="DQ39" i="10"/>
  <c r="DV84" i="10"/>
  <c r="DQ53" i="10"/>
  <c r="DQ82" i="10"/>
  <c r="DQ31" i="10"/>
  <c r="DQ16" i="10"/>
  <c r="DV20" i="10"/>
  <c r="DV19" i="10"/>
  <c r="DQ18" i="10"/>
  <c r="DV81" i="10"/>
  <c r="DQ8" i="10"/>
  <c r="DQ49" i="10"/>
  <c r="DQ33" i="10"/>
  <c r="DV70" i="10"/>
  <c r="DQ34" i="10"/>
  <c r="DV60" i="10"/>
  <c r="DQ22" i="10"/>
  <c r="DQ67" i="10"/>
  <c r="DQ69" i="10"/>
  <c r="DP14" i="10"/>
  <c r="DO14" i="10"/>
  <c r="DS26" i="10"/>
  <c r="DT41" i="10"/>
  <c r="DU41" i="10"/>
  <c r="DP12" i="10"/>
  <c r="DO12" i="10"/>
  <c r="DT75" i="10"/>
  <c r="DU75" i="10"/>
  <c r="DP9" i="10"/>
  <c r="DO9" i="10"/>
  <c r="BI31" i="10"/>
  <c r="BI72" i="10"/>
  <c r="BN39" i="10"/>
  <c r="BN53" i="10"/>
  <c r="DT30" i="10"/>
  <c r="DU30" i="10"/>
  <c r="DQ21" i="10"/>
  <c r="DV36" i="10"/>
  <c r="DO66" i="10"/>
  <c r="DP66" i="10"/>
  <c r="DS47" i="10"/>
  <c r="DO63" i="10"/>
  <c r="DP63" i="10"/>
  <c r="DS14" i="10"/>
  <c r="DO68" i="10"/>
  <c r="DP68" i="10"/>
  <c r="DP65" i="10"/>
  <c r="DO65" i="10"/>
  <c r="DV16" i="10"/>
  <c r="DQ52" i="10"/>
  <c r="DU59" i="10"/>
  <c r="DT59" i="10"/>
  <c r="DQ20" i="10"/>
  <c r="DU55" i="10"/>
  <c r="DT55" i="10"/>
  <c r="DV53" i="10"/>
  <c r="DO41" i="10"/>
  <c r="DP41" i="10"/>
  <c r="DU61" i="10"/>
  <c r="DT61" i="10"/>
  <c r="DS7" i="10"/>
  <c r="DR86" i="10"/>
  <c r="DQ56" i="10"/>
  <c r="DO74" i="10"/>
  <c r="DP74" i="10"/>
  <c r="DT35" i="10"/>
  <c r="DU35" i="10"/>
  <c r="DV56" i="10"/>
  <c r="DU50" i="10"/>
  <c r="DT50" i="10"/>
  <c r="DU13" i="10"/>
  <c r="DT13" i="10"/>
  <c r="DQ42" i="10"/>
  <c r="DU44" i="10"/>
  <c r="DT44" i="10"/>
  <c r="DT9" i="10"/>
  <c r="DU9" i="10"/>
  <c r="DQ37" i="10"/>
  <c r="DV34" i="10"/>
  <c r="DT73" i="10"/>
  <c r="DU73" i="10"/>
  <c r="DQ45" i="10"/>
  <c r="DS28" i="10"/>
  <c r="DU32" i="10"/>
  <c r="DT32" i="10"/>
  <c r="DU48" i="10"/>
  <c r="DT48" i="10"/>
  <c r="DP35" i="10"/>
  <c r="DO35" i="10"/>
  <c r="BF7" i="10"/>
  <c r="BH7" i="10" s="1"/>
  <c r="DV62" i="10"/>
  <c r="DS66" i="10"/>
  <c r="DT10" i="10"/>
  <c r="DU10" i="10"/>
  <c r="DT63" i="10"/>
  <c r="DU63" i="10"/>
  <c r="DU15" i="10"/>
  <c r="DT15" i="10"/>
  <c r="DS68" i="10"/>
  <c r="DU65" i="10"/>
  <c r="DT65" i="10"/>
  <c r="DQ50" i="10"/>
  <c r="DP29" i="10"/>
  <c r="DO29" i="10"/>
  <c r="DO61" i="10"/>
  <c r="DP61" i="10"/>
  <c r="DS79" i="10"/>
  <c r="DT46" i="10"/>
  <c r="DU46" i="10"/>
  <c r="DS74" i="10"/>
  <c r="DQ81" i="10"/>
  <c r="DV40" i="10"/>
  <c r="DQ59" i="10"/>
  <c r="DU78" i="10"/>
  <c r="DT78" i="10"/>
  <c r="DT69" i="10"/>
  <c r="DU69" i="10"/>
  <c r="DT38" i="10"/>
  <c r="DU38" i="10"/>
  <c r="DO71" i="10"/>
  <c r="DP71" i="10"/>
  <c r="DO44" i="10"/>
  <c r="DP44" i="10"/>
  <c r="DQ40" i="10"/>
  <c r="DV33" i="10"/>
  <c r="DV43" i="10"/>
  <c r="DQ13" i="10"/>
  <c r="DT54" i="10"/>
  <c r="DU54" i="10"/>
  <c r="DO28" i="10"/>
  <c r="DP28" i="10"/>
  <c r="DT67" i="10"/>
  <c r="DU67" i="10"/>
  <c r="DP47" i="10"/>
  <c r="DO47" i="10"/>
  <c r="DU17" i="10"/>
  <c r="DT17" i="10"/>
  <c r="DO7" i="10"/>
  <c r="DN86" i="10"/>
  <c r="DP7" i="10"/>
  <c r="BF66" i="10"/>
  <c r="DT8" i="10"/>
  <c r="DU8" i="10"/>
  <c r="DU25" i="10"/>
  <c r="DT25" i="10"/>
  <c r="DT57" i="10"/>
  <c r="DU57" i="10"/>
  <c r="DU82" i="10"/>
  <c r="DT82" i="10"/>
  <c r="DU45" i="10"/>
  <c r="DT45" i="10"/>
  <c r="DO10" i="10"/>
  <c r="DP10" i="10"/>
  <c r="DP15" i="10"/>
  <c r="DO15" i="10"/>
  <c r="DT49" i="10"/>
  <c r="DU49" i="10"/>
  <c r="DO32" i="10"/>
  <c r="DP32" i="10"/>
  <c r="DO26" i="10"/>
  <c r="DP26" i="10"/>
  <c r="DQ30" i="10"/>
  <c r="DQ64" i="10"/>
  <c r="DT24" i="10"/>
  <c r="DU24" i="10"/>
  <c r="DT77" i="10"/>
  <c r="DU77" i="10"/>
  <c r="DQ75" i="10"/>
  <c r="DS29" i="10"/>
  <c r="DS12" i="10"/>
  <c r="DO79" i="10"/>
  <c r="DP79" i="10"/>
  <c r="DT21" i="10"/>
  <c r="DU21" i="10"/>
  <c r="DU42" i="10"/>
  <c r="DT42" i="10"/>
  <c r="DP46" i="10"/>
  <c r="DO46" i="10"/>
  <c r="DU39" i="10"/>
  <c r="DT39" i="10"/>
  <c r="DU23" i="10"/>
  <c r="DT23" i="10"/>
  <c r="DT31" i="10"/>
  <c r="DU31" i="10"/>
  <c r="DT22" i="10"/>
  <c r="DU22" i="10"/>
  <c r="DQ55" i="10"/>
  <c r="DQ17" i="10"/>
  <c r="DP38" i="10"/>
  <c r="DO38" i="10"/>
  <c r="DT71" i="10"/>
  <c r="DU71" i="10"/>
  <c r="DU76" i="10"/>
  <c r="DT76" i="10"/>
  <c r="DP54" i="10"/>
  <c r="DO54" i="10"/>
  <c r="BJ9" i="10"/>
  <c r="BK9" i="10" s="1"/>
  <c r="BL70" i="10"/>
  <c r="BN70" i="10" s="1"/>
  <c r="BJ14" i="10"/>
  <c r="BK14" i="10" s="1"/>
  <c r="BM14" i="10" s="1"/>
  <c r="BI18" i="10"/>
  <c r="BE86" i="10"/>
  <c r="BI70" i="10"/>
  <c r="BN20" i="10"/>
  <c r="BN78" i="10"/>
  <c r="BI36" i="10"/>
  <c r="CM11" i="10"/>
  <c r="CM80" i="10"/>
  <c r="CR83" i="10"/>
  <c r="CM19" i="10"/>
  <c r="CR80" i="10"/>
  <c r="CR11" i="10"/>
  <c r="CR58" i="10"/>
  <c r="CM27" i="10"/>
  <c r="CO72" i="10"/>
  <c r="CL22" i="10"/>
  <c r="CK22" i="10"/>
  <c r="CL52" i="10"/>
  <c r="CK52" i="10"/>
  <c r="CL30" i="10"/>
  <c r="CK30" i="10"/>
  <c r="CL39" i="10"/>
  <c r="CK39" i="10"/>
  <c r="CJ7" i="10"/>
  <c r="CN7" i="10"/>
  <c r="CI86" i="10"/>
  <c r="CL43" i="10"/>
  <c r="CK43" i="10"/>
  <c r="CO57" i="10"/>
  <c r="CL50" i="10"/>
  <c r="CK50" i="10"/>
  <c r="CO16" i="10"/>
  <c r="CN29" i="10"/>
  <c r="CJ29" i="10"/>
  <c r="CN79" i="10"/>
  <c r="CJ79" i="10"/>
  <c r="CL20" i="10"/>
  <c r="CK20" i="10"/>
  <c r="BJ74" i="10"/>
  <c r="BK74" i="10" s="1"/>
  <c r="BM74" i="10" s="1"/>
  <c r="BF26" i="10"/>
  <c r="BG26" i="10" s="1"/>
  <c r="CL72" i="10"/>
  <c r="CK72" i="10"/>
  <c r="CK57" i="10"/>
  <c r="CL57" i="10"/>
  <c r="CQ60" i="10"/>
  <c r="CP60" i="10"/>
  <c r="CK59" i="10"/>
  <c r="CL59" i="10"/>
  <c r="CL13" i="10"/>
  <c r="CK13" i="10"/>
  <c r="CN66" i="10"/>
  <c r="CO66" i="10" s="1"/>
  <c r="CJ66" i="10"/>
  <c r="CN10" i="10"/>
  <c r="CJ10" i="10"/>
  <c r="CK77" i="10"/>
  <c r="CL77" i="10"/>
  <c r="CN54" i="10"/>
  <c r="CJ54" i="10"/>
  <c r="CO30" i="10"/>
  <c r="CL64" i="10"/>
  <c r="CK64" i="10"/>
  <c r="CO39" i="10"/>
  <c r="CP23" i="10"/>
  <c r="CQ23" i="10"/>
  <c r="CO53" i="10"/>
  <c r="CP45" i="10"/>
  <c r="CQ45" i="10"/>
  <c r="CO20" i="10"/>
  <c r="CN71" i="10"/>
  <c r="CO71" i="10" s="1"/>
  <c r="CJ71" i="10"/>
  <c r="CJ35" i="10"/>
  <c r="CN35" i="10"/>
  <c r="BI84" i="10"/>
  <c r="BN80" i="10"/>
  <c r="BI13" i="10"/>
  <c r="BI16" i="10"/>
  <c r="BI60" i="10"/>
  <c r="BN25" i="10"/>
  <c r="BI17" i="10"/>
  <c r="BI56" i="10"/>
  <c r="BJ44" i="10"/>
  <c r="BI62" i="10"/>
  <c r="BJ15" i="10"/>
  <c r="BK15" i="10" s="1"/>
  <c r="BL15" i="10" s="1"/>
  <c r="BI22" i="10"/>
  <c r="BN62" i="10"/>
  <c r="BI73" i="10"/>
  <c r="BI39" i="10"/>
  <c r="CR27" i="10"/>
  <c r="CK40" i="10"/>
  <c r="CL40" i="10"/>
  <c r="CP37" i="10"/>
  <c r="CQ37" i="10"/>
  <c r="CL70" i="10"/>
  <c r="CK70" i="10"/>
  <c r="CK36" i="10"/>
  <c r="CL36" i="10"/>
  <c r="CL34" i="10"/>
  <c r="CK34" i="10"/>
  <c r="CL78" i="10"/>
  <c r="CK78" i="10"/>
  <c r="CQ67" i="10"/>
  <c r="CP67" i="10"/>
  <c r="CK69" i="10"/>
  <c r="CL69" i="10"/>
  <c r="CR19" i="10"/>
  <c r="CP56" i="10"/>
  <c r="CQ56" i="10"/>
  <c r="CO59" i="10"/>
  <c r="CL31" i="10"/>
  <c r="CK31" i="10"/>
  <c r="CQ82" i="10"/>
  <c r="CP82" i="10"/>
  <c r="CP13" i="10"/>
  <c r="CQ13" i="10"/>
  <c r="CM83" i="10"/>
  <c r="CL21" i="10"/>
  <c r="CK21" i="10"/>
  <c r="CO77" i="10"/>
  <c r="CL81" i="10"/>
  <c r="CK81" i="10"/>
  <c r="CK48" i="10"/>
  <c r="CL48" i="10"/>
  <c r="CO64" i="10"/>
  <c r="CL62" i="10"/>
  <c r="CK62" i="10"/>
  <c r="CJ41" i="10"/>
  <c r="CN41" i="10"/>
  <c r="CO41" i="10" s="1"/>
  <c r="CN61" i="10"/>
  <c r="CJ61" i="10"/>
  <c r="CJ12" i="10"/>
  <c r="CN12" i="10"/>
  <c r="CO12" i="10" s="1"/>
  <c r="CP49" i="10"/>
  <c r="CQ49" i="10"/>
  <c r="CL24" i="10"/>
  <c r="CK24" i="10"/>
  <c r="CK53" i="10"/>
  <c r="CL53" i="10"/>
  <c r="CO18" i="10"/>
  <c r="CL84" i="10"/>
  <c r="CK84" i="10"/>
  <c r="CQ55" i="10"/>
  <c r="CP55" i="10"/>
  <c r="CP33" i="10"/>
  <c r="CQ33" i="10"/>
  <c r="CO17" i="10"/>
  <c r="CK60" i="10"/>
  <c r="CL60" i="10"/>
  <c r="CL75" i="10"/>
  <c r="CK75" i="10"/>
  <c r="CO8" i="10"/>
  <c r="CQ51" i="10"/>
  <c r="CP51" i="10"/>
  <c r="CK73" i="10"/>
  <c r="CL73" i="10"/>
  <c r="CP25" i="10"/>
  <c r="CQ25" i="10"/>
  <c r="CQ42" i="10"/>
  <c r="CP42" i="10"/>
  <c r="CL23" i="10"/>
  <c r="CK23" i="10"/>
  <c r="CO76" i="10"/>
  <c r="CL45" i="10"/>
  <c r="CK45" i="10"/>
  <c r="CO40" i="10"/>
  <c r="CL37" i="10"/>
  <c r="CK37" i="10"/>
  <c r="CL17" i="10"/>
  <c r="CK17" i="10"/>
  <c r="CO34" i="10"/>
  <c r="CK67" i="10"/>
  <c r="CL67" i="10"/>
  <c r="CP75" i="10"/>
  <c r="CQ75" i="10"/>
  <c r="CL56" i="10"/>
  <c r="CK56" i="10"/>
  <c r="CP50" i="10"/>
  <c r="CQ50" i="10"/>
  <c r="CK82" i="10"/>
  <c r="CL82" i="10"/>
  <c r="CN14" i="10"/>
  <c r="CJ14" i="10"/>
  <c r="CQ52" i="10"/>
  <c r="CP52" i="10"/>
  <c r="CN38" i="10"/>
  <c r="CO38" i="10" s="1"/>
  <c r="CJ38" i="10"/>
  <c r="CN68" i="10"/>
  <c r="CO68" i="10" s="1"/>
  <c r="CJ68" i="10"/>
  <c r="CJ65" i="10"/>
  <c r="CN65" i="10"/>
  <c r="CO81" i="10"/>
  <c r="CO48" i="10"/>
  <c r="CM51" i="10"/>
  <c r="CJ32" i="10"/>
  <c r="CN32" i="10"/>
  <c r="BI30" i="10"/>
  <c r="BI48" i="10"/>
  <c r="BN21" i="10"/>
  <c r="BN77" i="10"/>
  <c r="BI24" i="10"/>
  <c r="BN48" i="10"/>
  <c r="CK55" i="10"/>
  <c r="CL55" i="10"/>
  <c r="CL33" i="10"/>
  <c r="CK33" i="10"/>
  <c r="CQ70" i="10"/>
  <c r="CP70" i="10"/>
  <c r="CP36" i="10"/>
  <c r="CQ36" i="10"/>
  <c r="CO78" i="10"/>
  <c r="CO69" i="10"/>
  <c r="CK8" i="10"/>
  <c r="CL8" i="10"/>
  <c r="CO31" i="10"/>
  <c r="CQ22" i="10"/>
  <c r="CP22" i="10"/>
  <c r="CN47" i="10"/>
  <c r="CJ47" i="10"/>
  <c r="CN63" i="10"/>
  <c r="CO63" i="10" s="1"/>
  <c r="CJ63" i="10"/>
  <c r="CN15" i="10"/>
  <c r="CJ15" i="10"/>
  <c r="CP21" i="10"/>
  <c r="CQ21" i="10"/>
  <c r="CQ73" i="10"/>
  <c r="CP73" i="10"/>
  <c r="CN44" i="10"/>
  <c r="CO44" i="10" s="1"/>
  <c r="CJ44" i="10"/>
  <c r="CN46" i="10"/>
  <c r="CJ46" i="10"/>
  <c r="CJ74" i="10"/>
  <c r="CN74" i="10"/>
  <c r="CN26" i="10"/>
  <c r="CJ26" i="10"/>
  <c r="CL25" i="10"/>
  <c r="CK25" i="10"/>
  <c r="CL16" i="10"/>
  <c r="CK16" i="10"/>
  <c r="CO62" i="10"/>
  <c r="CK42" i="10"/>
  <c r="CL42" i="10"/>
  <c r="CL49" i="10"/>
  <c r="CK49" i="10"/>
  <c r="CO24" i="10"/>
  <c r="CK76" i="10"/>
  <c r="CL76" i="10"/>
  <c r="CL18" i="10"/>
  <c r="CK18" i="10"/>
  <c r="CQ84" i="10"/>
  <c r="CP84" i="10"/>
  <c r="CO43" i="10"/>
  <c r="CJ9" i="10"/>
  <c r="CN9" i="10"/>
  <c r="CJ28" i="10"/>
  <c r="CN28" i="10"/>
  <c r="BL61" i="10"/>
  <c r="BM61" i="10"/>
  <c r="BH10" i="10"/>
  <c r="BG10" i="10"/>
  <c r="BH9" i="10"/>
  <c r="BG9" i="10"/>
  <c r="BL60" i="10"/>
  <c r="BM60" i="10"/>
  <c r="BM13" i="10"/>
  <c r="BL13" i="10"/>
  <c r="BM28" i="10"/>
  <c r="BL28" i="10"/>
  <c r="BG35" i="10"/>
  <c r="BH35" i="10"/>
  <c r="BM52" i="10"/>
  <c r="BL52" i="10"/>
  <c r="BL43" i="10"/>
  <c r="BM43" i="10"/>
  <c r="BN17" i="10"/>
  <c r="BI49" i="10"/>
  <c r="BK41" i="10"/>
  <c r="BG61" i="10"/>
  <c r="BH61" i="10"/>
  <c r="BK7" i="10"/>
  <c r="BK47" i="10"/>
  <c r="BI20" i="10"/>
  <c r="BI82" i="10"/>
  <c r="BI33" i="10"/>
  <c r="BN36" i="10"/>
  <c r="BI55" i="10"/>
  <c r="BN24" i="10"/>
  <c r="BG71" i="10"/>
  <c r="BH71" i="10"/>
  <c r="BG44" i="10"/>
  <c r="BH44" i="10"/>
  <c r="BN22" i="10"/>
  <c r="BN37" i="10"/>
  <c r="BL45" i="10"/>
  <c r="BM45" i="10"/>
  <c r="BN23" i="10"/>
  <c r="BK54" i="10"/>
  <c r="BG28" i="10"/>
  <c r="BM35" i="10"/>
  <c r="BL35" i="10"/>
  <c r="BG14" i="10"/>
  <c r="BH14" i="10"/>
  <c r="BM34" i="10"/>
  <c r="BL34" i="10"/>
  <c r="BM8" i="10"/>
  <c r="BL8" i="10"/>
  <c r="BM84" i="10"/>
  <c r="BL84" i="10"/>
  <c r="BM18" i="10"/>
  <c r="BL18" i="10"/>
  <c r="BG38" i="10"/>
  <c r="BH38" i="10"/>
  <c r="BL59" i="10"/>
  <c r="BM59" i="10"/>
  <c r="BL33" i="10"/>
  <c r="BM33" i="10"/>
  <c r="BL72" i="10"/>
  <c r="BM72" i="10"/>
  <c r="BL55" i="10"/>
  <c r="BM55" i="10"/>
  <c r="BL56" i="10"/>
  <c r="BM56" i="10"/>
  <c r="BM29" i="10"/>
  <c r="BL29" i="10"/>
  <c r="BL79" i="10"/>
  <c r="BM79" i="10"/>
  <c r="BL81" i="10"/>
  <c r="BM81" i="10"/>
  <c r="BG63" i="10"/>
  <c r="BH63" i="10"/>
  <c r="BL73" i="10"/>
  <c r="BM73" i="10"/>
  <c r="BK71" i="10"/>
  <c r="BM40" i="10"/>
  <c r="BL40" i="10"/>
  <c r="BM30" i="10"/>
  <c r="BL30" i="10"/>
  <c r="BH15" i="10"/>
  <c r="BG15" i="10"/>
  <c r="BI67" i="10"/>
  <c r="BH68" i="10"/>
  <c r="BG68" i="10"/>
  <c r="BH46" i="10"/>
  <c r="BG46" i="10"/>
  <c r="BH74" i="10"/>
  <c r="BG74" i="10"/>
  <c r="BG65" i="10"/>
  <c r="BH65" i="10"/>
  <c r="BN75" i="10"/>
  <c r="BI23" i="10"/>
  <c r="BH66" i="10"/>
  <c r="BG66" i="10"/>
  <c r="BG41" i="10"/>
  <c r="BH41" i="10"/>
  <c r="BG12" i="10"/>
  <c r="BH12" i="10"/>
  <c r="BL69" i="10"/>
  <c r="BM69" i="10"/>
  <c r="BH54" i="10"/>
  <c r="BG54" i="10"/>
  <c r="BL26" i="10"/>
  <c r="BM26" i="10"/>
  <c r="BL16" i="10"/>
  <c r="BM16" i="10"/>
  <c r="BI40" i="10"/>
  <c r="BN76" i="10"/>
  <c r="BI69" i="10"/>
  <c r="BG29" i="10"/>
  <c r="BH29" i="10"/>
  <c r="BK12" i="10"/>
  <c r="BN49" i="10"/>
  <c r="BL10" i="10"/>
  <c r="BM10" i="10"/>
  <c r="BL63" i="10"/>
  <c r="BM63" i="10"/>
  <c r="BN31" i="10"/>
  <c r="BI43" i="10"/>
  <c r="BN42" i="10"/>
  <c r="BL57" i="10"/>
  <c r="BM57" i="10"/>
  <c r="BN83" i="10"/>
  <c r="BK38" i="10"/>
  <c r="BI78" i="10"/>
  <c r="BM82" i="10"/>
  <c r="BL82" i="10"/>
  <c r="BI75" i="10"/>
  <c r="BI37" i="10"/>
  <c r="BI81" i="10"/>
  <c r="BI52" i="10"/>
  <c r="BK68" i="10"/>
  <c r="BK46" i="10"/>
  <c r="BH32" i="10"/>
  <c r="BG32" i="10"/>
  <c r="BI50" i="10"/>
  <c r="BM64" i="10"/>
  <c r="BL64" i="10"/>
  <c r="BI53" i="10"/>
  <c r="BI45" i="10"/>
  <c r="BK66" i="10"/>
  <c r="U86" i="10"/>
  <c r="K36" i="11"/>
  <c r="U36" i="11" s="1"/>
  <c r="Q36" i="11" s="1"/>
  <c r="K26" i="11"/>
  <c r="U26" i="11" s="1"/>
  <c r="Q26" i="11" s="1"/>
  <c r="K33" i="11"/>
  <c r="U33" i="11" s="1"/>
  <c r="Q33" i="11" s="1"/>
  <c r="K8" i="11"/>
  <c r="U8" i="11" s="1"/>
  <c r="Q8" i="11" s="1"/>
  <c r="K50" i="11"/>
  <c r="U50" i="11" s="1"/>
  <c r="Q50" i="11" s="1"/>
  <c r="K34" i="11"/>
  <c r="U34" i="11" s="1"/>
  <c r="Q34" i="11" s="1"/>
  <c r="K18" i="11"/>
  <c r="U18" i="11" s="1"/>
  <c r="Q18" i="11" s="1"/>
  <c r="K19" i="11"/>
  <c r="U19" i="11" s="1"/>
  <c r="Q19" i="11" s="1"/>
  <c r="K28" i="11"/>
  <c r="U28" i="11" s="1"/>
  <c r="Q28" i="11" s="1"/>
  <c r="K14" i="11"/>
  <c r="U14" i="11" s="1"/>
  <c r="Q14" i="11" s="1"/>
  <c r="K16" i="11"/>
  <c r="U16" i="11" s="1"/>
  <c r="Q16" i="11" s="1"/>
  <c r="K15" i="11"/>
  <c r="U15" i="11" s="1"/>
  <c r="Q15" i="11" s="1"/>
  <c r="U68" i="11"/>
  <c r="Q68" i="11" s="1"/>
  <c r="U74" i="11"/>
  <c r="Q74" i="11" s="1"/>
  <c r="K52" i="11"/>
  <c r="U52" i="11" s="1"/>
  <c r="Q52" i="11" s="1"/>
  <c r="K49" i="11"/>
  <c r="U49" i="11" s="1"/>
  <c r="Q49" i="11" s="1"/>
  <c r="K43" i="11"/>
  <c r="U43" i="11" s="1"/>
  <c r="Q43" i="11" s="1"/>
  <c r="K42" i="11"/>
  <c r="U42" i="11" s="1"/>
  <c r="Q42" i="11" s="1"/>
  <c r="K40" i="11"/>
  <c r="U40" i="11" s="1"/>
  <c r="Q40" i="11" s="1"/>
  <c r="K30" i="11"/>
  <c r="U30" i="11" s="1"/>
  <c r="Q30" i="11" s="1"/>
  <c r="K29" i="11"/>
  <c r="U29" i="11" s="1"/>
  <c r="Q29" i="11" s="1"/>
  <c r="K23" i="11"/>
  <c r="U23" i="11" s="1"/>
  <c r="Q23" i="11" s="1"/>
  <c r="K22" i="11"/>
  <c r="U22" i="11" s="1"/>
  <c r="Q22" i="11" s="1"/>
  <c r="K21" i="11"/>
  <c r="U21" i="11" s="1"/>
  <c r="Q21" i="11" s="1"/>
  <c r="K20" i="11"/>
  <c r="U20" i="11" s="1"/>
  <c r="Q20" i="11" s="1"/>
  <c r="K17" i="11"/>
  <c r="U17" i="11" s="1"/>
  <c r="Q17" i="11" s="1"/>
  <c r="K13" i="11"/>
  <c r="U13" i="11" s="1"/>
  <c r="Q13" i="11" s="1"/>
  <c r="K12" i="11"/>
  <c r="U12" i="11" s="1"/>
  <c r="Q12" i="11" s="1"/>
  <c r="K10" i="11"/>
  <c r="U10" i="11" s="1"/>
  <c r="Q10" i="11" s="1"/>
  <c r="K9" i="11"/>
  <c r="U9" i="11" s="1"/>
  <c r="Q9" i="11" s="1"/>
  <c r="K7" i="11"/>
  <c r="BH47" i="10" l="1"/>
  <c r="U7" i="11"/>
  <c r="U86" i="11" s="1"/>
  <c r="K86" i="11"/>
  <c r="BG7" i="10"/>
  <c r="EK46" i="10"/>
  <c r="EK70" i="10"/>
  <c r="EK36" i="10"/>
  <c r="DQ9" i="10"/>
  <c r="CM72" i="10"/>
  <c r="EK52" i="10"/>
  <c r="BM65" i="10"/>
  <c r="BN65" i="10" s="1"/>
  <c r="BL14" i="10"/>
  <c r="BN14" i="10" s="1"/>
  <c r="BI9" i="10"/>
  <c r="DQ35" i="10"/>
  <c r="EK76" i="10"/>
  <c r="EK45" i="10"/>
  <c r="EK50" i="10"/>
  <c r="EK42" i="10"/>
  <c r="EK82" i="10"/>
  <c r="EK56" i="10"/>
  <c r="EF61" i="10"/>
  <c r="EF71" i="10"/>
  <c r="BH79" i="10"/>
  <c r="BI79" i="10" s="1"/>
  <c r="DQ7" i="10"/>
  <c r="DV15" i="10"/>
  <c r="DV17" i="10"/>
  <c r="EF38" i="10"/>
  <c r="EK79" i="10"/>
  <c r="BM15" i="10"/>
  <c r="BN15" i="10" s="1"/>
  <c r="EK13" i="10"/>
  <c r="EF9" i="10"/>
  <c r="EF29" i="10"/>
  <c r="BN16" i="10"/>
  <c r="EF12" i="10"/>
  <c r="EK77" i="10"/>
  <c r="EF32" i="10"/>
  <c r="EK40" i="10"/>
  <c r="DV21" i="10"/>
  <c r="DQ32" i="10"/>
  <c r="BN73" i="10"/>
  <c r="BN79" i="10"/>
  <c r="DV23" i="10"/>
  <c r="DQ79" i="10"/>
  <c r="DV24" i="10"/>
  <c r="DQ26" i="10"/>
  <c r="DQ71" i="10"/>
  <c r="EF68" i="10"/>
  <c r="EK24" i="10"/>
  <c r="EK53" i="10"/>
  <c r="EK35" i="10"/>
  <c r="EF74" i="10"/>
  <c r="EF35" i="10"/>
  <c r="EF14" i="10"/>
  <c r="EF46" i="10"/>
  <c r="EK54" i="10"/>
  <c r="EE86" i="10"/>
  <c r="EK37" i="10"/>
  <c r="EK8" i="10"/>
  <c r="EF63" i="10"/>
  <c r="EK29" i="10"/>
  <c r="EK17" i="10"/>
  <c r="EF54" i="10"/>
  <c r="EK84" i="10"/>
  <c r="EK65" i="10"/>
  <c r="EJ44" i="10"/>
  <c r="EI44" i="10"/>
  <c r="BN61" i="10"/>
  <c r="DV82" i="10"/>
  <c r="DV25" i="10"/>
  <c r="DV67" i="10"/>
  <c r="DV65" i="10"/>
  <c r="EF79" i="10"/>
  <c r="EK61" i="10"/>
  <c r="EF65" i="10"/>
  <c r="EK47" i="10"/>
  <c r="EI71" i="10"/>
  <c r="EJ71" i="10"/>
  <c r="EK57" i="10"/>
  <c r="EF47" i="10"/>
  <c r="EF28" i="10"/>
  <c r="EK63" i="10"/>
  <c r="EJ66" i="10"/>
  <c r="EI66" i="10"/>
  <c r="EJ32" i="10"/>
  <c r="EI32" i="10"/>
  <c r="EJ38" i="10"/>
  <c r="EI38" i="10"/>
  <c r="EF7" i="10"/>
  <c r="ED86" i="10"/>
  <c r="BI12" i="10"/>
  <c r="BI44" i="10"/>
  <c r="BN52" i="10"/>
  <c r="DV45" i="10"/>
  <c r="DQ47" i="10"/>
  <c r="DV78" i="10"/>
  <c r="DV48" i="10"/>
  <c r="DQ65" i="10"/>
  <c r="DQ66" i="10"/>
  <c r="DV30" i="10"/>
  <c r="DV75" i="10"/>
  <c r="EF44" i="10"/>
  <c r="EK12" i="10"/>
  <c r="EK48" i="10"/>
  <c r="EF15" i="10"/>
  <c r="EF66" i="10"/>
  <c r="EK33" i="10"/>
  <c r="EK34" i="10"/>
  <c r="EK68" i="10"/>
  <c r="EK9" i="10"/>
  <c r="EI7" i="10"/>
  <c r="EJ7" i="10"/>
  <c r="EH86" i="10"/>
  <c r="EK41" i="10"/>
  <c r="EK14" i="10"/>
  <c r="EJ26" i="10"/>
  <c r="EI26" i="10"/>
  <c r="EK74" i="10"/>
  <c r="EF41" i="10"/>
  <c r="EF10" i="10"/>
  <c r="EK72" i="10"/>
  <c r="EF26" i="10"/>
  <c r="EI15" i="10"/>
  <c r="EJ15" i="10"/>
  <c r="EJ10" i="10"/>
  <c r="EI10" i="10"/>
  <c r="EK28" i="10"/>
  <c r="DV39" i="10"/>
  <c r="DQ41" i="10"/>
  <c r="DV76" i="10"/>
  <c r="DV31" i="10"/>
  <c r="DV42" i="10"/>
  <c r="DV57" i="10"/>
  <c r="DV8" i="10"/>
  <c r="DV35" i="10"/>
  <c r="DQ63" i="10"/>
  <c r="DV49" i="10"/>
  <c r="DQ61" i="10"/>
  <c r="DQ68" i="10"/>
  <c r="DQ54" i="10"/>
  <c r="DV22" i="10"/>
  <c r="DV77" i="10"/>
  <c r="DV69" i="10"/>
  <c r="DV46" i="10"/>
  <c r="DV73" i="10"/>
  <c r="DV9" i="10"/>
  <c r="DV13" i="10"/>
  <c r="DQ74" i="10"/>
  <c r="DQ14" i="10"/>
  <c r="BN57" i="10"/>
  <c r="BI41" i="10"/>
  <c r="BN55" i="10"/>
  <c r="BN33" i="10"/>
  <c r="BI38" i="10"/>
  <c r="BI7" i="10"/>
  <c r="BJ86" i="10"/>
  <c r="CM39" i="10"/>
  <c r="CM52" i="10"/>
  <c r="DV71" i="10"/>
  <c r="DQ46" i="10"/>
  <c r="DT29" i="10"/>
  <c r="DU29" i="10"/>
  <c r="DQ15" i="10"/>
  <c r="DQ10" i="10"/>
  <c r="DO86" i="10"/>
  <c r="DQ28" i="10"/>
  <c r="DQ44" i="10"/>
  <c r="DV38" i="10"/>
  <c r="DQ29" i="10"/>
  <c r="DV10" i="10"/>
  <c r="DT28" i="10"/>
  <c r="DU28" i="10"/>
  <c r="DV44" i="10"/>
  <c r="DV61" i="10"/>
  <c r="DV59" i="10"/>
  <c r="DQ12" i="10"/>
  <c r="DT12" i="10"/>
  <c r="DU12" i="10"/>
  <c r="DV54" i="10"/>
  <c r="DU74" i="10"/>
  <c r="DT74" i="10"/>
  <c r="DT79" i="10"/>
  <c r="DU79" i="10"/>
  <c r="DV63" i="10"/>
  <c r="DV32" i="10"/>
  <c r="DV50" i="10"/>
  <c r="DV55" i="10"/>
  <c r="DT14" i="10"/>
  <c r="DU14" i="10"/>
  <c r="DU47" i="10"/>
  <c r="DT47" i="10"/>
  <c r="DT26" i="10"/>
  <c r="DU26" i="10"/>
  <c r="DU7" i="10"/>
  <c r="DS86" i="10"/>
  <c r="DT7" i="10"/>
  <c r="DQ38" i="10"/>
  <c r="DP86" i="10"/>
  <c r="DU68" i="10"/>
  <c r="DT68" i="10"/>
  <c r="DU66" i="10"/>
  <c r="DT66" i="10"/>
  <c r="DV41" i="10"/>
  <c r="BN63" i="10"/>
  <c r="BN26" i="10"/>
  <c r="BN69" i="10"/>
  <c r="BF86" i="10"/>
  <c r="BI14" i="10"/>
  <c r="BI28" i="10"/>
  <c r="BN13" i="10"/>
  <c r="BH26" i="10"/>
  <c r="BI26" i="10" s="1"/>
  <c r="BN34" i="10"/>
  <c r="BN35" i="10"/>
  <c r="BN30" i="10"/>
  <c r="BN28" i="10"/>
  <c r="BN60" i="10"/>
  <c r="BI10" i="10"/>
  <c r="CR70" i="10"/>
  <c r="CM56" i="10"/>
  <c r="CM45" i="10"/>
  <c r="CM60" i="10"/>
  <c r="CM64" i="10"/>
  <c r="CR21" i="10"/>
  <c r="CM8" i="10"/>
  <c r="CR36" i="10"/>
  <c r="CM53" i="10"/>
  <c r="CR49" i="10"/>
  <c r="CM50" i="10"/>
  <c r="CM76" i="10"/>
  <c r="CM16" i="10"/>
  <c r="CM55" i="10"/>
  <c r="CM59" i="10"/>
  <c r="CM57" i="10"/>
  <c r="CM43" i="10"/>
  <c r="CM33" i="10"/>
  <c r="CM75" i="10"/>
  <c r="CM62" i="10"/>
  <c r="CR45" i="10"/>
  <c r="CR73" i="10"/>
  <c r="CM17" i="10"/>
  <c r="CM23" i="10"/>
  <c r="CR51" i="10"/>
  <c r="CR82" i="10"/>
  <c r="CM78" i="10"/>
  <c r="CM36" i="10"/>
  <c r="CR37" i="10"/>
  <c r="CM13" i="10"/>
  <c r="CM18" i="10"/>
  <c r="CM25" i="10"/>
  <c r="CM37" i="10"/>
  <c r="CR55" i="10"/>
  <c r="CM31" i="10"/>
  <c r="CR23" i="10"/>
  <c r="CM30" i="10"/>
  <c r="CO28" i="10"/>
  <c r="CL46" i="10"/>
  <c r="CK46" i="10"/>
  <c r="CK63" i="10"/>
  <c r="CL63" i="10"/>
  <c r="CL14" i="10"/>
  <c r="CK14" i="10"/>
  <c r="CL41" i="10"/>
  <c r="CK41" i="10"/>
  <c r="CL10" i="10"/>
  <c r="CK10" i="10"/>
  <c r="CK79" i="10"/>
  <c r="CL79" i="10"/>
  <c r="CK7" i="10"/>
  <c r="CL7" i="10"/>
  <c r="CJ86" i="10"/>
  <c r="BN10" i="10"/>
  <c r="BI29" i="10"/>
  <c r="BK44" i="10"/>
  <c r="BL44" i="10" s="1"/>
  <c r="BN56" i="10"/>
  <c r="BN72" i="10"/>
  <c r="BN59" i="10"/>
  <c r="BN18" i="10"/>
  <c r="BN8" i="10"/>
  <c r="BL74" i="10"/>
  <c r="BN74" i="10" s="1"/>
  <c r="BI61" i="10"/>
  <c r="CL28" i="10"/>
  <c r="CK28" i="10"/>
  <c r="CO46" i="10"/>
  <c r="CO47" i="10"/>
  <c r="CQ31" i="10"/>
  <c r="CP31" i="10"/>
  <c r="CQ78" i="10"/>
  <c r="CP78" i="10"/>
  <c r="CQ81" i="10"/>
  <c r="CP81" i="10"/>
  <c r="CQ68" i="10"/>
  <c r="CP68" i="10"/>
  <c r="CO14" i="10"/>
  <c r="CR50" i="10"/>
  <c r="CR75" i="10"/>
  <c r="CQ34" i="10"/>
  <c r="CP34" i="10"/>
  <c r="CR25" i="10"/>
  <c r="CQ17" i="10"/>
  <c r="CP17" i="10"/>
  <c r="CQ12" i="10"/>
  <c r="CP12" i="10"/>
  <c r="CO61" i="10"/>
  <c r="CQ59" i="10"/>
  <c r="CP59" i="10"/>
  <c r="CK71" i="10"/>
  <c r="CL71" i="10"/>
  <c r="CQ20" i="10"/>
  <c r="CP20" i="10"/>
  <c r="CQ53" i="10"/>
  <c r="CP53" i="10"/>
  <c r="CP39" i="10"/>
  <c r="CQ39" i="10"/>
  <c r="CQ30" i="10"/>
  <c r="CP30" i="10"/>
  <c r="CO10" i="10"/>
  <c r="CR60" i="10"/>
  <c r="CM20" i="10"/>
  <c r="CO79" i="10"/>
  <c r="CQ62" i="10"/>
  <c r="CP62" i="10"/>
  <c r="CO26" i="10"/>
  <c r="CL47" i="10"/>
  <c r="CK47" i="10"/>
  <c r="CK32" i="10"/>
  <c r="CL32" i="10"/>
  <c r="CK68" i="10"/>
  <c r="CL68" i="10"/>
  <c r="CP38" i="10"/>
  <c r="CQ38" i="10"/>
  <c r="CQ64" i="10"/>
  <c r="CP64" i="10"/>
  <c r="CL35" i="10"/>
  <c r="CK35" i="10"/>
  <c r="CO54" i="10"/>
  <c r="CO29" i="10"/>
  <c r="BN64" i="10"/>
  <c r="BI32" i="10"/>
  <c r="BI68" i="10"/>
  <c r="BI15" i="10"/>
  <c r="BN40" i="10"/>
  <c r="BI63" i="10"/>
  <c r="BN81" i="10"/>
  <c r="BN29" i="10"/>
  <c r="BN84" i="10"/>
  <c r="CP43" i="10"/>
  <c r="CQ43" i="10"/>
  <c r="CQ24" i="10"/>
  <c r="CP24" i="10"/>
  <c r="CM42" i="10"/>
  <c r="CO74" i="10"/>
  <c r="CL44" i="10"/>
  <c r="CK44" i="10"/>
  <c r="CL15" i="10"/>
  <c r="CK15" i="10"/>
  <c r="CQ63" i="10"/>
  <c r="CP63" i="10"/>
  <c r="CR22" i="10"/>
  <c r="CQ69" i="10"/>
  <c r="CP69" i="10"/>
  <c r="CO65" i="10"/>
  <c r="CR52" i="10"/>
  <c r="CP18" i="10"/>
  <c r="CQ18" i="10"/>
  <c r="CM24" i="10"/>
  <c r="CK12" i="10"/>
  <c r="CL12" i="10"/>
  <c r="CM48" i="10"/>
  <c r="CP77" i="10"/>
  <c r="CQ77" i="10"/>
  <c r="CM69" i="10"/>
  <c r="CM77" i="10"/>
  <c r="CK66" i="10"/>
  <c r="CL66" i="10"/>
  <c r="CL29" i="10"/>
  <c r="CK29" i="10"/>
  <c r="CP16" i="10"/>
  <c r="CQ16" i="10"/>
  <c r="CQ57" i="10"/>
  <c r="CP57" i="10"/>
  <c r="CQ72" i="10"/>
  <c r="CP72" i="10"/>
  <c r="CL9" i="10"/>
  <c r="CK9" i="10"/>
  <c r="CK61" i="10"/>
  <c r="CL61" i="10"/>
  <c r="BI66" i="10"/>
  <c r="BI65" i="10"/>
  <c r="BI35" i="10"/>
  <c r="CO9" i="10"/>
  <c r="CR84" i="10"/>
  <c r="CM49" i="10"/>
  <c r="CL26" i="10"/>
  <c r="CK26" i="10"/>
  <c r="CL74" i="10"/>
  <c r="CK74" i="10"/>
  <c r="CP44" i="10"/>
  <c r="CQ44" i="10"/>
  <c r="CO15" i="10"/>
  <c r="CO32" i="10"/>
  <c r="CP48" i="10"/>
  <c r="CQ48" i="10"/>
  <c r="CK65" i="10"/>
  <c r="CL65" i="10"/>
  <c r="CK38" i="10"/>
  <c r="CL38" i="10"/>
  <c r="CM82" i="10"/>
  <c r="CM67" i="10"/>
  <c r="CP40" i="10"/>
  <c r="CQ40" i="10"/>
  <c r="CQ76" i="10"/>
  <c r="CP76" i="10"/>
  <c r="CR42" i="10"/>
  <c r="CM73" i="10"/>
  <c r="CP8" i="10"/>
  <c r="CQ8" i="10"/>
  <c r="CR33" i="10"/>
  <c r="CM84" i="10"/>
  <c r="CP41" i="10"/>
  <c r="CQ41" i="10"/>
  <c r="CM81" i="10"/>
  <c r="CM21" i="10"/>
  <c r="CR13" i="10"/>
  <c r="CR56" i="10"/>
  <c r="CR67" i="10"/>
  <c r="CM34" i="10"/>
  <c r="CM70" i="10"/>
  <c r="CM40" i="10"/>
  <c r="CO35" i="10"/>
  <c r="CP71" i="10"/>
  <c r="CQ71" i="10"/>
  <c r="CL54" i="10"/>
  <c r="CK54" i="10"/>
  <c r="CQ66" i="10"/>
  <c r="CP66" i="10"/>
  <c r="CN86" i="10"/>
  <c r="CO7" i="10"/>
  <c r="CM22" i="10"/>
  <c r="BL9" i="10"/>
  <c r="BM9" i="10"/>
  <c r="BL68" i="10"/>
  <c r="BM68" i="10"/>
  <c r="BI54" i="10"/>
  <c r="BL32" i="10"/>
  <c r="BM32" i="10"/>
  <c r="BL7" i="10"/>
  <c r="BM7" i="10"/>
  <c r="BL41" i="10"/>
  <c r="BM41" i="10"/>
  <c r="BL71" i="10"/>
  <c r="BM71" i="10"/>
  <c r="BL47" i="10"/>
  <c r="BM47" i="10"/>
  <c r="BM66" i="10"/>
  <c r="BL66" i="10"/>
  <c r="BM46" i="10"/>
  <c r="BL46" i="10"/>
  <c r="BM12" i="10"/>
  <c r="BL12" i="10"/>
  <c r="BI74" i="10"/>
  <c r="BI46" i="10"/>
  <c r="BI47" i="10"/>
  <c r="BG86" i="10"/>
  <c r="BN45" i="10"/>
  <c r="BN82" i="10"/>
  <c r="BM38" i="10"/>
  <c r="BL38" i="10"/>
  <c r="BL54" i="10"/>
  <c r="BM54" i="10"/>
  <c r="BI71" i="10"/>
  <c r="BN43" i="10"/>
  <c r="Q7" i="11"/>
  <c r="Q86" i="11" s="1"/>
  <c r="EK44" i="10" l="1"/>
  <c r="CR62" i="10"/>
  <c r="CM74" i="10"/>
  <c r="CR24" i="10"/>
  <c r="CR20" i="10"/>
  <c r="EK32" i="10"/>
  <c r="BN9" i="10"/>
  <c r="DV12" i="10"/>
  <c r="EK71" i="10"/>
  <c r="BN66" i="10"/>
  <c r="BN71" i="10"/>
  <c r="DV47" i="10"/>
  <c r="DV79" i="10"/>
  <c r="BM44" i="10"/>
  <c r="BN44" i="10" s="1"/>
  <c r="DV68" i="10"/>
  <c r="EK38" i="10"/>
  <c r="EK66" i="10"/>
  <c r="EK26" i="10"/>
  <c r="CR59" i="10"/>
  <c r="DV66" i="10"/>
  <c r="EK10" i="10"/>
  <c r="EF86" i="10"/>
  <c r="DT86" i="10"/>
  <c r="DV26" i="10"/>
  <c r="DV14" i="10"/>
  <c r="DV74" i="10"/>
  <c r="DQ86" i="10"/>
  <c r="EJ86" i="10"/>
  <c r="CR43" i="10"/>
  <c r="EK15" i="10"/>
  <c r="EI86" i="10"/>
  <c r="EK7" i="10"/>
  <c r="DV29" i="10"/>
  <c r="BH86" i="10"/>
  <c r="DV28" i="10"/>
  <c r="BN54" i="10"/>
  <c r="BN38" i="10"/>
  <c r="DU86" i="10"/>
  <c r="DV7" i="10"/>
  <c r="BN12" i="10"/>
  <c r="BK86" i="10"/>
  <c r="BI86" i="10"/>
  <c r="CM61" i="10"/>
  <c r="CR16" i="10"/>
  <c r="CM66" i="10"/>
  <c r="CM10" i="10"/>
  <c r="CM14" i="10"/>
  <c r="CM79" i="10"/>
  <c r="CM41" i="10"/>
  <c r="CM63" i="10"/>
  <c r="CM7" i="10"/>
  <c r="CM54" i="10"/>
  <c r="CM26" i="10"/>
  <c r="CM29" i="10"/>
  <c r="CR18" i="10"/>
  <c r="CM15" i="10"/>
  <c r="CR64" i="10"/>
  <c r="CM68" i="10"/>
  <c r="CM47" i="10"/>
  <c r="CR76" i="10"/>
  <c r="CM35" i="10"/>
  <c r="CR12" i="10"/>
  <c r="CM28" i="10"/>
  <c r="CR77" i="10"/>
  <c r="CL86" i="10"/>
  <c r="CR40" i="10"/>
  <c r="CM9" i="10"/>
  <c r="CR57" i="10"/>
  <c r="CR78" i="10"/>
  <c r="CR71" i="10"/>
  <c r="CM71" i="10"/>
  <c r="CP61" i="10"/>
  <c r="CQ61" i="10"/>
  <c r="CP46" i="10"/>
  <c r="CQ46" i="10"/>
  <c r="CR41" i="10"/>
  <c r="CM38" i="10"/>
  <c r="CR48" i="10"/>
  <c r="CR44" i="10"/>
  <c r="CQ74" i="10"/>
  <c r="CP74" i="10"/>
  <c r="CP29" i="10"/>
  <c r="CQ29" i="10"/>
  <c r="CR38" i="10"/>
  <c r="CM32" i="10"/>
  <c r="CQ26" i="10"/>
  <c r="CP26" i="10"/>
  <c r="CR68" i="10"/>
  <c r="CP47" i="10"/>
  <c r="CQ47" i="10"/>
  <c r="CQ28" i="10"/>
  <c r="CP28" i="10"/>
  <c r="BN32" i="10"/>
  <c r="BN68" i="10"/>
  <c r="CO86" i="10"/>
  <c r="CP7" i="10"/>
  <c r="CQ7" i="10"/>
  <c r="CR66" i="10"/>
  <c r="CP35" i="10"/>
  <c r="CQ35" i="10"/>
  <c r="CR8" i="10"/>
  <c r="CM65" i="10"/>
  <c r="CP9" i="10"/>
  <c r="CQ9" i="10"/>
  <c r="CR72" i="10"/>
  <c r="CQ65" i="10"/>
  <c r="CP65" i="10"/>
  <c r="CR63" i="10"/>
  <c r="CM44" i="10"/>
  <c r="CP79" i="10"/>
  <c r="CQ79" i="10"/>
  <c r="CP10" i="10"/>
  <c r="CQ10" i="10"/>
  <c r="CR39" i="10"/>
  <c r="CR34" i="10"/>
  <c r="CR81" i="10"/>
  <c r="CR31" i="10"/>
  <c r="CM46" i="10"/>
  <c r="BN46" i="10"/>
  <c r="BN47" i="10"/>
  <c r="BL86" i="10"/>
  <c r="CP32" i="10"/>
  <c r="CQ32" i="10"/>
  <c r="CP15" i="10"/>
  <c r="CQ15" i="10"/>
  <c r="CM12" i="10"/>
  <c r="CR69" i="10"/>
  <c r="CQ54" i="10"/>
  <c r="CP54" i="10"/>
  <c r="CR30" i="10"/>
  <c r="CR53" i="10"/>
  <c r="CR17" i="10"/>
  <c r="CQ14" i="10"/>
  <c r="CP14" i="10"/>
  <c r="CK86" i="10"/>
  <c r="BN41" i="10"/>
  <c r="BN7" i="10"/>
  <c r="CR74" i="10" l="1"/>
  <c r="CR61" i="10"/>
  <c r="BM86" i="10"/>
  <c r="DV86" i="10"/>
  <c r="EK86" i="10"/>
  <c r="CR54" i="10"/>
  <c r="CR15" i="10"/>
  <c r="CR32" i="10"/>
  <c r="CM86" i="10"/>
  <c r="CR14" i="10"/>
  <c r="CR28" i="10"/>
  <c r="CR79" i="10"/>
  <c r="CR29" i="10"/>
  <c r="CR46" i="10"/>
  <c r="CQ86" i="10"/>
  <c r="CR47" i="10"/>
  <c r="CR10" i="10"/>
  <c r="CP86" i="10"/>
  <c r="CR7" i="10"/>
  <c r="CR65" i="10"/>
  <c r="CR9" i="10"/>
  <c r="CR35" i="10"/>
  <c r="CR26" i="10"/>
  <c r="BN86" i="10"/>
  <c r="CR86" i="10" l="1"/>
  <c r="K15" i="10" l="1"/>
  <c r="K19" i="10"/>
  <c r="K23" i="10"/>
  <c r="K11" i="10"/>
  <c r="K27" i="10"/>
  <c r="K10" i="10"/>
  <c r="K14" i="10"/>
  <c r="K18" i="10"/>
  <c r="K22" i="10"/>
  <c r="K26" i="10"/>
  <c r="K30" i="10"/>
  <c r="K13" i="10"/>
  <c r="K17" i="10"/>
  <c r="K21" i="10"/>
  <c r="K25" i="10"/>
  <c r="K29" i="10"/>
  <c r="K38" i="10"/>
  <c r="K8" i="10"/>
  <c r="K9" i="10"/>
  <c r="K12" i="10"/>
  <c r="K16" i="10"/>
  <c r="K20" i="10"/>
  <c r="K24" i="10"/>
  <c r="K28" i="10"/>
  <c r="K31" i="10"/>
  <c r="K33" i="10"/>
  <c r="K35" i="10"/>
  <c r="K37" i="10"/>
  <c r="K39" i="10"/>
  <c r="K41" i="10"/>
  <c r="K43" i="10"/>
  <c r="K45" i="10"/>
  <c r="K47" i="10"/>
  <c r="K49" i="10"/>
  <c r="K51" i="10"/>
  <c r="K53" i="10"/>
  <c r="K78" i="10"/>
  <c r="K56" i="10"/>
  <c r="K58" i="10"/>
  <c r="K66" i="10"/>
  <c r="K60" i="10"/>
  <c r="K62" i="10"/>
  <c r="K68" i="10"/>
  <c r="K69" i="10"/>
  <c r="K70" i="10"/>
  <c r="K71" i="10"/>
  <c r="K80" i="10"/>
  <c r="K82" i="10"/>
  <c r="K75" i="10"/>
  <c r="H8" i="5"/>
  <c r="R8" i="5" s="1"/>
  <c r="H9" i="5"/>
  <c r="R9" i="5" s="1"/>
  <c r="H10" i="5"/>
  <c r="R10" i="5" s="1"/>
  <c r="H11" i="5"/>
  <c r="R11" i="5" s="1"/>
  <c r="H12" i="5"/>
  <c r="R12" i="5" s="1"/>
  <c r="H13" i="5"/>
  <c r="R13" i="5" s="1"/>
  <c r="H14" i="5"/>
  <c r="R14" i="5" s="1"/>
  <c r="H15" i="5"/>
  <c r="R15" i="5" s="1"/>
  <c r="H16" i="5"/>
  <c r="R16" i="5" s="1"/>
  <c r="H17" i="5"/>
  <c r="R17" i="5" s="1"/>
  <c r="H18" i="5"/>
  <c r="R18" i="5" s="1"/>
  <c r="H19" i="5"/>
  <c r="R19" i="5" s="1"/>
  <c r="H20" i="5"/>
  <c r="R20" i="5" s="1"/>
  <c r="H21" i="5"/>
  <c r="R21" i="5" s="1"/>
  <c r="H22" i="5"/>
  <c r="R22" i="5" s="1"/>
  <c r="H23" i="5"/>
  <c r="R23" i="5" s="1"/>
  <c r="H24" i="5"/>
  <c r="R24" i="5" s="1"/>
  <c r="H25" i="5"/>
  <c r="R25" i="5" s="1"/>
  <c r="H26" i="5"/>
  <c r="R26" i="5" s="1"/>
  <c r="H27" i="5"/>
  <c r="R27" i="5" s="1"/>
  <c r="H28" i="5"/>
  <c r="R28" i="5" s="1"/>
  <c r="H29" i="5"/>
  <c r="R29" i="5" s="1"/>
  <c r="H30" i="5"/>
  <c r="R30" i="5" s="1"/>
  <c r="H31" i="5"/>
  <c r="R31" i="5" s="1"/>
  <c r="H32" i="5"/>
  <c r="R32" i="5" s="1"/>
  <c r="H33" i="5"/>
  <c r="R33" i="5" s="1"/>
  <c r="H34" i="5"/>
  <c r="R34" i="5" s="1"/>
  <c r="H35" i="5"/>
  <c r="R35" i="5" s="1"/>
  <c r="H36" i="5"/>
  <c r="R36" i="5" s="1"/>
  <c r="H37" i="5"/>
  <c r="R37" i="5" s="1"/>
  <c r="H38" i="5"/>
  <c r="R38" i="5" s="1"/>
  <c r="H39" i="5"/>
  <c r="R39" i="5" s="1"/>
  <c r="R42" i="5"/>
  <c r="H43" i="5"/>
  <c r="R43" i="5" s="1"/>
  <c r="H44" i="5"/>
  <c r="R44" i="5" s="1"/>
  <c r="H45" i="5"/>
  <c r="R45" i="5" s="1"/>
  <c r="H46" i="5"/>
  <c r="R46" i="5" s="1"/>
  <c r="H49" i="5"/>
  <c r="R49" i="5" s="1"/>
  <c r="H50" i="5"/>
  <c r="R50" i="5" s="1"/>
  <c r="H51" i="5"/>
  <c r="R51" i="5" s="1"/>
  <c r="H52" i="5"/>
  <c r="R52" i="5" s="1"/>
  <c r="H54" i="5"/>
  <c r="R54" i="5" s="1"/>
  <c r="R55" i="5"/>
  <c r="H56" i="5"/>
  <c r="R56" i="5" s="1"/>
  <c r="H57" i="5"/>
  <c r="R57" i="5" s="1"/>
  <c r="H58" i="5"/>
  <c r="R58" i="5" s="1"/>
  <c r="H59" i="5"/>
  <c r="R59" i="5" s="1"/>
  <c r="H65" i="5"/>
  <c r="R65" i="5" s="1"/>
  <c r="H62" i="5"/>
  <c r="R62" i="5" s="1"/>
  <c r="H69" i="5"/>
  <c r="R69" i="5" s="1"/>
  <c r="H64" i="5"/>
  <c r="R64" i="5" s="1"/>
  <c r="H72" i="5"/>
  <c r="R72" i="5" s="1"/>
  <c r="H73" i="5"/>
  <c r="R73" i="5" s="1"/>
  <c r="H75" i="5"/>
  <c r="R75" i="5" s="1"/>
  <c r="H7" i="5"/>
  <c r="R7" i="5" l="1"/>
  <c r="R86" i="5" s="1"/>
  <c r="H86" i="5"/>
  <c r="K73" i="10"/>
  <c r="K63" i="10"/>
  <c r="K59" i="10"/>
  <c r="K52" i="10"/>
  <c r="K44" i="10"/>
  <c r="K36" i="10"/>
  <c r="K72" i="10"/>
  <c r="K57" i="10"/>
  <c r="K50" i="10"/>
  <c r="K42" i="10"/>
  <c r="K65" i="10"/>
  <c r="K55" i="10"/>
  <c r="K48" i="10"/>
  <c r="K40" i="10"/>
  <c r="K64" i="10"/>
  <c r="K61" i="10"/>
  <c r="K81" i="10"/>
  <c r="K83" i="10"/>
  <c r="K76" i="10"/>
  <c r="K32" i="10"/>
  <c r="K79" i="10"/>
  <c r="K67" i="10"/>
  <c r="K34" i="10"/>
  <c r="K84" i="10"/>
  <c r="K77" i="10"/>
  <c r="K74" i="10"/>
  <c r="K54" i="10"/>
  <c r="K46" i="10"/>
  <c r="K7" i="10"/>
  <c r="K86" i="10" l="1"/>
  <c r="H8" i="4"/>
  <c r="R8" i="4" s="1"/>
  <c r="H9" i="4"/>
  <c r="R9" i="4" s="1"/>
  <c r="H10" i="4"/>
  <c r="R10" i="4" s="1"/>
  <c r="H11" i="4"/>
  <c r="R11" i="4" s="1"/>
  <c r="H12" i="4"/>
  <c r="R12" i="4" s="1"/>
  <c r="H13" i="4"/>
  <c r="R13" i="4" s="1"/>
  <c r="H14" i="4"/>
  <c r="R14" i="4" s="1"/>
  <c r="H15" i="4"/>
  <c r="R15" i="4" s="1"/>
  <c r="H16" i="4"/>
  <c r="R16" i="4" s="1"/>
  <c r="H17" i="4"/>
  <c r="R17" i="4" s="1"/>
  <c r="H18" i="4"/>
  <c r="R18" i="4" s="1"/>
  <c r="H19" i="4"/>
  <c r="R19" i="4" s="1"/>
  <c r="H20" i="4"/>
  <c r="R20" i="4" s="1"/>
  <c r="H21" i="4"/>
  <c r="R21" i="4" s="1"/>
  <c r="H22" i="4"/>
  <c r="R22" i="4" s="1"/>
  <c r="H23" i="4"/>
  <c r="R23" i="4" s="1"/>
  <c r="H24" i="4"/>
  <c r="R24" i="4" s="1"/>
  <c r="H25" i="4"/>
  <c r="R25" i="4" s="1"/>
  <c r="H26" i="4"/>
  <c r="R26" i="4" s="1"/>
  <c r="H27" i="4"/>
  <c r="R27" i="4" s="1"/>
  <c r="H28" i="4"/>
  <c r="R28" i="4" s="1"/>
  <c r="H29" i="4"/>
  <c r="R29" i="4" s="1"/>
  <c r="H30" i="4"/>
  <c r="R30" i="4" s="1"/>
  <c r="H31" i="4"/>
  <c r="R31" i="4" s="1"/>
  <c r="H32" i="4"/>
  <c r="R32" i="4" s="1"/>
  <c r="H33" i="4"/>
  <c r="R33" i="4" s="1"/>
  <c r="H34" i="4"/>
  <c r="R34" i="4" s="1"/>
  <c r="H35" i="4"/>
  <c r="R35" i="4" s="1"/>
  <c r="H36" i="4"/>
  <c r="R36" i="4" s="1"/>
  <c r="H37" i="4"/>
  <c r="R37" i="4" s="1"/>
  <c r="H39" i="4"/>
  <c r="R39" i="4" s="1"/>
  <c r="H40" i="4"/>
  <c r="R40" i="4" s="1"/>
  <c r="H42" i="4"/>
  <c r="R42" i="4" s="1"/>
  <c r="H43" i="4"/>
  <c r="R43" i="4" s="1"/>
  <c r="H49" i="4"/>
  <c r="R49" i="4" s="1"/>
  <c r="H50" i="4"/>
  <c r="R50" i="4" s="1"/>
  <c r="H52" i="4"/>
  <c r="R52" i="4" s="1"/>
  <c r="H60" i="4"/>
  <c r="R60" i="4" s="1"/>
  <c r="R68" i="4"/>
  <c r="H74" i="4"/>
  <c r="R74" i="4" s="1"/>
  <c r="H7" i="4"/>
  <c r="R7" i="4" l="1"/>
  <c r="R86" i="4" s="1"/>
  <c r="H86" i="4"/>
  <c r="I8" i="2" l="1"/>
  <c r="S8" i="2" s="1"/>
  <c r="I9" i="2"/>
  <c r="S9" i="2" s="1"/>
  <c r="I10" i="2"/>
  <c r="S10" i="2" s="1"/>
  <c r="I11" i="2"/>
  <c r="S11" i="2" s="1"/>
  <c r="I12" i="2"/>
  <c r="S12" i="2" s="1"/>
  <c r="I13" i="2"/>
  <c r="S13" i="2" s="1"/>
  <c r="I14" i="2"/>
  <c r="S14" i="2" s="1"/>
  <c r="I15" i="2"/>
  <c r="S15" i="2" s="1"/>
  <c r="I16" i="2"/>
  <c r="S16" i="2" s="1"/>
  <c r="I17" i="2"/>
  <c r="S17" i="2" s="1"/>
  <c r="I18" i="2"/>
  <c r="S18" i="2" s="1"/>
  <c r="I19" i="2"/>
  <c r="S19" i="2" s="1"/>
  <c r="I20" i="2"/>
  <c r="S20" i="2" s="1"/>
  <c r="I21" i="2"/>
  <c r="S21" i="2" s="1"/>
  <c r="I22" i="2"/>
  <c r="S22" i="2" s="1"/>
  <c r="I23" i="2"/>
  <c r="S23" i="2" s="1"/>
  <c r="I24" i="2"/>
  <c r="S24" i="2" s="1"/>
  <c r="I25" i="2"/>
  <c r="S25" i="2" s="1"/>
  <c r="I26" i="2"/>
  <c r="S26" i="2" s="1"/>
  <c r="I27" i="2"/>
  <c r="S27" i="2" s="1"/>
  <c r="I28" i="2"/>
  <c r="S28" i="2" s="1"/>
  <c r="I29" i="2"/>
  <c r="S29" i="2" s="1"/>
  <c r="I30" i="2"/>
  <c r="S30" i="2" s="1"/>
  <c r="I31" i="2"/>
  <c r="S31" i="2" s="1"/>
  <c r="I32" i="2"/>
  <c r="S32" i="2" s="1"/>
  <c r="I33" i="2"/>
  <c r="S33" i="2" s="1"/>
  <c r="I34" i="2"/>
  <c r="S34" i="2" s="1"/>
  <c r="I35" i="2"/>
  <c r="S35" i="2" s="1"/>
  <c r="I36" i="2"/>
  <c r="S36" i="2" s="1"/>
  <c r="I37" i="2"/>
  <c r="S37" i="2" s="1"/>
  <c r="I38" i="2"/>
  <c r="S38" i="2" s="1"/>
  <c r="I39" i="2"/>
  <c r="S39" i="2" s="1"/>
  <c r="I40" i="2"/>
  <c r="S40" i="2" s="1"/>
  <c r="I41" i="2"/>
  <c r="S41" i="2" s="1"/>
  <c r="I42" i="2"/>
  <c r="S42" i="2" s="1"/>
  <c r="I43" i="2"/>
  <c r="S43" i="2" s="1"/>
  <c r="I44" i="2"/>
  <c r="S44" i="2" s="1"/>
  <c r="I45" i="2"/>
  <c r="S45" i="2" s="1"/>
  <c r="I46" i="2"/>
  <c r="S46" i="2" s="1"/>
  <c r="I47" i="2"/>
  <c r="S47" i="2" s="1"/>
  <c r="I48" i="2"/>
  <c r="S48" i="2" s="1"/>
  <c r="I49" i="2"/>
  <c r="S49" i="2" s="1"/>
  <c r="I50" i="2"/>
  <c r="S50" i="2" s="1"/>
  <c r="I51" i="2"/>
  <c r="S51" i="2" s="1"/>
  <c r="I52" i="2"/>
  <c r="S52" i="2" s="1"/>
  <c r="I53" i="2"/>
  <c r="S53" i="2" s="1"/>
  <c r="I54" i="2"/>
  <c r="S54" i="2" s="1"/>
  <c r="I78" i="2"/>
  <c r="S78" i="2" s="1"/>
  <c r="I55" i="2"/>
  <c r="S55" i="2" s="1"/>
  <c r="I56" i="2"/>
  <c r="S56" i="2" s="1"/>
  <c r="I57" i="2"/>
  <c r="S57" i="2" s="1"/>
  <c r="I58" i="2"/>
  <c r="S58" i="2" s="1"/>
  <c r="I59" i="2"/>
  <c r="S59" i="2" s="1"/>
  <c r="I66" i="2"/>
  <c r="S66" i="2" s="1"/>
  <c r="I61" i="2"/>
  <c r="S61" i="2" s="1"/>
  <c r="I60" i="2"/>
  <c r="S60" i="2" s="1"/>
  <c r="I65" i="2"/>
  <c r="S65" i="2" s="1"/>
  <c r="I62" i="2"/>
  <c r="S62" i="2" s="1"/>
  <c r="I67" i="2"/>
  <c r="S67" i="2" s="1"/>
  <c r="I68" i="2"/>
  <c r="S68" i="2" s="1"/>
  <c r="I63" i="2"/>
  <c r="S63" i="2" s="1"/>
  <c r="I69" i="2"/>
  <c r="S69" i="2" s="1"/>
  <c r="I64" i="2"/>
  <c r="S64" i="2" s="1"/>
  <c r="I70" i="2"/>
  <c r="S70" i="2" s="1"/>
  <c r="I79" i="2"/>
  <c r="S79" i="2" s="1"/>
  <c r="I71" i="2"/>
  <c r="S71" i="2" s="1"/>
  <c r="I72" i="2"/>
  <c r="S72" i="2" s="1"/>
  <c r="I80" i="2"/>
  <c r="S80" i="2" s="1"/>
  <c r="I73" i="2"/>
  <c r="S73" i="2" s="1"/>
  <c r="I82" i="2"/>
  <c r="S82" i="2" s="1"/>
  <c r="I74" i="2"/>
  <c r="S74" i="2" s="1"/>
  <c r="I75" i="2"/>
  <c r="S75" i="2" s="1"/>
  <c r="I81" i="2"/>
  <c r="S81" i="2" s="1"/>
  <c r="I76" i="2"/>
  <c r="S76" i="2" s="1"/>
  <c r="I77" i="2"/>
  <c r="S77" i="2" s="1"/>
  <c r="I83" i="2"/>
  <c r="S83" i="2" s="1"/>
  <c r="I84" i="2"/>
  <c r="S84" i="2" s="1"/>
  <c r="I7" i="2"/>
  <c r="S7" i="2" s="1"/>
  <c r="I75" i="5" l="1"/>
  <c r="S75" i="5" s="1"/>
  <c r="I73" i="5"/>
  <c r="S73" i="5" s="1"/>
  <c r="I72" i="5"/>
  <c r="S72" i="5" s="1"/>
  <c r="I64" i="5"/>
  <c r="S64" i="5" s="1"/>
  <c r="I69" i="5"/>
  <c r="S69" i="5" s="1"/>
  <c r="I62" i="5"/>
  <c r="S62" i="5" s="1"/>
  <c r="I65" i="5"/>
  <c r="S65" i="5" s="1"/>
  <c r="I59" i="5"/>
  <c r="S59" i="5" s="1"/>
  <c r="I58" i="5"/>
  <c r="S58" i="5" s="1"/>
  <c r="I57" i="5"/>
  <c r="S57" i="5" s="1"/>
  <c r="I56" i="5"/>
  <c r="S56" i="5" s="1"/>
  <c r="S55" i="5"/>
  <c r="I54" i="5"/>
  <c r="S54" i="5" s="1"/>
  <c r="I52" i="5"/>
  <c r="S52" i="5" s="1"/>
  <c r="I51" i="5"/>
  <c r="S51" i="5" s="1"/>
  <c r="I50" i="5"/>
  <c r="S50" i="5" s="1"/>
  <c r="I49" i="5"/>
  <c r="S49" i="5" s="1"/>
  <c r="I38" i="5"/>
  <c r="S38" i="5" s="1"/>
  <c r="I36" i="5"/>
  <c r="S36" i="5" s="1"/>
  <c r="I34" i="5"/>
  <c r="S34" i="5" s="1"/>
  <c r="I32" i="5"/>
  <c r="S32" i="5" s="1"/>
  <c r="I30" i="5"/>
  <c r="S30" i="5" s="1"/>
  <c r="I28" i="5"/>
  <c r="S28" i="5" s="1"/>
  <c r="I26" i="5"/>
  <c r="S26" i="5" s="1"/>
  <c r="I24" i="5"/>
  <c r="S24" i="5" s="1"/>
  <c r="I22" i="5"/>
  <c r="S22" i="5" s="1"/>
  <c r="I20" i="5"/>
  <c r="S20" i="5" s="1"/>
  <c r="I18" i="5"/>
  <c r="S18" i="5" s="1"/>
  <c r="I16" i="5"/>
  <c r="S16" i="5" s="1"/>
  <c r="I14" i="5"/>
  <c r="S14" i="5" s="1"/>
  <c r="I12" i="5"/>
  <c r="S12" i="5" s="1"/>
  <c r="I10" i="5"/>
  <c r="S10" i="5" s="1"/>
  <c r="I8" i="5"/>
  <c r="S8" i="5" s="1"/>
  <c r="J74" i="4"/>
  <c r="T74" i="4" s="1"/>
  <c r="S68" i="4"/>
  <c r="J50" i="4"/>
  <c r="T50" i="4" s="1"/>
  <c r="J49" i="4"/>
  <c r="T49" i="4" s="1"/>
  <c r="J42" i="4"/>
  <c r="T42" i="4" s="1"/>
  <c r="I39" i="4"/>
  <c r="S39" i="4" s="1"/>
  <c r="J37" i="4"/>
  <c r="T37" i="4" s="1"/>
  <c r="J36" i="4"/>
  <c r="T36" i="4" s="1"/>
  <c r="I35" i="4"/>
  <c r="S35" i="4" s="1"/>
  <c r="J34" i="4"/>
  <c r="T34" i="4" s="1"/>
  <c r="I33" i="4"/>
  <c r="S33" i="4" s="1"/>
  <c r="J30" i="4"/>
  <c r="T30" i="4" s="1"/>
  <c r="J29" i="4"/>
  <c r="T29" i="4" s="1"/>
  <c r="J28" i="4"/>
  <c r="T28" i="4" s="1"/>
  <c r="J26" i="4"/>
  <c r="T26" i="4" s="1"/>
  <c r="J25" i="4"/>
  <c r="T25" i="4" s="1"/>
  <c r="I25" i="4"/>
  <c r="S25" i="4" s="1"/>
  <c r="I23" i="4"/>
  <c r="S23" i="4" s="1"/>
  <c r="J22" i="4"/>
  <c r="T22" i="4" s="1"/>
  <c r="J21" i="4"/>
  <c r="T21" i="4" s="1"/>
  <c r="I19" i="4"/>
  <c r="S19" i="4" s="1"/>
  <c r="J18" i="4"/>
  <c r="T18" i="4" s="1"/>
  <c r="I17" i="4"/>
  <c r="S17" i="4" s="1"/>
  <c r="J14" i="4"/>
  <c r="T14" i="4" s="1"/>
  <c r="J13" i="4"/>
  <c r="T13" i="4" s="1"/>
  <c r="J10" i="4"/>
  <c r="T10" i="4" s="1"/>
  <c r="I9" i="4"/>
  <c r="S9" i="4" s="1"/>
  <c r="I7" i="4"/>
  <c r="J8" i="2"/>
  <c r="T8" i="2" s="1"/>
  <c r="J9" i="2"/>
  <c r="T9" i="2" s="1"/>
  <c r="J10" i="2"/>
  <c r="T10" i="2" s="1"/>
  <c r="K10" i="2"/>
  <c r="U10" i="2" s="1"/>
  <c r="J11" i="2"/>
  <c r="T11" i="2" s="1"/>
  <c r="J12" i="2"/>
  <c r="T12" i="2" s="1"/>
  <c r="K12" i="2"/>
  <c r="U12" i="2" s="1"/>
  <c r="J13" i="2"/>
  <c r="T13" i="2" s="1"/>
  <c r="K13" i="2"/>
  <c r="U13" i="2" s="1"/>
  <c r="J14" i="2"/>
  <c r="T14" i="2" s="1"/>
  <c r="J15" i="2"/>
  <c r="T15" i="2" s="1"/>
  <c r="K15" i="2"/>
  <c r="U15" i="2" s="1"/>
  <c r="J16" i="2"/>
  <c r="K16" i="2"/>
  <c r="U16" i="2" s="1"/>
  <c r="J17" i="2"/>
  <c r="T17" i="2" s="1"/>
  <c r="J18" i="2"/>
  <c r="T18" i="2" s="1"/>
  <c r="K18" i="2"/>
  <c r="U18" i="2" s="1"/>
  <c r="J19" i="2"/>
  <c r="T19" i="2" s="1"/>
  <c r="J20" i="2"/>
  <c r="T20" i="2" s="1"/>
  <c r="K20" i="2"/>
  <c r="U20" i="2" s="1"/>
  <c r="J21" i="2"/>
  <c r="T21" i="2" s="1"/>
  <c r="K21" i="2"/>
  <c r="U21" i="2" s="1"/>
  <c r="J22" i="2"/>
  <c r="T22" i="2" s="1"/>
  <c r="J23" i="2"/>
  <c r="T23" i="2" s="1"/>
  <c r="K23" i="2"/>
  <c r="U23" i="2" s="1"/>
  <c r="J24" i="2"/>
  <c r="T24" i="2" s="1"/>
  <c r="K24" i="2"/>
  <c r="J25" i="2"/>
  <c r="T25" i="2" s="1"/>
  <c r="J26" i="2"/>
  <c r="T26" i="2" s="1"/>
  <c r="K26" i="2"/>
  <c r="U26" i="2" s="1"/>
  <c r="J27" i="2"/>
  <c r="T27" i="2" s="1"/>
  <c r="J28" i="2"/>
  <c r="T28" i="2" s="1"/>
  <c r="J29" i="2"/>
  <c r="T29" i="2" s="1"/>
  <c r="J36" i="2"/>
  <c r="T36" i="2" s="1"/>
  <c r="K36" i="2"/>
  <c r="U36" i="2" s="1"/>
  <c r="J37" i="2"/>
  <c r="T37" i="2" s="1"/>
  <c r="J38" i="2"/>
  <c r="T38" i="2" s="1"/>
  <c r="K38" i="2"/>
  <c r="U38" i="2" s="1"/>
  <c r="J39" i="2"/>
  <c r="T39" i="2" s="1"/>
  <c r="K39" i="2"/>
  <c r="U39" i="2" s="1"/>
  <c r="J40" i="2"/>
  <c r="T40" i="2" s="1"/>
  <c r="J41" i="2"/>
  <c r="T41" i="2" s="1"/>
  <c r="J42" i="2"/>
  <c r="T42" i="2" s="1"/>
  <c r="J43" i="2"/>
  <c r="T43" i="2" s="1"/>
  <c r="K43" i="2"/>
  <c r="U43" i="2" s="1"/>
  <c r="J44" i="2"/>
  <c r="T44" i="2" s="1"/>
  <c r="K44" i="2"/>
  <c r="U44" i="2" s="1"/>
  <c r="J45" i="2"/>
  <c r="T45" i="2" s="1"/>
  <c r="J46" i="2"/>
  <c r="T46" i="2" s="1"/>
  <c r="K46" i="2"/>
  <c r="U46" i="2" s="1"/>
  <c r="J47" i="2"/>
  <c r="T47" i="2" s="1"/>
  <c r="K47" i="2"/>
  <c r="U47" i="2" s="1"/>
  <c r="J48" i="2"/>
  <c r="T48" i="2" s="1"/>
  <c r="K48" i="2"/>
  <c r="U48" i="2" s="1"/>
  <c r="J49" i="2"/>
  <c r="T49" i="2" s="1"/>
  <c r="J50" i="2"/>
  <c r="T50" i="2" s="1"/>
  <c r="K50" i="2"/>
  <c r="U50" i="2" s="1"/>
  <c r="J51" i="2"/>
  <c r="T51" i="2" s="1"/>
  <c r="J52" i="2"/>
  <c r="T52" i="2" s="1"/>
  <c r="K52" i="2"/>
  <c r="U52" i="2" s="1"/>
  <c r="J53" i="2"/>
  <c r="T53" i="2" s="1"/>
  <c r="J54" i="2"/>
  <c r="T54" i="2" s="1"/>
  <c r="K54" i="2"/>
  <c r="U54" i="2" s="1"/>
  <c r="J78" i="2"/>
  <c r="T78" i="2" s="1"/>
  <c r="K78" i="2"/>
  <c r="U78" i="2" s="1"/>
  <c r="J55" i="2"/>
  <c r="T55" i="2" s="1"/>
  <c r="J56" i="2"/>
  <c r="T56" i="2" s="1"/>
  <c r="J57" i="2"/>
  <c r="T57" i="2" s="1"/>
  <c r="J58" i="2"/>
  <c r="T58" i="2" s="1"/>
  <c r="K58" i="2"/>
  <c r="U58" i="2" s="1"/>
  <c r="J59" i="2"/>
  <c r="T59" i="2" s="1"/>
  <c r="K59" i="2"/>
  <c r="U59" i="2" s="1"/>
  <c r="J66" i="2"/>
  <c r="T66" i="2" s="1"/>
  <c r="J61" i="2"/>
  <c r="T61" i="2" s="1"/>
  <c r="K61" i="2"/>
  <c r="U61" i="2" s="1"/>
  <c r="J60" i="2"/>
  <c r="T60" i="2" s="1"/>
  <c r="K60" i="2"/>
  <c r="U60" i="2" s="1"/>
  <c r="J65" i="2"/>
  <c r="T65" i="2" s="1"/>
  <c r="K65" i="2"/>
  <c r="U65" i="2" s="1"/>
  <c r="J62" i="2"/>
  <c r="T62" i="2" s="1"/>
  <c r="J67" i="2"/>
  <c r="T67" i="2" s="1"/>
  <c r="J68" i="2"/>
  <c r="T68" i="2" s="1"/>
  <c r="K68" i="2"/>
  <c r="U68" i="2" s="1"/>
  <c r="J63" i="2"/>
  <c r="T63" i="2" s="1"/>
  <c r="K63" i="2"/>
  <c r="U63" i="2" s="1"/>
  <c r="J69" i="2"/>
  <c r="T69" i="2" s="1"/>
  <c r="J64" i="2"/>
  <c r="T64" i="2" s="1"/>
  <c r="K64" i="2"/>
  <c r="U64" i="2" s="1"/>
  <c r="J70" i="2"/>
  <c r="T70" i="2" s="1"/>
  <c r="J79" i="2"/>
  <c r="T79" i="2" s="1"/>
  <c r="K79" i="2"/>
  <c r="U79" i="2" s="1"/>
  <c r="J71" i="2"/>
  <c r="T71" i="2" s="1"/>
  <c r="J72" i="2"/>
  <c r="T72" i="2" s="1"/>
  <c r="K72" i="2"/>
  <c r="U72" i="2" s="1"/>
  <c r="J80" i="2"/>
  <c r="T80" i="2" s="1"/>
  <c r="K80" i="2"/>
  <c r="U80" i="2" s="1"/>
  <c r="J73" i="2"/>
  <c r="T73" i="2" s="1"/>
  <c r="K73" i="2"/>
  <c r="U73" i="2" s="1"/>
  <c r="J82" i="2"/>
  <c r="T82" i="2" s="1"/>
  <c r="J74" i="2"/>
  <c r="T74" i="2" s="1"/>
  <c r="K74" i="2"/>
  <c r="U74" i="2" s="1"/>
  <c r="J75" i="2"/>
  <c r="T75" i="2" s="1"/>
  <c r="K75" i="2"/>
  <c r="U75" i="2" s="1"/>
  <c r="J81" i="2"/>
  <c r="T81" i="2" s="1"/>
  <c r="K81" i="2"/>
  <c r="U81" i="2" s="1"/>
  <c r="J76" i="2"/>
  <c r="T76" i="2" s="1"/>
  <c r="J77" i="2"/>
  <c r="T77" i="2" s="1"/>
  <c r="K77" i="2"/>
  <c r="U77" i="2" s="1"/>
  <c r="J83" i="2"/>
  <c r="T83" i="2" s="1"/>
  <c r="K83" i="2"/>
  <c r="U83" i="2" s="1"/>
  <c r="J84" i="2"/>
  <c r="T84" i="2" s="1"/>
  <c r="K84" i="2"/>
  <c r="U84" i="2" s="1"/>
  <c r="S7" i="4" l="1"/>
  <c r="R80" i="2"/>
  <c r="R54" i="2"/>
  <c r="R12" i="2"/>
  <c r="L16" i="2"/>
  <c r="V16" i="2" s="1"/>
  <c r="T16" i="2"/>
  <c r="R16" i="2" s="1"/>
  <c r="L24" i="2"/>
  <c r="V24" i="2" s="1"/>
  <c r="U24" i="2"/>
  <c r="L63" i="2"/>
  <c r="V63" i="2" s="1"/>
  <c r="R63" i="2" s="1"/>
  <c r="L43" i="2"/>
  <c r="V43" i="2" s="1"/>
  <c r="R43" i="2" s="1"/>
  <c r="L81" i="2"/>
  <c r="V81" i="2" s="1"/>
  <c r="R81" i="2" s="1"/>
  <c r="L78" i="2"/>
  <c r="V78" i="2" s="1"/>
  <c r="R78" i="2" s="1"/>
  <c r="L65" i="2"/>
  <c r="V65" i="2" s="1"/>
  <c r="R65" i="2" s="1"/>
  <c r="L80" i="2"/>
  <c r="V80" i="2" s="1"/>
  <c r="L59" i="2"/>
  <c r="V59" i="2" s="1"/>
  <c r="R59" i="2" s="1"/>
  <c r="L23" i="2"/>
  <c r="V23" i="2" s="1"/>
  <c r="R23" i="2" s="1"/>
  <c r="L44" i="2"/>
  <c r="V44" i="2" s="1"/>
  <c r="R44" i="2" s="1"/>
  <c r="L39" i="2"/>
  <c r="V39" i="2" s="1"/>
  <c r="R39" i="2" s="1"/>
  <c r="L83" i="2"/>
  <c r="V83" i="2" s="1"/>
  <c r="R83" i="2" s="1"/>
  <c r="L48" i="2"/>
  <c r="V48" i="2" s="1"/>
  <c r="R48" i="2" s="1"/>
  <c r="L84" i="2"/>
  <c r="V84" i="2" s="1"/>
  <c r="R84" i="2" s="1"/>
  <c r="L75" i="2"/>
  <c r="V75" i="2" s="1"/>
  <c r="R75" i="2" s="1"/>
  <c r="L58" i="2"/>
  <c r="V58" i="2" s="1"/>
  <c r="R58" i="2" s="1"/>
  <c r="I37" i="4"/>
  <c r="S37" i="4" s="1"/>
  <c r="I21" i="4"/>
  <c r="S21" i="4" s="1"/>
  <c r="J9" i="4"/>
  <c r="L73" i="2"/>
  <c r="V73" i="2" s="1"/>
  <c r="R73" i="2" s="1"/>
  <c r="L15" i="2"/>
  <c r="V15" i="2" s="1"/>
  <c r="R15" i="2" s="1"/>
  <c r="L26" i="2"/>
  <c r="V26" i="2" s="1"/>
  <c r="R26" i="2" s="1"/>
  <c r="L21" i="2"/>
  <c r="V21" i="2" s="1"/>
  <c r="R21" i="2" s="1"/>
  <c r="L18" i="2"/>
  <c r="V18" i="2" s="1"/>
  <c r="R18" i="2" s="1"/>
  <c r="L13" i="2"/>
  <c r="V13" i="2" s="1"/>
  <c r="R13" i="2" s="1"/>
  <c r="L10" i="2"/>
  <c r="V10" i="2" s="1"/>
  <c r="R10" i="2" s="1"/>
  <c r="K8" i="2"/>
  <c r="J7" i="2"/>
  <c r="T7" i="2" s="1"/>
  <c r="K7" i="2"/>
  <c r="U7" i="2" s="1"/>
  <c r="L79" i="2"/>
  <c r="V79" i="2" s="1"/>
  <c r="R79" i="2" s="1"/>
  <c r="K70" i="2"/>
  <c r="L68" i="2"/>
  <c r="V68" i="2" s="1"/>
  <c r="R68" i="2" s="1"/>
  <c r="L60" i="2"/>
  <c r="V60" i="2" s="1"/>
  <c r="R60" i="2" s="1"/>
  <c r="K57" i="2"/>
  <c r="K55" i="2"/>
  <c r="L52" i="2"/>
  <c r="V52" i="2" s="1"/>
  <c r="R52" i="2" s="1"/>
  <c r="K51" i="2"/>
  <c r="L47" i="2"/>
  <c r="V47" i="2" s="1"/>
  <c r="R47" i="2" s="1"/>
  <c r="K42" i="2"/>
  <c r="K40" i="2"/>
  <c r="L36" i="2"/>
  <c r="V36" i="2" s="1"/>
  <c r="R36" i="2" s="1"/>
  <c r="K27" i="2"/>
  <c r="K25" i="2"/>
  <c r="K22" i="2"/>
  <c r="U22" i="2" s="1"/>
  <c r="L20" i="2"/>
  <c r="V20" i="2" s="1"/>
  <c r="R20" i="2" s="1"/>
  <c r="K19" i="2"/>
  <c r="K17" i="2"/>
  <c r="K14" i="2"/>
  <c r="L12" i="2"/>
  <c r="V12" i="2" s="1"/>
  <c r="K11" i="2"/>
  <c r="K9" i="2"/>
  <c r="L22" i="2"/>
  <c r="V22" i="2" s="1"/>
  <c r="R22" i="2" s="1"/>
  <c r="J9" i="5"/>
  <c r="T9" i="5" s="1"/>
  <c r="J11" i="5"/>
  <c r="T11" i="5" s="1"/>
  <c r="J13" i="5"/>
  <c r="T13" i="5" s="1"/>
  <c r="J15" i="5"/>
  <c r="T15" i="5" s="1"/>
  <c r="J19" i="5"/>
  <c r="T19" i="5" s="1"/>
  <c r="J21" i="5"/>
  <c r="T21" i="5" s="1"/>
  <c r="J23" i="5"/>
  <c r="T23" i="5" s="1"/>
  <c r="J25" i="5"/>
  <c r="T25" i="5" s="1"/>
  <c r="J27" i="5"/>
  <c r="T27" i="5" s="1"/>
  <c r="J29" i="5"/>
  <c r="T29" i="5" s="1"/>
  <c r="J31" i="5"/>
  <c r="T31" i="5" s="1"/>
  <c r="J33" i="5"/>
  <c r="T33" i="5" s="1"/>
  <c r="J35" i="5"/>
  <c r="T35" i="5" s="1"/>
  <c r="J37" i="5"/>
  <c r="T37" i="5" s="1"/>
  <c r="I39" i="5"/>
  <c r="S39" i="5" s="1"/>
  <c r="J39" i="5"/>
  <c r="T39" i="5" s="1"/>
  <c r="J7" i="5"/>
  <c r="J17" i="5"/>
  <c r="T17" i="5" s="1"/>
  <c r="I7" i="5"/>
  <c r="I9" i="5"/>
  <c r="I11" i="5"/>
  <c r="I13" i="5"/>
  <c r="S13" i="5" s="1"/>
  <c r="I15" i="5"/>
  <c r="I17" i="5"/>
  <c r="S17" i="5" s="1"/>
  <c r="I19" i="5"/>
  <c r="I21" i="5"/>
  <c r="S21" i="5" s="1"/>
  <c r="I23" i="5"/>
  <c r="S23" i="5" s="1"/>
  <c r="I25" i="5"/>
  <c r="S25" i="5" s="1"/>
  <c r="I27" i="5"/>
  <c r="S27" i="5" s="1"/>
  <c r="I29" i="5"/>
  <c r="S29" i="5" s="1"/>
  <c r="I31" i="5"/>
  <c r="S31" i="5" s="1"/>
  <c r="I33" i="5"/>
  <c r="I35" i="5"/>
  <c r="I37" i="5"/>
  <c r="S37" i="5" s="1"/>
  <c r="T42" i="5"/>
  <c r="S42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I43" i="5"/>
  <c r="I45" i="5"/>
  <c r="S45" i="5" s="1"/>
  <c r="J43" i="5"/>
  <c r="T43" i="5" s="1"/>
  <c r="J44" i="5"/>
  <c r="T44" i="5" s="1"/>
  <c r="J45" i="5"/>
  <c r="T45" i="5" s="1"/>
  <c r="J46" i="5"/>
  <c r="T46" i="5" s="1"/>
  <c r="J49" i="5"/>
  <c r="J50" i="5"/>
  <c r="J51" i="5"/>
  <c r="J52" i="5"/>
  <c r="J54" i="5"/>
  <c r="J56" i="5"/>
  <c r="J57" i="5"/>
  <c r="J58" i="5"/>
  <c r="J59" i="5"/>
  <c r="J65" i="5"/>
  <c r="J62" i="5"/>
  <c r="J69" i="5"/>
  <c r="J64" i="5"/>
  <c r="J72" i="5"/>
  <c r="J73" i="5"/>
  <c r="J75" i="5"/>
  <c r="I44" i="5"/>
  <c r="S44" i="5" s="1"/>
  <c r="I46" i="5"/>
  <c r="S46" i="5" s="1"/>
  <c r="I49" i="4"/>
  <c r="I13" i="4"/>
  <c r="S13" i="4" s="1"/>
  <c r="J17" i="4"/>
  <c r="I29" i="4"/>
  <c r="J33" i="4"/>
  <c r="J20" i="4"/>
  <c r="T20" i="4" s="1"/>
  <c r="I20" i="4"/>
  <c r="S20" i="4" s="1"/>
  <c r="J16" i="4"/>
  <c r="T16" i="4" s="1"/>
  <c r="I16" i="4"/>
  <c r="S16" i="4" s="1"/>
  <c r="I8" i="4"/>
  <c r="S8" i="4" s="1"/>
  <c r="J8" i="4"/>
  <c r="T8" i="4" s="1"/>
  <c r="J12" i="4"/>
  <c r="T12" i="4" s="1"/>
  <c r="I12" i="4"/>
  <c r="S12" i="4" s="1"/>
  <c r="I32" i="4"/>
  <c r="S32" i="4" s="1"/>
  <c r="I36" i="4"/>
  <c r="I11" i="4"/>
  <c r="S11" i="4" s="1"/>
  <c r="I15" i="4"/>
  <c r="S15" i="4" s="1"/>
  <c r="J24" i="4"/>
  <c r="T24" i="4" s="1"/>
  <c r="I27" i="4"/>
  <c r="S27" i="4" s="1"/>
  <c r="I31" i="4"/>
  <c r="S31" i="4" s="1"/>
  <c r="J32" i="4"/>
  <c r="T32" i="4" s="1"/>
  <c r="J40" i="4"/>
  <c r="T40" i="4" s="1"/>
  <c r="I43" i="4"/>
  <c r="S43" i="4" s="1"/>
  <c r="J52" i="4"/>
  <c r="T52" i="4" s="1"/>
  <c r="I60" i="4"/>
  <c r="S60" i="4" s="1"/>
  <c r="I24" i="4"/>
  <c r="S24" i="4" s="1"/>
  <c r="I28" i="4"/>
  <c r="I40" i="4"/>
  <c r="S40" i="4" s="1"/>
  <c r="I52" i="4"/>
  <c r="S52" i="4" s="1"/>
  <c r="J7" i="4"/>
  <c r="I10" i="4"/>
  <c r="J11" i="4"/>
  <c r="T11" i="4" s="1"/>
  <c r="I14" i="4"/>
  <c r="J15" i="4"/>
  <c r="T15" i="4" s="1"/>
  <c r="I18" i="4"/>
  <c r="J19" i="4"/>
  <c r="K21" i="4"/>
  <c r="U21" i="4" s="1"/>
  <c r="I22" i="4"/>
  <c r="J23" i="4"/>
  <c r="K25" i="4"/>
  <c r="U25" i="4" s="1"/>
  <c r="Q25" i="4" s="1"/>
  <c r="I26" i="4"/>
  <c r="J27" i="4"/>
  <c r="T27" i="4" s="1"/>
  <c r="I30" i="4"/>
  <c r="J31" i="4"/>
  <c r="T31" i="4" s="1"/>
  <c r="I34" i="4"/>
  <c r="J35" i="4"/>
  <c r="J39" i="4"/>
  <c r="I42" i="4"/>
  <c r="J43" i="4"/>
  <c r="T43" i="4" s="1"/>
  <c r="I50" i="4"/>
  <c r="J60" i="4"/>
  <c r="T60" i="4" s="1"/>
  <c r="I74" i="4"/>
  <c r="K67" i="2"/>
  <c r="J35" i="2"/>
  <c r="T35" i="2" s="1"/>
  <c r="K35" i="2"/>
  <c r="U35" i="2" s="1"/>
  <c r="J31" i="2"/>
  <c r="T31" i="2" s="1"/>
  <c r="K31" i="2"/>
  <c r="U31" i="2" s="1"/>
  <c r="J33" i="2"/>
  <c r="T33" i="2" s="1"/>
  <c r="K33" i="2"/>
  <c r="U33" i="2" s="1"/>
  <c r="L77" i="2"/>
  <c r="V77" i="2" s="1"/>
  <c r="R77" i="2" s="1"/>
  <c r="K76" i="2"/>
  <c r="L74" i="2"/>
  <c r="V74" i="2" s="1"/>
  <c r="R74" i="2" s="1"/>
  <c r="K82" i="2"/>
  <c r="L72" i="2"/>
  <c r="V72" i="2" s="1"/>
  <c r="R72" i="2" s="1"/>
  <c r="K71" i="2"/>
  <c r="L64" i="2"/>
  <c r="V64" i="2" s="1"/>
  <c r="R64" i="2" s="1"/>
  <c r="K69" i="2"/>
  <c r="K62" i="2"/>
  <c r="L61" i="2"/>
  <c r="V61" i="2" s="1"/>
  <c r="R61" i="2" s="1"/>
  <c r="K66" i="2"/>
  <c r="K56" i="2"/>
  <c r="L54" i="2"/>
  <c r="V54" i="2" s="1"/>
  <c r="K53" i="2"/>
  <c r="L50" i="2"/>
  <c r="V50" i="2" s="1"/>
  <c r="R50" i="2" s="1"/>
  <c r="K49" i="2"/>
  <c r="L46" i="2"/>
  <c r="V46" i="2" s="1"/>
  <c r="R46" i="2" s="1"/>
  <c r="K45" i="2"/>
  <c r="K41" i="2"/>
  <c r="L38" i="2"/>
  <c r="V38" i="2" s="1"/>
  <c r="R38" i="2" s="1"/>
  <c r="K37" i="2"/>
  <c r="J34" i="2"/>
  <c r="T34" i="2" s="1"/>
  <c r="K34" i="2"/>
  <c r="U34" i="2" s="1"/>
  <c r="J32" i="2"/>
  <c r="T32" i="2" s="1"/>
  <c r="K32" i="2"/>
  <c r="U32" i="2" s="1"/>
  <c r="J30" i="2"/>
  <c r="T30" i="2" s="1"/>
  <c r="K30" i="2"/>
  <c r="U30" i="2" s="1"/>
  <c r="K29" i="2"/>
  <c r="K28" i="2"/>
  <c r="S7" i="5" l="1"/>
  <c r="I86" i="5"/>
  <c r="K73" i="5"/>
  <c r="U73" i="5" s="1"/>
  <c r="T73" i="5"/>
  <c r="Q73" i="5" s="1"/>
  <c r="K62" i="5"/>
  <c r="U62" i="5" s="1"/>
  <c r="T62" i="5"/>
  <c r="Q62" i="5" s="1"/>
  <c r="K52" i="5"/>
  <c r="U52" i="5" s="1"/>
  <c r="T52" i="5"/>
  <c r="Q52" i="5" s="1"/>
  <c r="K75" i="5"/>
  <c r="U75" i="5" s="1"/>
  <c r="T75" i="5"/>
  <c r="K72" i="5"/>
  <c r="U72" i="5" s="1"/>
  <c r="Q72" i="5" s="1"/>
  <c r="T72" i="5"/>
  <c r="K65" i="5"/>
  <c r="U65" i="5" s="1"/>
  <c r="T65" i="5"/>
  <c r="K51" i="5"/>
  <c r="U51" i="5" s="1"/>
  <c r="T51" i="5"/>
  <c r="K43" i="5"/>
  <c r="U43" i="5" s="1"/>
  <c r="S43" i="5"/>
  <c r="Q43" i="5" s="1"/>
  <c r="T7" i="5"/>
  <c r="J86" i="5"/>
  <c r="K69" i="5"/>
  <c r="U69" i="5" s="1"/>
  <c r="T69" i="5"/>
  <c r="K49" i="5"/>
  <c r="U49" i="5" s="1"/>
  <c r="T49" i="5"/>
  <c r="K64" i="5"/>
  <c r="U64" i="5" s="1"/>
  <c r="T64" i="5"/>
  <c r="Q64" i="5" s="1"/>
  <c r="K50" i="5"/>
  <c r="U50" i="5" s="1"/>
  <c r="T50" i="5"/>
  <c r="Q50" i="5" s="1"/>
  <c r="K57" i="5"/>
  <c r="U57" i="5" s="1"/>
  <c r="T57" i="5"/>
  <c r="K34" i="5"/>
  <c r="U34" i="5" s="1"/>
  <c r="T34" i="5"/>
  <c r="K26" i="5"/>
  <c r="U26" i="5" s="1"/>
  <c r="T26" i="5"/>
  <c r="K18" i="5"/>
  <c r="U18" i="5" s="1"/>
  <c r="Q18" i="5" s="1"/>
  <c r="T18" i="5"/>
  <c r="K10" i="5"/>
  <c r="U10" i="5" s="1"/>
  <c r="T10" i="5"/>
  <c r="K56" i="5"/>
  <c r="U56" i="5" s="1"/>
  <c r="T56" i="5"/>
  <c r="K32" i="5"/>
  <c r="U32" i="5" s="1"/>
  <c r="Q32" i="5" s="1"/>
  <c r="T32" i="5"/>
  <c r="K24" i="5"/>
  <c r="U24" i="5" s="1"/>
  <c r="T24" i="5"/>
  <c r="K16" i="5"/>
  <c r="U16" i="5" s="1"/>
  <c r="Q16" i="5" s="1"/>
  <c r="T16" i="5"/>
  <c r="K8" i="5"/>
  <c r="U8" i="5" s="1"/>
  <c r="Q8" i="5" s="1"/>
  <c r="T8" i="5"/>
  <c r="K35" i="5"/>
  <c r="U35" i="5" s="1"/>
  <c r="S35" i="5"/>
  <c r="K19" i="5"/>
  <c r="U19" i="5" s="1"/>
  <c r="Q19" i="5" s="1"/>
  <c r="S19" i="5"/>
  <c r="K11" i="5"/>
  <c r="U11" i="5" s="1"/>
  <c r="S11" i="5"/>
  <c r="K59" i="5"/>
  <c r="U59" i="5" s="1"/>
  <c r="T59" i="5"/>
  <c r="K55" i="5"/>
  <c r="U55" i="5" s="1"/>
  <c r="T55" i="5"/>
  <c r="K38" i="5"/>
  <c r="U38" i="5" s="1"/>
  <c r="T38" i="5"/>
  <c r="K30" i="5"/>
  <c r="U30" i="5" s="1"/>
  <c r="T30" i="5"/>
  <c r="K22" i="5"/>
  <c r="U22" i="5" s="1"/>
  <c r="T22" i="5"/>
  <c r="K14" i="5"/>
  <c r="U14" i="5" s="1"/>
  <c r="T14" i="5"/>
  <c r="K33" i="5"/>
  <c r="U33" i="5" s="1"/>
  <c r="Q33" i="5" s="1"/>
  <c r="S33" i="5"/>
  <c r="K9" i="5"/>
  <c r="U9" i="5" s="1"/>
  <c r="S9" i="5"/>
  <c r="K58" i="5"/>
  <c r="U58" i="5" s="1"/>
  <c r="T58" i="5"/>
  <c r="K54" i="5"/>
  <c r="U54" i="5" s="1"/>
  <c r="T54" i="5"/>
  <c r="K36" i="5"/>
  <c r="U36" i="5" s="1"/>
  <c r="T36" i="5"/>
  <c r="K28" i="5"/>
  <c r="U28" i="5" s="1"/>
  <c r="T28" i="5"/>
  <c r="K20" i="5"/>
  <c r="U20" i="5" s="1"/>
  <c r="T20" i="5"/>
  <c r="K12" i="5"/>
  <c r="U12" i="5" s="1"/>
  <c r="T12" i="5"/>
  <c r="K15" i="5"/>
  <c r="U15" i="5" s="1"/>
  <c r="S15" i="5"/>
  <c r="I86" i="4"/>
  <c r="T7" i="4"/>
  <c r="J86" i="4"/>
  <c r="L29" i="2"/>
  <c r="V29" i="2" s="1"/>
  <c r="R29" i="2" s="1"/>
  <c r="U29" i="2"/>
  <c r="L49" i="2"/>
  <c r="V49" i="2" s="1"/>
  <c r="U49" i="2"/>
  <c r="L69" i="2"/>
  <c r="V69" i="2" s="1"/>
  <c r="U69" i="2"/>
  <c r="L40" i="2"/>
  <c r="V40" i="2" s="1"/>
  <c r="R40" i="2" s="1"/>
  <c r="U40" i="2"/>
  <c r="L41" i="2"/>
  <c r="V41" i="2" s="1"/>
  <c r="U41" i="2"/>
  <c r="R41" i="2" s="1"/>
  <c r="L66" i="2"/>
  <c r="V66" i="2" s="1"/>
  <c r="R66" i="2" s="1"/>
  <c r="U66" i="2"/>
  <c r="L17" i="2"/>
  <c r="V17" i="2" s="1"/>
  <c r="U17" i="2"/>
  <c r="R17" i="2" s="1"/>
  <c r="L42" i="2"/>
  <c r="V42" i="2" s="1"/>
  <c r="U42" i="2"/>
  <c r="R24" i="2"/>
  <c r="L45" i="2"/>
  <c r="V45" i="2" s="1"/>
  <c r="U45" i="2"/>
  <c r="L53" i="2"/>
  <c r="V53" i="2" s="1"/>
  <c r="U53" i="2"/>
  <c r="R53" i="2" s="1"/>
  <c r="L71" i="2"/>
  <c r="V71" i="2" s="1"/>
  <c r="R71" i="2" s="1"/>
  <c r="U71" i="2"/>
  <c r="L76" i="2"/>
  <c r="V76" i="2" s="1"/>
  <c r="U76" i="2"/>
  <c r="L67" i="2"/>
  <c r="V67" i="2" s="1"/>
  <c r="R67" i="2" s="1"/>
  <c r="U67" i="2"/>
  <c r="L11" i="2"/>
  <c r="V11" i="2" s="1"/>
  <c r="U11" i="2"/>
  <c r="R11" i="2" s="1"/>
  <c r="L19" i="2"/>
  <c r="V19" i="2" s="1"/>
  <c r="R19" i="2" s="1"/>
  <c r="U19" i="2"/>
  <c r="L27" i="2"/>
  <c r="V27" i="2" s="1"/>
  <c r="U27" i="2"/>
  <c r="R27" i="2" s="1"/>
  <c r="L57" i="2"/>
  <c r="V57" i="2" s="1"/>
  <c r="R57" i="2" s="1"/>
  <c r="U57" i="2"/>
  <c r="L56" i="2"/>
  <c r="V56" i="2" s="1"/>
  <c r="U56" i="2"/>
  <c r="L82" i="2"/>
  <c r="V82" i="2" s="1"/>
  <c r="R82" i="2" s="1"/>
  <c r="U82" i="2"/>
  <c r="L14" i="2"/>
  <c r="V14" i="2" s="1"/>
  <c r="U14" i="2"/>
  <c r="R14" i="2" s="1"/>
  <c r="L9" i="2"/>
  <c r="V9" i="2" s="1"/>
  <c r="U9" i="2"/>
  <c r="R9" i="2" s="1"/>
  <c r="L25" i="2"/>
  <c r="V25" i="2" s="1"/>
  <c r="U25" i="2"/>
  <c r="L55" i="2"/>
  <c r="V55" i="2" s="1"/>
  <c r="U55" i="2"/>
  <c r="R55" i="2" s="1"/>
  <c r="L70" i="2"/>
  <c r="V70" i="2" s="1"/>
  <c r="U70" i="2"/>
  <c r="L8" i="2"/>
  <c r="V8" i="2" s="1"/>
  <c r="U8" i="2"/>
  <c r="L28" i="2"/>
  <c r="V28" i="2" s="1"/>
  <c r="U28" i="2"/>
  <c r="L37" i="2"/>
  <c r="V37" i="2" s="1"/>
  <c r="U37" i="2"/>
  <c r="L62" i="2"/>
  <c r="V62" i="2" s="1"/>
  <c r="R62" i="2" s="1"/>
  <c r="U62" i="2"/>
  <c r="L51" i="2"/>
  <c r="V51" i="2" s="1"/>
  <c r="U51" i="2"/>
  <c r="K13" i="4"/>
  <c r="U13" i="4" s="1"/>
  <c r="Q13" i="4" s="1"/>
  <c r="K37" i="4"/>
  <c r="U37" i="4" s="1"/>
  <c r="K74" i="4"/>
  <c r="U74" i="4" s="1"/>
  <c r="S74" i="4"/>
  <c r="K35" i="4"/>
  <c r="U35" i="4" s="1"/>
  <c r="T35" i="4"/>
  <c r="K22" i="4"/>
  <c r="U22" i="4" s="1"/>
  <c r="S22" i="4"/>
  <c r="K10" i="4"/>
  <c r="U10" i="4" s="1"/>
  <c r="S10" i="4"/>
  <c r="K28" i="4"/>
  <c r="U28" i="4" s="1"/>
  <c r="S28" i="4"/>
  <c r="K36" i="4"/>
  <c r="U36" i="4" s="1"/>
  <c r="S36" i="4"/>
  <c r="K17" i="4"/>
  <c r="U17" i="4" s="1"/>
  <c r="T17" i="4"/>
  <c r="Q21" i="4"/>
  <c r="K68" i="4"/>
  <c r="U68" i="4" s="1"/>
  <c r="T68" i="4"/>
  <c r="K42" i="4"/>
  <c r="U42" i="4" s="1"/>
  <c r="S42" i="4"/>
  <c r="K34" i="4"/>
  <c r="U34" i="4" s="1"/>
  <c r="S34" i="4"/>
  <c r="Q34" i="4" s="1"/>
  <c r="K26" i="4"/>
  <c r="U26" i="4" s="1"/>
  <c r="S26" i="4"/>
  <c r="S86" i="4" s="1"/>
  <c r="K14" i="4"/>
  <c r="U14" i="4" s="1"/>
  <c r="S14" i="4"/>
  <c r="Q14" i="4" s="1"/>
  <c r="Q37" i="4"/>
  <c r="K39" i="4"/>
  <c r="U39" i="4" s="1"/>
  <c r="T39" i="4"/>
  <c r="K19" i="4"/>
  <c r="U19" i="4" s="1"/>
  <c r="T19" i="4"/>
  <c r="K33" i="4"/>
  <c r="U33" i="4" s="1"/>
  <c r="T33" i="4"/>
  <c r="K49" i="4"/>
  <c r="U49" i="4" s="1"/>
  <c r="S49" i="4"/>
  <c r="K50" i="4"/>
  <c r="U50" i="4" s="1"/>
  <c r="S50" i="4"/>
  <c r="K30" i="4"/>
  <c r="U30" i="4" s="1"/>
  <c r="S30" i="4"/>
  <c r="K23" i="4"/>
  <c r="U23" i="4" s="1"/>
  <c r="T23" i="4"/>
  <c r="K18" i="4"/>
  <c r="U18" i="4" s="1"/>
  <c r="S18" i="4"/>
  <c r="K29" i="4"/>
  <c r="U29" i="4" s="1"/>
  <c r="S29" i="4"/>
  <c r="K9" i="4"/>
  <c r="U9" i="4" s="1"/>
  <c r="T9" i="4"/>
  <c r="K46" i="5"/>
  <c r="U46" i="5" s="1"/>
  <c r="Q46" i="5" s="1"/>
  <c r="K16" i="4"/>
  <c r="U16" i="4" s="1"/>
  <c r="Q16" i="4" s="1"/>
  <c r="K25" i="5"/>
  <c r="U25" i="5" s="1"/>
  <c r="Q25" i="5" s="1"/>
  <c r="K17" i="5"/>
  <c r="U17" i="5" s="1"/>
  <c r="Q17" i="5" s="1"/>
  <c r="K39" i="5"/>
  <c r="U39" i="5" s="1"/>
  <c r="Q39" i="5" s="1"/>
  <c r="K31" i="5"/>
  <c r="U31" i="5" s="1"/>
  <c r="Q31" i="5" s="1"/>
  <c r="K23" i="5"/>
  <c r="U23" i="5" s="1"/>
  <c r="Q23" i="5" s="1"/>
  <c r="K7" i="5"/>
  <c r="K44" i="5"/>
  <c r="U44" i="5" s="1"/>
  <c r="Q44" i="5" s="1"/>
  <c r="U42" i="5"/>
  <c r="Q42" i="5" s="1"/>
  <c r="K37" i="5"/>
  <c r="U37" i="5" s="1"/>
  <c r="Q37" i="5" s="1"/>
  <c r="K29" i="5"/>
  <c r="U29" i="5" s="1"/>
  <c r="Q29" i="5" s="1"/>
  <c r="K21" i="5"/>
  <c r="U21" i="5" s="1"/>
  <c r="Q21" i="5" s="1"/>
  <c r="K15" i="4"/>
  <c r="U15" i="4" s="1"/>
  <c r="Q15" i="4" s="1"/>
  <c r="K24" i="4"/>
  <c r="U24" i="4" s="1"/>
  <c r="Q24" i="4" s="1"/>
  <c r="K27" i="4"/>
  <c r="U27" i="4" s="1"/>
  <c r="Q27" i="4" s="1"/>
  <c r="K12" i="4"/>
  <c r="U12" i="4" s="1"/>
  <c r="Q12" i="4" s="1"/>
  <c r="K60" i="4"/>
  <c r="U60" i="4" s="1"/>
  <c r="Q60" i="4" s="1"/>
  <c r="K52" i="4"/>
  <c r="U52" i="4" s="1"/>
  <c r="Q52" i="4" s="1"/>
  <c r="K43" i="4"/>
  <c r="U43" i="4" s="1"/>
  <c r="Q43" i="4" s="1"/>
  <c r="K32" i="4"/>
  <c r="U32" i="4" s="1"/>
  <c r="Q32" i="4" s="1"/>
  <c r="K20" i="4"/>
  <c r="U20" i="4" s="1"/>
  <c r="Q20" i="4" s="1"/>
  <c r="L30" i="2"/>
  <c r="V30" i="2" s="1"/>
  <c r="R30" i="2" s="1"/>
  <c r="L34" i="2"/>
  <c r="V34" i="2" s="1"/>
  <c r="R34" i="2" s="1"/>
  <c r="L31" i="2"/>
  <c r="V31" i="2" s="1"/>
  <c r="R31" i="2" s="1"/>
  <c r="L7" i="2"/>
  <c r="V7" i="2" s="1"/>
  <c r="R7" i="2" s="1"/>
  <c r="K13" i="5"/>
  <c r="U13" i="5" s="1"/>
  <c r="Q13" i="5" s="1"/>
  <c r="K27" i="5"/>
  <c r="U27" i="5" s="1"/>
  <c r="Q27" i="5" s="1"/>
  <c r="K45" i="5"/>
  <c r="U45" i="5" s="1"/>
  <c r="Q45" i="5" s="1"/>
  <c r="K31" i="4"/>
  <c r="U31" i="4" s="1"/>
  <c r="Q31" i="4" s="1"/>
  <c r="K40" i="4"/>
  <c r="U40" i="4" s="1"/>
  <c r="Q40" i="4" s="1"/>
  <c r="K11" i="4"/>
  <c r="U11" i="4" s="1"/>
  <c r="Q11" i="4" s="1"/>
  <c r="K8" i="4"/>
  <c r="U8" i="4" s="1"/>
  <c r="Q8" i="4" s="1"/>
  <c r="K7" i="4"/>
  <c r="L33" i="2"/>
  <c r="V33" i="2" s="1"/>
  <c r="R33" i="2" s="1"/>
  <c r="L35" i="2"/>
  <c r="V35" i="2" s="1"/>
  <c r="R35" i="2" s="1"/>
  <c r="L32" i="2"/>
  <c r="V32" i="2" s="1"/>
  <c r="R32" i="2" s="1"/>
  <c r="T86" i="5" l="1"/>
  <c r="Q15" i="5"/>
  <c r="Q20" i="5"/>
  <c r="Q58" i="5"/>
  <c r="Q69" i="5"/>
  <c r="Q65" i="5"/>
  <c r="U7" i="5"/>
  <c r="K86" i="5"/>
  <c r="Q12" i="5"/>
  <c r="Q26" i="5"/>
  <c r="Q49" i="5"/>
  <c r="Q51" i="5"/>
  <c r="Q75" i="5"/>
  <c r="S86" i="5"/>
  <c r="Q28" i="5"/>
  <c r="Q54" i="5"/>
  <c r="Q9" i="5"/>
  <c r="Q14" i="5"/>
  <c r="Q30" i="5"/>
  <c r="Q55" i="5"/>
  <c r="Q11" i="5"/>
  <c r="Q35" i="5"/>
  <c r="Q34" i="5"/>
  <c r="Q36" i="5"/>
  <c r="Q22" i="5"/>
  <c r="Q38" i="5"/>
  <c r="Q59" i="5"/>
  <c r="Q24" i="5"/>
  <c r="Q56" i="5"/>
  <c r="Q10" i="5"/>
  <c r="Q57" i="5"/>
  <c r="U7" i="4"/>
  <c r="U86" i="4" s="1"/>
  <c r="K86" i="4"/>
  <c r="T86" i="4"/>
  <c r="Q29" i="4"/>
  <c r="Q50" i="4"/>
  <c r="Q33" i="4"/>
  <c r="Q28" i="4"/>
  <c r="Q22" i="4"/>
  <c r="Q74" i="4"/>
  <c r="Q10" i="4"/>
  <c r="Q35" i="4"/>
  <c r="R56" i="2"/>
  <c r="R76" i="2"/>
  <c r="R51" i="2"/>
  <c r="R37" i="2"/>
  <c r="R8" i="2"/>
  <c r="R45" i="2"/>
  <c r="R42" i="2"/>
  <c r="R69" i="2"/>
  <c r="R28" i="2"/>
  <c r="R70" i="2"/>
  <c r="R25" i="2"/>
  <c r="R49" i="2"/>
  <c r="Q68" i="4"/>
  <c r="Q18" i="4"/>
  <c r="Q30" i="4"/>
  <c r="Q49" i="4"/>
  <c r="Q26" i="4"/>
  <c r="Q42" i="4"/>
  <c r="Q36" i="4"/>
  <c r="Q9" i="4"/>
  <c r="Q23" i="4"/>
  <c r="Q39" i="4"/>
  <c r="Q17" i="4"/>
  <c r="Q19" i="4"/>
  <c r="Q7" i="4"/>
  <c r="Q7" i="5" l="1"/>
  <c r="Q86" i="5" s="1"/>
  <c r="U86" i="5"/>
  <c r="Q86" i="4"/>
</calcChain>
</file>

<file path=xl/sharedStrings.xml><?xml version="1.0" encoding="utf-8"?>
<sst xmlns="http://schemas.openxmlformats.org/spreadsheetml/2006/main" count="3292" uniqueCount="374">
  <si>
    <t>№ п/п</t>
  </si>
  <si>
    <t>Медицинская организация</t>
  </si>
  <si>
    <t>ГБУ "Альменевская ЦРБ"</t>
  </si>
  <si>
    <t>ГБУ "Белозерская ЦРБ"</t>
  </si>
  <si>
    <t>ГБУ "Варгашинская ЦРБ"</t>
  </si>
  <si>
    <t>ГБУ "Глядянская ЦРБ"</t>
  </si>
  <si>
    <t>ГБУ "Далматовская ЦРБ"</t>
  </si>
  <si>
    <t>ГБУ "Звериноголовская ЦРБ"</t>
  </si>
  <si>
    <t>ГБУ "Каргапольская ЦРБ им. Н.А. Рокиной"</t>
  </si>
  <si>
    <t>ГБУ "Катайская ЦРБ"</t>
  </si>
  <si>
    <t>ГБУ "Кетовская ЦРБ"</t>
  </si>
  <si>
    <t>ГБУ "Лебяжьевская ЦРБ"</t>
  </si>
  <si>
    <t>ГБУ "Макушинская ЦРБ"</t>
  </si>
  <si>
    <t>ГБУ "Мишкинская ЦРБ"</t>
  </si>
  <si>
    <t>ГБУ "Мокроусовская ЦРБ"</t>
  </si>
  <si>
    <t>ГБУ "Петуховская ЦРБ"</t>
  </si>
  <si>
    <t>ГБУ "Половинская ЦРБ"</t>
  </si>
  <si>
    <t>ГБУ "Сафакулевская ЦРБ"</t>
  </si>
  <si>
    <t>ГБУ "Целинная ЦРБ"</t>
  </si>
  <si>
    <t>ГБУ "Частоозерская ЦРБ"</t>
  </si>
  <si>
    <t>ГБУ "Шадринская ЦРБ"</t>
  </si>
  <si>
    <t>ГБУ "Шатровская ЦРБ"</t>
  </si>
  <si>
    <t>ГБУ "Шумихинская ЦРБ"</t>
  </si>
  <si>
    <t>ГБУ "Щучанская ЦРБ"</t>
  </si>
  <si>
    <t>ГБУ "Юргамышская ЦРБ"</t>
  </si>
  <si>
    <t>ГБУ "Курганский областной кардиологический диспансер"</t>
  </si>
  <si>
    <t>ГБУ "Курганская областная специализированная инфекционная больница"</t>
  </si>
  <si>
    <t>ГБУ "Курганский областной кожно-венерологический диспансер"</t>
  </si>
  <si>
    <t>ГБУ "КОВФД"</t>
  </si>
  <si>
    <t>АО "Курорты Зауралья"</t>
  </si>
  <si>
    <t>ФГБУ "РНЦ  "ВТО" им.акад. Г.А. Илизарова" Минздрава России</t>
  </si>
  <si>
    <t>ГБУ "Курганская больница № 2"</t>
  </si>
  <si>
    <t>ГБУ "Курганская детская поликлиника"</t>
  </si>
  <si>
    <t>ГБУ "Курганская поликлиника № 1"</t>
  </si>
  <si>
    <t>ГБУ "Курганская поликлиника № 2"</t>
  </si>
  <si>
    <t>ГБУ "Курганская детская стоматологическая поликлиника"</t>
  </si>
  <si>
    <t>МАУЗ "Курганская городская стоматологическая поликлиника"</t>
  </si>
  <si>
    <t>ГБУ "Шадринская детская больница"</t>
  </si>
  <si>
    <t>ГБУ "Шадринская больница скорой медицинской помощи"</t>
  </si>
  <si>
    <t>ФКУЗ "МСЧ МВД России по Курганской области"</t>
  </si>
  <si>
    <t>ПАО "Курганмашзавод"</t>
  </si>
  <si>
    <t>ООО МЦ "Здоровье"</t>
  </si>
  <si>
    <t>ООО "ЛДЦ МИБС"</t>
  </si>
  <si>
    <t>ООО "Диакав"</t>
  </si>
  <si>
    <t>ООО "ЦАД 45"</t>
  </si>
  <si>
    <t>ООО "Доктор"</t>
  </si>
  <si>
    <t>ООО "Альфа-Мед"</t>
  </si>
  <si>
    <t>ООО НУЗ ОК "Орбита"</t>
  </si>
  <si>
    <t>ООО "МастерСлух"</t>
  </si>
  <si>
    <t>ООО НУЗ Клиника "Центр ДНК"</t>
  </si>
  <si>
    <t>ООО "ЛДК "Центр ДНК"</t>
  </si>
  <si>
    <t>ООО "М-ЛАЙН"</t>
  </si>
  <si>
    <t>ООО "ОФТАЛЬМО-РЕГИОН"</t>
  </si>
  <si>
    <t>ООО "МедЛайн"</t>
  </si>
  <si>
    <t>ООО "Центр ПЭТ-Технолоджи"</t>
  </si>
  <si>
    <t>ООО "Центр хирургии сердца"</t>
  </si>
  <si>
    <t>Оренбургский филиал ФГАУ "НМИЦ"МНТК "Микрохирургия глаза" им.акад.С.Н.Федорова Минздрава Росии</t>
  </si>
  <si>
    <t>ООО "Ситилаб-Урал"</t>
  </si>
  <si>
    <t>ООО "Еврооптик-Курган"</t>
  </si>
  <si>
    <t>ООО "Инвитро-Урал"</t>
  </si>
  <si>
    <t>ООО "Курорт "Кисегач"</t>
  </si>
  <si>
    <t>ООО "Семейный доктор"</t>
  </si>
  <si>
    <t>ООО «Центр молекулярно-генетических экспертиз»</t>
  </si>
  <si>
    <t>ООО ЛРЦ "Комплементарной медицины"</t>
  </si>
  <si>
    <t>ООО "АльфаМед"</t>
  </si>
  <si>
    <t>ГКУ "КОПТД"</t>
  </si>
  <si>
    <t>ГБУ "КОЦМК"</t>
  </si>
  <si>
    <t>ГБУ "Куртамышская ЦРБ им. К. И. Золотавина"</t>
  </si>
  <si>
    <t xml:space="preserve">ГБУ "Курганская областная клиническая больница"                              </t>
  </si>
  <si>
    <t xml:space="preserve">ГБУ "Курганская областная детская клиническая больница им. Красного Креста"                              </t>
  </si>
  <si>
    <t xml:space="preserve">ГБУ "Курганский областной онкологический диспансер"                    </t>
  </si>
  <si>
    <t xml:space="preserve">ГБУ "Курганский областной госпиталь для ветеранов войн"  </t>
  </si>
  <si>
    <t xml:space="preserve">ГБУ "Курганский областной перинатальный центр"                              </t>
  </si>
  <si>
    <t>ГБУ "Курганская больница скорой медицинской помощи"</t>
  </si>
  <si>
    <t xml:space="preserve">ГБУ "Шадринская поликлиника "   </t>
  </si>
  <si>
    <t>ЧУЗ "РЖД - Медицина" г. Курган"</t>
  </si>
  <si>
    <t>ЗАО "Центр семейной медицины"</t>
  </si>
  <si>
    <t>АО "Санаторий "Озеро Горькое"</t>
  </si>
  <si>
    <t>ООО "ХАРИЗМА"</t>
  </si>
  <si>
    <t>Нефросовет</t>
  </si>
  <si>
    <t>в том числе</t>
  </si>
  <si>
    <t>1 квартал</t>
  </si>
  <si>
    <t>2 квартал</t>
  </si>
  <si>
    <t>3 квартал</t>
  </si>
  <si>
    <t>4 квартал</t>
  </si>
  <si>
    <t>Таблица 1</t>
  </si>
  <si>
    <t>Таблица 2</t>
  </si>
  <si>
    <t>Таблица 3</t>
  </si>
  <si>
    <t>Таблица 4</t>
  </si>
  <si>
    <t>Таблица 5</t>
  </si>
  <si>
    <t>Численность прикрепленного населения по состоянию на 01.01.2020</t>
  </si>
  <si>
    <t>Плановые объемы медицинской помощи в связи с заболеваниями в амбулаторных условиях на 2021 год</t>
  </si>
  <si>
    <t>Всего, госпитализаций</t>
  </si>
  <si>
    <t>ГБУ "Курганская БСМП"</t>
  </si>
  <si>
    <t>ЧУЗ "РЖД-Медицина" г. Курган</t>
  </si>
  <si>
    <t>ГБУ "КОКБ"</t>
  </si>
  <si>
    <t>ГБУ "ОДБ им.Красного Креста""</t>
  </si>
  <si>
    <t>ГБУ "КООД"</t>
  </si>
  <si>
    <t>ГБУ "КОГВВ"</t>
  </si>
  <si>
    <t>ИТОГО</t>
  </si>
  <si>
    <t>Профиль койки</t>
  </si>
  <si>
    <t>Кардиологические</t>
  </si>
  <si>
    <t>Ревматологические</t>
  </si>
  <si>
    <t>Гастроэнтерологические</t>
  </si>
  <si>
    <t>Пульмонологические</t>
  </si>
  <si>
    <t>Гематологические</t>
  </si>
  <si>
    <t>Аллергологические</t>
  </si>
  <si>
    <t>Педиатрические</t>
  </si>
  <si>
    <t>Травматологические</t>
  </si>
  <si>
    <t>Урологические</t>
  </si>
  <si>
    <t>Нейрохирургические</t>
  </si>
  <si>
    <t>Кардиохирургические</t>
  </si>
  <si>
    <t>Сосудистой хирургии</t>
  </si>
  <si>
    <t>Хирургические (общие)</t>
  </si>
  <si>
    <t>Онкологические</t>
  </si>
  <si>
    <t>Гинекологические</t>
  </si>
  <si>
    <t>Отоларинологические</t>
  </si>
  <si>
    <t>Офтальмологические</t>
  </si>
  <si>
    <t>Неврологические</t>
  </si>
  <si>
    <t>Дерматологические</t>
  </si>
  <si>
    <t>Инфекционные</t>
  </si>
  <si>
    <t>Патологии беременных</t>
  </si>
  <si>
    <t>Койки сестринского ухода (акушерское дело)</t>
  </si>
  <si>
    <t>Итого</t>
  </si>
  <si>
    <t>ГБУ "КОПЦ"</t>
  </si>
  <si>
    <t>ГБУ "КОКД"</t>
  </si>
  <si>
    <t>ГБУ "Шадринская БСМП"</t>
  </si>
  <si>
    <t>Травматология-ортопедия</t>
  </si>
  <si>
    <t>Таблица 8</t>
  </si>
  <si>
    <t>Всего,случаев лечения</t>
  </si>
  <si>
    <t>ГБУ "Курганская поликлиника №1"</t>
  </si>
  <si>
    <t>ГБУ "Курганская поликлиника №2"</t>
  </si>
  <si>
    <t>ГБУ "Шадринская поликлиника"</t>
  </si>
  <si>
    <t xml:space="preserve">Эндокринологические </t>
  </si>
  <si>
    <t xml:space="preserve">Нефрологические </t>
  </si>
  <si>
    <t>Терапевтические</t>
  </si>
  <si>
    <t>ГБУ "Каргапольская ЦРБ"</t>
  </si>
  <si>
    <t xml:space="preserve">ГБУ "Куртамышская ЦРБ" </t>
  </si>
  <si>
    <t>ГБУ "КОКВД"</t>
  </si>
  <si>
    <t>ПАО "КМЗ"</t>
  </si>
  <si>
    <t>АО "ЦСМ"</t>
  </si>
  <si>
    <t xml:space="preserve">ООО "Семейный доктор" </t>
  </si>
  <si>
    <t>Таблица 5.1</t>
  </si>
  <si>
    <t>Эндоскопические исследования</t>
  </si>
  <si>
    <t>УЗИ сердечно-сосудистой системы</t>
  </si>
  <si>
    <t>Патолого-анатомическое исследование биопсийного материала с целью диагностики онкологических заболеваний</t>
  </si>
  <si>
    <t>Малекулярно-генетические исследования  с целью диагностики онкологических заболеваний</t>
  </si>
  <si>
    <t>Тестирование на выявление covid-19</t>
  </si>
  <si>
    <t>Компьютерная томография</t>
  </si>
  <si>
    <t>Магнитно-резонансная томография</t>
  </si>
  <si>
    <t>Определение антигена D системы Резус (резус-фактор плода)</t>
  </si>
  <si>
    <t>Комплексное исследование для диагностики фоновых и предраковых заболеваний репродуктивных органов у женщин</t>
  </si>
  <si>
    <t>Ультразвуковое исследование плода (1 триместр)</t>
  </si>
  <si>
    <t>Дистанционное наблюдение за показателями артериального давления (при подборе лекарственной терапии (прибор предоставляется)</t>
  </si>
  <si>
    <t>Позитронная эмиссионная томография, совмещенная с компьютерной томографией с туморотропными РФП</t>
  </si>
  <si>
    <t>Таблица 7</t>
  </si>
  <si>
    <t>Таблица 7.1</t>
  </si>
  <si>
    <t>Таблица 6</t>
  </si>
  <si>
    <t>№ группы ВМП</t>
  </si>
  <si>
    <t>Наименование вида ВМП</t>
  </si>
  <si>
    <t>ГБУ "Курганская областная клиническая больница"</t>
  </si>
  <si>
    <t>ГБУ  "Курганский областной перинатальный центр"</t>
  </si>
  <si>
    <t>ГБУ "Курганская областная детская клиническая больница имени Красного Креста"</t>
  </si>
  <si>
    <t>ГБУ "Курганский областной онкологический диспансер"</t>
  </si>
  <si>
    <t>ГБУ "Курганский областной госпиталь для ветеранов войн"</t>
  </si>
  <si>
    <t>ВСЕГО:</t>
  </si>
  <si>
    <t>АБДОМИНАЛЬНАЯ ХИРУРГИЯ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</si>
  <si>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</si>
  <si>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 xml:space="preserve"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 </t>
  </si>
  <si>
    <t xml:space="preserve">Реконструктивно-пластические, в том числе лапароскопически ассистированные операции на тонкой, толстой кишке и промежности </t>
  </si>
  <si>
    <t xml:space="preserve">Хирургическое лечение новообразований надпочечников и забрюшинного пространства </t>
  </si>
  <si>
    <t>АКУШЕРСТВО и ГИНЕКОЛОГИЯ</t>
  </si>
  <si>
    <t xml:space="preserve">Комплексное лечение при привычном невынашивании беременности, вызванном тромбофилическими мутациями, антифосфолипидным синдромом, резуссенсибилизацией, с применением химиотерапевтических, генно-инженерных, биологических, онтогенетических, молекулярно-генетических и иммуногенетических методов коррекции 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</si>
  <si>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</si>
  <si>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 xml:space="preserve"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 </t>
  </si>
  <si>
    <t>ГАСТРОЭНТЕРОЛОГИЯ</t>
  </si>
  <si>
    <t xml:space="preserve"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 </t>
  </si>
  <si>
    <t xml:space="preserve"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 
 </t>
  </si>
  <si>
    <t>ГЕМАТОЛОГИЯ</t>
  </si>
  <si>
    <t xml:space="preserve"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 </t>
  </si>
  <si>
    <t xml:space="preserve">Интенсивная терапия, включающая методы экстракорпорального воздействия на кровь у больных с порфириями </t>
  </si>
  <si>
    <t xml:space="preserve">Детская хирургия в период новорожденности </t>
  </si>
  <si>
    <t xml:space="preserve"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 </t>
  </si>
  <si>
    <t>ДЕРМАТОВЕНЕРОЛОГИЯ</t>
  </si>
  <si>
    <t xml:space="preserve"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 
</t>
  </si>
  <si>
    <t>Лечение тяжелых, резистентных форм атопического дерматита и псориаза, включая псориатический артрит, с применением генноинженерных биологических лекарственных препаратов</t>
  </si>
  <si>
    <t>КОМБУСТИОЛОГИЯ</t>
  </si>
  <si>
    <t xml:space="preserve">Комплексное лечение больных с обширными ожогами от 30 до 49 процентов поверхности тела различной локализации, в том числе термоингаляционными травмами 
</t>
  </si>
  <si>
    <t xml:space="preserve">Комплексное лечение больных с обширными ожогами более 50 процентов поверхности тела различной локализации, в том числе термоингаляционными травмами </t>
  </si>
  <si>
    <t>НЕЙРОХИРУРГИЯ</t>
  </si>
  <si>
    <t xml:space="preserve">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</si>
  <si>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</si>
  <si>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 xml:space="preserve"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 </t>
  </si>
  <si>
    <t xml:space="preserve"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 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</si>
  <si>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</si>
  <si>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 xml:space="preserve">Микрохирургические вмешательства при патологии сосудов головного и спинного мозга, внутримозговых и внутрижелудочковых гематомах </t>
  </si>
  <si>
    <t xml:space="preserve">Реконструктивные вмешательства на экстракраниальных отделах церебральных артерий 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</si>
  <si>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</si>
  <si>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 xml:space="preserve">Внутрисосудистый тромболизис при окклюзиях церебральных артерий и синусов </t>
  </si>
  <si>
    <t xml:space="preserve"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 </t>
  </si>
  <si>
    <t xml:space="preserve"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 </t>
  </si>
  <si>
    <t xml:space="preserve"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 </t>
  </si>
  <si>
    <t xml:space="preserve"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 </t>
  </si>
  <si>
    <t>НЕОНАТОЛОГИЯ</t>
  </si>
  <si>
    <t xml:space="preserve"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 
  </t>
  </si>
  <si>
    <t xml:space="preserve">Выхаживание новорожденных с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 и щадяще-развивающих условий внешней среды 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 </t>
  </si>
  <si>
    <t>ОНКОЛОГИЯ</t>
  </si>
  <si>
    <t xml:space="preserve"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 </t>
  </si>
  <si>
    <t xml:space="preserve"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 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</si>
  <si>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</si>
  <si>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Высокоинтенсивная фокусированная ультразвуковая терапия (HIFU) при злокачественных новообразованиях, в том числе у детей</t>
  </si>
  <si>
    <t xml:space="preserve"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опухолей, в том числе у детей </t>
  </si>
  <si>
    <t>Дистанционная лучевая терапия в радиотерапевтических отделениях при злокачественных новообразованиях</t>
  </si>
  <si>
    <t>ОТОРИНОЛАРИНГОЛОГИЯ</t>
  </si>
  <si>
    <t xml:space="preserve">Реконструктивные операции на звукопроводящем аппарате среднего уха </t>
  </si>
  <si>
    <t xml:space="preserve">Хирургическое лечение болезни Меньера и других нарушений вестибулярной функции </t>
  </si>
  <si>
    <t xml:space="preserve">Хирургическое лечение доброкачественных новообразований околоносовых пазух, основания черепа и среднего уха </t>
  </si>
  <si>
    <t>Реконструктивно-пластическое восстановление функции гортани и трахеи</t>
  </si>
  <si>
    <t xml:space="preserve">Хирургические вмешательства на околоносовых пазухах, требующие реконструкции лицевого скелета </t>
  </si>
  <si>
    <t>Хирургическое лечение доброкачественных новообразований среднего уха, полости носа и придаточных пазух, гортани и глотки</t>
  </si>
  <si>
    <t>ОФТАЛЬМОЛОГИЯ</t>
  </si>
  <si>
    <t xml:space="preserve"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 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</si>
  <si>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</si>
  <si>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 xml:space="preserve">Реконструктивно-пластические и оптико-реконструктивные операции при травмах (открытых, закрытых) глаза, его придаточного аппарата, орбиты </t>
  </si>
  <si>
    <t xml:space="preserve">Хирургическое и (или) лучевое лечение злокачественных новообразований глаза, его придаточного аппарата и орбиты, включая внутриорбитальные доброкачественные опухоли, реконструктивно-пластическая хирургия при их последствиях </t>
  </si>
  <si>
    <t xml:space="preserve">Хирургическое и (или) лазерное лечение ретролентальной фиброплазии у детей (ретинопатии недоношенных), в том числе с применением комплексного офтальмологического обследования под общей анестезией 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</si>
  <si>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</si>
  <si>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ПЕДИАТРИЯ</t>
  </si>
  <si>
    <t xml:space="preserve">Поликомпонентное лечение болезни Вильсона, болезни Гоше, мальабсорбции с применением химиотерапевтических лекарственных препаратов </t>
  </si>
  <si>
    <t xml:space="preserve">Поликомпонентное иммуносупрессивное лечение локальных и распространенных форм системного склероза 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</si>
  <si>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</si>
  <si>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 xml:space="preserve">Поликомпонентное лечение кардиомиопатий, миокардитов, перикардитов, эндокардитов с 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 </t>
  </si>
  <si>
    <t xml:space="preserve">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 </t>
  </si>
  <si>
    <t>РЕВМАТОЛОГИЯ</t>
  </si>
  <si>
    <t xml:space="preserve"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 </t>
  </si>
  <si>
    <t>СЕРДЕЧНО-СОСУДИСТАЯ ХИРУРГИЯ</t>
  </si>
  <si>
    <t xml:space="preserve">Коронарная реваскуляризация миокарда с применением ангиопластики в сочетании со стентированием при ишемической болезни сердца </t>
  </si>
  <si>
    <t xml:space="preserve">Коронарная реваскуляризация миокарда с применением ангиопластики в сочетании со стентированием при ишемической болезни сердца 
 </t>
  </si>
  <si>
    <t>Эндоваскулярная, хирургическая коррекция нарушений ритма сердца без имплантации кардиовертерадефибриллятора у взрослых</t>
  </si>
  <si>
    <t xml:space="preserve">Эндоваскулярная, хирургическая коррекция нарушений ритма сердца без имплантации кардиовертерадефибриллятора у детей </t>
  </si>
  <si>
    <t xml:space="preserve">Эндоваскулярная, хирургическая коррекция нарушений ритма сердца без имплантации кардиовертерадефибриллятора </t>
  </si>
  <si>
    <t xml:space="preserve">Коронарная реваскуляризация миокарда с применением аортокоронарного шунтирования при ишемической болезни и различных формах сочетанной патологии </t>
  </si>
  <si>
    <t>ТОРАКАЛЬНАЯ ХИРУРГИЯ</t>
  </si>
  <si>
    <t xml:space="preserve">Эндоскопические и эндоваскулярные операции на органах грудной полости </t>
  </si>
  <si>
    <t xml:space="preserve">Видеоторакоскопические операции на органах грудной полости </t>
  </si>
  <si>
    <t xml:space="preserve">Расширенные и реконструктивно-пластические операции на органах грудной полости </t>
  </si>
  <si>
    <t>ТРАВМАТОЛОГИЯ И ОРТОПЕДИЯ</t>
  </si>
  <si>
    <t xml:space="preserve"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 </t>
  </si>
  <si>
    <t xml:space="preserve"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 </t>
  </si>
  <si>
    <t xml:space="preserve"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 </t>
  </si>
  <si>
    <t xml:space="preserve"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 </t>
  </si>
  <si>
    <t xml:space="preserve">Эндопротезирование суставов конечностей </t>
  </si>
  <si>
    <t xml:space="preserve"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 
</t>
  </si>
  <si>
    <t xml:space="preserve">Реконструктивные и корригирующие операции при сколиотических деформациях позвоночника 3 - 4 степени с применением имплантатов, стабилизирующих систем, аппаратов внешней фиксации, в том числе у детей, в сочетании с аномалией развития грудной клетки </t>
  </si>
  <si>
    <t>УРОЛОГИЯ</t>
  </si>
  <si>
    <t xml:space="preserve"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 </t>
  </si>
  <si>
    <t xml:space="preserve">Оперативные вмешательства на органах мочеполовой системы с использованием лапароскопической техники </t>
  </si>
  <si>
    <t xml:space="preserve">Рецидивные и особо сложные операции на органах мочеполовой системы </t>
  </si>
  <si>
    <t xml:space="preserve">Оперативные вмешательства на органах мочеполовой системы с имплантацией синтетических сложных и сетчатых протезов </t>
  </si>
  <si>
    <t>ЧЕЛЮСТНО-ЛИЦЕВАЯ ХИРУРГИЯ</t>
  </si>
  <si>
    <t xml:space="preserve">Реконструктивно-пластические операции при врожденных пороках развития черепно-челюстно-лицевой области </t>
  </si>
  <si>
    <t xml:space="preserve"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 
</t>
  </si>
  <si>
    <t xml:space="preserve"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 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</si>
  <si>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</si>
  <si>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ЭНДОКРИНОЛОГИЯ</t>
  </si>
  <si>
    <t xml:space="preserve"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 </t>
  </si>
  <si>
    <t xml:space="preserve">Комплексное лечение тяжелых форм АКТГ - синдрома </t>
  </si>
  <si>
    <t>Плановые объемы высокотехнологичной медицинской помощи (ВМП) в условиях круглосуточного стационара на 2021 год (госпитализаций)</t>
  </si>
  <si>
    <t>в том числе поквартально</t>
  </si>
  <si>
    <t>Астрамед</t>
  </si>
  <si>
    <t>коек</t>
  </si>
  <si>
    <t>госп.</t>
  </si>
  <si>
    <t>койко-дни</t>
  </si>
  <si>
    <t>стоимость, руб.</t>
  </si>
  <si>
    <t>Эндокринологические</t>
  </si>
  <si>
    <t>Нефрологические</t>
  </si>
  <si>
    <t>Гериатрические</t>
  </si>
  <si>
    <t>Неонатологические</t>
  </si>
  <si>
    <t>Хирургия (комбустиология)</t>
  </si>
  <si>
    <t>Торакальная хирургия</t>
  </si>
  <si>
    <t>Колопроктологические</t>
  </si>
  <si>
    <t>Хирургические</t>
  </si>
  <si>
    <t xml:space="preserve">Онкологические </t>
  </si>
  <si>
    <t>Отоларингологические</t>
  </si>
  <si>
    <t xml:space="preserve">Инфекционные </t>
  </si>
  <si>
    <t>Для беременных и рожениц</t>
  </si>
  <si>
    <t>Патологии беременности</t>
  </si>
  <si>
    <t>Медицинская реабилитация</t>
  </si>
  <si>
    <t>Хирургические (абдоминальная)</t>
  </si>
  <si>
    <t>Численность прикрепленного населения на 01.01.2021</t>
  </si>
  <si>
    <t>Доля численности прикрепленного населения</t>
  </si>
  <si>
    <t xml:space="preserve">Капитал </t>
  </si>
  <si>
    <t>Всего, руб.</t>
  </si>
  <si>
    <t>Финансовое обеспечение медицинской помощи гражданам, застрахованным филиалом СМК "АСТРАМЕД-МС" (АО) в г. Курган</t>
  </si>
  <si>
    <t>Финансовое обеспечение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</si>
  <si>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условиях круглосуточного стационара гражданам, застрахованным филиалом СМК "АСТРАМЕД-МС" (АО) в г. Курган</t>
  </si>
  <si>
    <t>Всего, руб. (не включая ВМП)</t>
  </si>
  <si>
    <t>Объемы оказания высокотехнологичной  медицинской помощи гражданам, застрахованным Филиалом ООО "Капитал Медицинское Страхование" в Курганской области</t>
  </si>
  <si>
    <t>Расчет доли</t>
  </si>
  <si>
    <t>Объемы оказания высокотехнологичной медицинской помощи гражданам, застрахованным филиалом СМК "АСТРАМЕД-МС" (АО) в г. Курган</t>
  </si>
  <si>
    <t>Объемы оказания высокотехнологичной медицинской помощи гражданам, застрахованным Филиалом ООО "Капитал Медицинское Страхование" в Курганской области</t>
  </si>
  <si>
    <t xml:space="preserve">Объемы высокотехнологичной медицинской помощи, всего,  госпитализаций </t>
  </si>
  <si>
    <t xml:space="preserve">Всего финансове обеспечение ВМП, руб. </t>
  </si>
  <si>
    <t>Финансовое обеспечение ВМП в условиях круглосуточного стационара гражданам, застрахованным филиалом СМК "АСТРАМЕД-МС" (АО) в г. Курган</t>
  </si>
  <si>
    <t>Финансовое обеспечение ВМП гражданам, застрахованным Филиалом ООО "Капитал Медицинское Страхование" в Курганской области</t>
  </si>
  <si>
    <t>Таблица 6.1</t>
  </si>
  <si>
    <t>объемы оказания медицинской помощи в условиях 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</si>
  <si>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</si>
  <si>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 дневных стационаров гражданам, застрахованным Филиалом ООО "Капитал Медицинское Страхование" в Курганской области</t>
  </si>
  <si>
    <t>Объемы эндоскопических исследований гражданам, застрахованным филиалом СМК "АСТРАМЕД-МС" (АО) в г. Курган</t>
  </si>
  <si>
    <t>Объемы эндоскопических исследований гражданам, застрахованным Филиалом ООО "Капитал Медицинское Страхование" в Курганской области</t>
  </si>
  <si>
    <t>Всего, услуг</t>
  </si>
  <si>
    <t>Объемы УЗИ сердечно-сосудистой системы гражданам, застрахованным филиалом СМК "АСТРАМЕД-МС" (АО) в г. Курган</t>
  </si>
  <si>
    <t>Объемы УЗИ сердечно-сосудистой системы гражданам, застрахованным Филиалом ООО "Капитал Медицинское Страхование" в Курганской области</t>
  </si>
  <si>
    <t>Объемы услуг гражданам, застрахованным филиалом СМК "АСТРАМЕД-МС" (АО) в г. Курган</t>
  </si>
  <si>
    <t>Объемы услуг гражданам, застрахованным Филиалом ООО "Капитал Медицинское Страхование" в Курганской области</t>
  </si>
  <si>
    <t>Дистанционное наблюдение за показателями артериального давления (при контроле эффективности лекарственной терапии (прибор предоставляется)</t>
  </si>
  <si>
    <t>Стоимость эндоскопических исследований гражданам, застрахованным филиалом СМК "АСТРАМЕД-МС" (АО) в г. Курган</t>
  </si>
  <si>
    <t>Стоимость эндоскопических исследований гражданам, застрахованным Филиалом ООО "Капитал Медицинское Страхование" в Курганской области</t>
  </si>
  <si>
    <t>Стоимость УЗИ сердечно-сосудистой системы гражданам, застрахованным филиалом СМК "АСТРАМЕД-МС" (АО) в г. Курган</t>
  </si>
  <si>
    <t>Стоимость УЗИ сердечно-сосудистой системы гражданам, застрахованным Филиалом ООО "Капитал Медицинское Страхование" в Курганской области</t>
  </si>
  <si>
    <t>Стоимость услуг гражданам, застрахованным филиалом СМК "АСТРАМЕД-МС" (АО) в г. Курган</t>
  </si>
  <si>
    <t>Стоимость услуг гражданам, застрахованным Филиалом ООО "Капитал Медицинское Страхование" в Курганской области</t>
  </si>
  <si>
    <t>Всего, вызовов</t>
  </si>
  <si>
    <t>объемы оказания скорой медицинской помощи гражданам, застрахованным филиалом СМК "АСТРАМЕД-МС" (АО) в г. Курган</t>
  </si>
  <si>
    <t>Объемы оказания скорой  медицинской помощи гражданам, застрахованным Филиалом ООО "Капитал Медицинское Страхование" в Курганской области</t>
  </si>
  <si>
    <t>Численность прикрепленного населения на 01.01.2020</t>
  </si>
  <si>
    <t>Таблица 1.1</t>
  </si>
  <si>
    <t>Финансовое обеспечение скорой медицинской помощи гражданам, застрахованным филиалом СМК "АСТРАМЕД-МС" (АО) в г. Курган</t>
  </si>
  <si>
    <t>Финансовое обеспечение скорой  медицинской помощи гражданам, застрахованным Филиалом ООО "Капитал Медицинское Страхование" в Курганской области</t>
  </si>
  <si>
    <t>Всего,руб.</t>
  </si>
  <si>
    <t>Всего, обращений</t>
  </si>
  <si>
    <t>Объемы медицинской помощи гражданам, застрахованным филиалом СМК "АСТРАМЕД-МС" (АО) в г. Курган</t>
  </si>
  <si>
    <t>Объемы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</si>
  <si>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связи с заболеваниями в амбулаторных условиях на 2021 год</t>
  </si>
  <si>
    <t>Таблица 2.1.</t>
  </si>
  <si>
    <t>Всего, посещений</t>
  </si>
  <si>
    <t>Таблица 3.1.</t>
  </si>
  <si>
    <t>Финансовое обеспечение неотложной медицинской помощи в амбулаторных условиях на 2021 год</t>
  </si>
  <si>
    <t>Таблица 4.1.</t>
  </si>
  <si>
    <t>койки</t>
  </si>
  <si>
    <t>госпитализации</t>
  </si>
  <si>
    <t>Таблица 5.2</t>
  </si>
  <si>
    <t>Таблица 6.3.</t>
  </si>
  <si>
    <t>объемы оказания медицинской помощи в условиях круглосуточного стационара гражданам, застрахованным филиалом СМК "АСТРАМЕД-МС" (АО) в г. Курган</t>
  </si>
  <si>
    <t>объемы оказания медицинской помощи в условиях круглосуточного стационара гражданам, застрахованным Филиалом ООО "Капитал Медицинское Страхование" в Курганской области</t>
  </si>
  <si>
    <t>объемы медицинской реабилитации в условиях круглосуточного стационара граждан, застрахованным филиалом СМК "АСТРАМЕД-МС" (АО) в г. Курган</t>
  </si>
  <si>
    <t>объемы медицинской реабилитации в условиях круглосуточного стационара граждан, застрахованных Филиалом ООО "Капитал Медицинское Страхование" в Курганской области</t>
  </si>
  <si>
    <t>Всего, госпитализаций (не включая медицинскую реабилитацию и  ВМП)</t>
  </si>
  <si>
    <t xml:space="preserve">Всего, руб. </t>
  </si>
  <si>
    <t>Финансовое обеспечение медицинской реабилитации в условиях круглосуточного стационара граждан, застрахованных филиалом СМК "АСТРАМЕД-МС" (АО) в г. Курган</t>
  </si>
  <si>
    <t>Финансовое обеспечение медицинской реабилитации граждан, застрахованных Филиалом ООО "Капитал Медицинское Страхование" в Курганской области</t>
  </si>
  <si>
    <t>случаи лечения</t>
  </si>
  <si>
    <t>пациенто-дни</t>
  </si>
  <si>
    <t>Таблица 7.2</t>
  </si>
  <si>
    <t>Таблица 8.1</t>
  </si>
  <si>
    <t>ООО "Центр микрохирургии глаза "Визус-1"</t>
  </si>
  <si>
    <t>Скорая помощь, объемы</t>
  </si>
  <si>
    <t>Скорая помощь, финансовое обеспечение</t>
  </si>
  <si>
    <t>Финансовое обеспечение медицинской помощи с профилактическими и иными целями в амбулаторных условиях на 2021 год</t>
  </si>
  <si>
    <t>Плановые объемы медицинской помощи в амбулаторных условиях  с профилактическими и иными целями на 2021 год</t>
  </si>
  <si>
    <t>Плановые объемы неотложной помощи в амбулаторных условиях на 2021 год</t>
  </si>
  <si>
    <t>Объемы медицинской помощи в условиях круглосуточного стационара (не включая ВМП и медицинскую реабилитацию) на 2021 год</t>
  </si>
  <si>
    <t>Финансовое обеспечение медицинской помощи в условиях круглосуточного стационара (не включая ВМП и медицинскую реабилитацию) на 2021 год</t>
  </si>
  <si>
    <t>Объемы высокотехнологичной медицинской помощи в условиях круглосуточного стационара  на 2021 год</t>
  </si>
  <si>
    <t>Финансовое обеспечение высокотехнологичной медицинской помощи в условиях круглосуточного стационара  на 2021 год</t>
  </si>
  <si>
    <t>Объемы  медицинской реабилитации в условиях круглосуточного стационара  на 2021 год</t>
  </si>
  <si>
    <t>Финансовое обеспечение  медицинской реабилитации в условиях круглосуточного стационара  на 2021 год</t>
  </si>
  <si>
    <t>Объемы  медицинской помощи в условиях дневных стационаров на 2021 год</t>
  </si>
  <si>
    <t>Финансовое обеспечение  медицинской помощи в условиях дневных стационаров на 2021 год</t>
  </si>
  <si>
    <t>Таблица 9</t>
  </si>
  <si>
    <t>Таблица 9.1</t>
  </si>
  <si>
    <t>Плановые объемы и стоимость медицинской помощи в условиях дневных стационаров всех типов в разрезе профилей коек</t>
  </si>
  <si>
    <t>Плановые объемы и стоимость высокотехнологичной медицинской помощи в круглосуточного стационара в разрезе профилей коек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</si>
</sst>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₽_-;\-* #,##0.00_₽_-;_-* &quot;-&quot;??_₽_-;_-@_-"/>
    <numFmt numFmtId="164" formatCode="_-* #,##0_₽_-;\-* #,##0_₽_-;_-* &quot;-&quot;??_₽_-;_-@_-"/>
    <numFmt numFmtId="165" formatCode="#,##0.00000"/>
    <numFmt numFmtId="166" formatCode="0.00_ ;[Red]\-0.00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1"/>
      <color theme="9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24" borderId="9" applyNumberFormat="0" applyFont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32" fillId="0" borderId="0"/>
  </cellStyleXfs>
  <cellXfs count="2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/>
    <xf numFmtId="0" fontId="3" fillId="2" borderId="0" xfId="0" applyFont="1" applyFill="1"/>
    <xf numFmtId="49" fontId="2" fillId="2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 indent="1"/>
    </xf>
    <xf numFmtId="3" fontId="3" fillId="2" borderId="1" xfId="0" applyNumberFormat="1" applyFont="1" applyFill="1" applyBorder="1" applyAlignment="1">
      <alignment horizontal="right" wrapText="1" indent="1"/>
    </xf>
    <xf numFmtId="3" fontId="3" fillId="2" borderId="2" xfId="0" applyNumberFormat="1" applyFont="1" applyFill="1" applyBorder="1" applyAlignment="1">
      <alignment horizontal="right" wrapText="1" indent="1"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4" fillId="2" borderId="1" xfId="0" applyNumberFormat="1" applyFont="1" applyFill="1" applyBorder="1" applyAlignment="1">
      <alignment horizontal="right" indent="1"/>
    </xf>
    <xf numFmtId="3" fontId="3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3" fontId="2" fillId="2" borderId="1" xfId="1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3" fontId="25" fillId="0" borderId="1" xfId="0" applyNumberFormat="1" applyFont="1" applyFill="1" applyBorder="1"/>
    <xf numFmtId="3" fontId="25" fillId="0" borderId="0" xfId="0" applyNumberFormat="1" applyFont="1" applyFill="1"/>
    <xf numFmtId="3" fontId="25" fillId="0" borderId="0" xfId="0" applyNumberFormat="1" applyFont="1" applyFill="1" applyBorder="1"/>
    <xf numFmtId="3" fontId="25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27" fillId="0" borderId="0" xfId="0" applyFont="1" applyAlignment="1">
      <alignment horizontal="center" vertical="center" wrapText="1"/>
    </xf>
    <xf numFmtId="0" fontId="26" fillId="0" borderId="1" xfId="0" applyFont="1" applyBorder="1"/>
    <xf numFmtId="164" fontId="26" fillId="0" borderId="1" xfId="1" applyNumberFormat="1" applyFont="1" applyBorder="1"/>
    <xf numFmtId="0" fontId="27" fillId="0" borderId="1" xfId="0" applyFont="1" applyBorder="1"/>
    <xf numFmtId="0" fontId="27" fillId="0" borderId="0" xfId="0" applyFont="1"/>
    <xf numFmtId="0" fontId="27" fillId="2" borderId="1" xfId="0" applyFont="1" applyFill="1" applyBorder="1" applyAlignment="1">
      <alignment horizontal="left" vertical="center" wrapText="1"/>
    </xf>
    <xf numFmtId="164" fontId="27" fillId="0" borderId="1" xfId="1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shrinkToFit="1"/>
    </xf>
    <xf numFmtId="164" fontId="27" fillId="2" borderId="1" xfId="1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164" fontId="27" fillId="0" borderId="1" xfId="1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165" fontId="3" fillId="2" borderId="0" xfId="0" applyNumberFormat="1" applyFont="1" applyFill="1"/>
    <xf numFmtId="0" fontId="4" fillId="2" borderId="1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8" xfId="0" applyFont="1" applyFill="1" applyBorder="1" applyAlignment="1">
      <alignment wrapText="1"/>
    </xf>
    <xf numFmtId="0" fontId="7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/>
    <xf numFmtId="166" fontId="2" fillId="2" borderId="0" xfId="0" applyNumberFormat="1" applyFont="1" applyFill="1"/>
    <xf numFmtId="166" fontId="3" fillId="2" borderId="0" xfId="0" applyNumberFormat="1" applyFont="1" applyFill="1"/>
    <xf numFmtId="0" fontId="0" fillId="0" borderId="1" xfId="0" applyFill="1" applyBorder="1"/>
    <xf numFmtId="3" fontId="2" fillId="2" borderId="1" xfId="0" applyNumberFormat="1" applyFont="1" applyFill="1" applyBorder="1"/>
    <xf numFmtId="0" fontId="0" fillId="0" borderId="0" xfId="0" applyFill="1"/>
    <xf numFmtId="4" fontId="3" fillId="2" borderId="0" xfId="0" applyNumberFormat="1" applyFont="1" applyFill="1"/>
    <xf numFmtId="4" fontId="4" fillId="2" borderId="0" xfId="0" applyNumberFormat="1" applyFont="1" applyFill="1" applyAlignment="1"/>
    <xf numFmtId="4" fontId="3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0" fontId="4" fillId="2" borderId="2" xfId="0" applyFont="1" applyFill="1" applyBorder="1" applyAlignment="1"/>
    <xf numFmtId="0" fontId="3" fillId="25" borderId="0" xfId="0" applyFont="1" applyFill="1"/>
    <xf numFmtId="0" fontId="4" fillId="25" borderId="0" xfId="0" applyFont="1" applyFill="1" applyAlignment="1"/>
    <xf numFmtId="49" fontId="2" fillId="25" borderId="1" xfId="0" applyNumberFormat="1" applyFont="1" applyFill="1" applyBorder="1" applyAlignment="1">
      <alignment horizontal="center" wrapText="1"/>
    </xf>
    <xf numFmtId="0" fontId="2" fillId="25" borderId="1" xfId="0" applyFont="1" applyFill="1" applyBorder="1"/>
    <xf numFmtId="0" fontId="0" fillId="25" borderId="0" xfId="0" applyFill="1"/>
    <xf numFmtId="166" fontId="3" fillId="25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/>
    <xf numFmtId="0" fontId="3" fillId="2" borderId="19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 wrapText="1"/>
    </xf>
    <xf numFmtId="3" fontId="3" fillId="2" borderId="23" xfId="0" applyNumberFormat="1" applyFont="1" applyFill="1" applyBorder="1" applyAlignment="1">
      <alignment wrapText="1"/>
    </xf>
    <xf numFmtId="3" fontId="3" fillId="2" borderId="21" xfId="0" applyNumberFormat="1" applyFont="1" applyFill="1" applyBorder="1" applyAlignment="1">
      <alignment wrapText="1"/>
    </xf>
    <xf numFmtId="3" fontId="6" fillId="2" borderId="24" xfId="0" applyNumberFormat="1" applyFont="1" applyFill="1" applyBorder="1" applyAlignment="1">
      <alignment wrapText="1"/>
    </xf>
    <xf numFmtId="3" fontId="6" fillId="2" borderId="25" xfId="0" applyNumberFormat="1" applyFont="1" applyFill="1" applyBorder="1" applyAlignment="1">
      <alignment wrapText="1"/>
    </xf>
    <xf numFmtId="3" fontId="6" fillId="2" borderId="26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vertical="center" wrapText="1"/>
    </xf>
    <xf numFmtId="3" fontId="6" fillId="2" borderId="27" xfId="0" applyNumberFormat="1" applyFont="1" applyFill="1" applyBorder="1" applyAlignment="1">
      <alignment wrapText="1"/>
    </xf>
    <xf numFmtId="0" fontId="3" fillId="25" borderId="1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0" fontId="4" fillId="2" borderId="0" xfId="0" applyFont="1" applyFill="1" applyBorder="1" applyAlignment="1"/>
    <xf numFmtId="49" fontId="2" fillId="25" borderId="18" xfId="0" applyNumberFormat="1" applyFont="1" applyFill="1" applyBorder="1" applyAlignment="1">
      <alignment horizontal="center" wrapText="1"/>
    </xf>
    <xf numFmtId="0" fontId="2" fillId="25" borderId="18" xfId="0" applyFont="1" applyFill="1" applyBorder="1"/>
    <xf numFmtId="0" fontId="3" fillId="25" borderId="18" xfId="0" applyFont="1" applyFill="1" applyBorder="1"/>
    <xf numFmtId="0" fontId="4" fillId="2" borderId="0" xfId="0" applyFont="1" applyFill="1" applyAlignment="1">
      <alignment horizontal="left"/>
    </xf>
    <xf numFmtId="0" fontId="0" fillId="25" borderId="1" xfId="0" applyFill="1" applyBorder="1"/>
    <xf numFmtId="49" fontId="2" fillId="25" borderId="21" xfId="0" applyNumberFormat="1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5" borderId="21" xfId="0" applyFont="1" applyFill="1" applyBorder="1"/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3" fillId="25" borderId="25" xfId="0" applyFont="1" applyFill="1" applyBorder="1"/>
    <xf numFmtId="0" fontId="3" fillId="25" borderId="26" xfId="0" applyFont="1" applyFill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/>
    <xf numFmtId="4" fontId="2" fillId="2" borderId="1" xfId="0" applyNumberFormat="1" applyFont="1" applyFill="1" applyBorder="1"/>
    <xf numFmtId="4" fontId="2" fillId="2" borderId="1" xfId="1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0" fontId="2" fillId="0" borderId="0" xfId="0" applyFont="1" applyFill="1" applyAlignment="1"/>
    <xf numFmtId="3" fontId="3" fillId="0" borderId="1" xfId="0" applyNumberFormat="1" applyFont="1" applyFill="1" applyBorder="1" applyAlignment="1">
      <alignment horizontal="right" wrapText="1" indent="1"/>
    </xf>
    <xf numFmtId="3" fontId="3" fillId="0" borderId="1" xfId="0" applyNumberFormat="1" applyFont="1" applyFill="1" applyBorder="1" applyAlignment="1">
      <alignment wrapText="1"/>
    </xf>
    <xf numFmtId="3" fontId="2" fillId="0" borderId="1" xfId="1" applyNumberFormat="1" applyFont="1" applyFill="1" applyBorder="1" applyAlignment="1">
      <alignment wrapText="1"/>
    </xf>
    <xf numFmtId="4" fontId="4" fillId="2" borderId="1" xfId="0" applyNumberFormat="1" applyFont="1" applyFill="1" applyBorder="1"/>
    <xf numFmtId="3" fontId="7" fillId="2" borderId="2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/>
    <xf numFmtId="0" fontId="3" fillId="0" borderId="18" xfId="0" applyFont="1" applyFill="1" applyBorder="1" applyAlignment="1">
      <alignment wrapText="1"/>
    </xf>
    <xf numFmtId="4" fontId="0" fillId="0" borderId="1" xfId="0" applyNumberFormat="1" applyFill="1" applyBorder="1"/>
    <xf numFmtId="0" fontId="2" fillId="0" borderId="0" xfId="0" applyFont="1" applyFill="1"/>
    <xf numFmtId="0" fontId="4" fillId="0" borderId="0" xfId="0" applyFont="1" applyFill="1" applyAlignment="1"/>
    <xf numFmtId="4" fontId="0" fillId="0" borderId="0" xfId="0" applyNumberFormat="1" applyFill="1"/>
    <xf numFmtId="2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8" xfId="0" applyFont="1" applyFill="1" applyBorder="1" applyAlignment="1"/>
    <xf numFmtId="0" fontId="3" fillId="0" borderId="0" xfId="0" applyFont="1" applyFill="1"/>
    <xf numFmtId="4" fontId="0" fillId="0" borderId="18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28" fillId="0" borderId="0" xfId="0" applyFont="1" applyFill="1" applyBorder="1"/>
    <xf numFmtId="0" fontId="29" fillId="0" borderId="0" xfId="0" applyFont="1" applyFill="1" applyBorder="1" applyAlignment="1">
      <alignment wrapText="1"/>
    </xf>
    <xf numFmtId="4" fontId="29" fillId="0" borderId="0" xfId="0" applyNumberFormat="1" applyFont="1" applyFill="1" applyBorder="1" applyAlignment="1">
      <alignment wrapText="1"/>
    </xf>
    <xf numFmtId="0" fontId="29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4" fontId="2" fillId="2" borderId="2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wrapText="1"/>
    </xf>
    <xf numFmtId="4" fontId="3" fillId="2" borderId="21" xfId="0" applyNumberFormat="1" applyFont="1" applyFill="1" applyBorder="1" applyAlignment="1">
      <alignment wrapText="1"/>
    </xf>
    <xf numFmtId="4" fontId="6" fillId="2" borderId="27" xfId="0" applyNumberFormat="1" applyFont="1" applyFill="1" applyBorder="1" applyAlignment="1">
      <alignment wrapText="1"/>
    </xf>
    <xf numFmtId="4" fontId="6" fillId="2" borderId="25" xfId="0" applyNumberFormat="1" applyFont="1" applyFill="1" applyBorder="1" applyAlignment="1">
      <alignment wrapText="1"/>
    </xf>
    <xf numFmtId="4" fontId="6" fillId="2" borderId="26" xfId="0" applyNumberFormat="1" applyFont="1" applyFill="1" applyBorder="1" applyAlignment="1">
      <alignment wrapText="1"/>
    </xf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/>
    <xf numFmtId="4" fontId="25" fillId="0" borderId="0" xfId="0" applyNumberFormat="1" applyFont="1" applyFill="1"/>
    <xf numFmtId="4" fontId="25" fillId="0" borderId="1" xfId="0" applyNumberFormat="1" applyFont="1" applyFill="1" applyBorder="1"/>
    <xf numFmtId="4" fontId="2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33" fillId="0" borderId="0" xfId="0" applyNumberFormat="1" applyFont="1" applyFill="1" applyBorder="1"/>
    <xf numFmtId="0" fontId="2" fillId="26" borderId="1" xfId="0" applyFont="1" applyFill="1" applyBorder="1"/>
    <xf numFmtId="0" fontId="3" fillId="26" borderId="18" xfId="0" applyFont="1" applyFill="1" applyBorder="1" applyAlignment="1">
      <alignment wrapText="1"/>
    </xf>
    <xf numFmtId="0" fontId="0" fillId="26" borderId="1" xfId="0" applyFill="1" applyBorder="1"/>
    <xf numFmtId="4" fontId="0" fillId="26" borderId="1" xfId="0" applyNumberFormat="1" applyFill="1" applyBorder="1"/>
    <xf numFmtId="4" fontId="0" fillId="26" borderId="18" xfId="0" applyNumberFormat="1" applyFill="1" applyBorder="1"/>
    <xf numFmtId="0" fontId="0" fillId="26" borderId="0" xfId="0" applyFill="1"/>
    <xf numFmtId="0" fontId="7" fillId="27" borderId="1" xfId="0" applyFont="1" applyFill="1" applyBorder="1"/>
    <xf numFmtId="0" fontId="7" fillId="27" borderId="18" xfId="0" applyFont="1" applyFill="1" applyBorder="1" applyAlignment="1">
      <alignment wrapText="1"/>
    </xf>
    <xf numFmtId="0" fontId="31" fillId="27" borderId="1" xfId="0" applyFont="1" applyFill="1" applyBorder="1"/>
    <xf numFmtId="4" fontId="31" fillId="27" borderId="1" xfId="0" applyNumberFormat="1" applyFont="1" applyFill="1" applyBorder="1"/>
    <xf numFmtId="4" fontId="31" fillId="27" borderId="18" xfId="0" applyNumberFormat="1" applyFont="1" applyFill="1" applyBorder="1"/>
    <xf numFmtId="0" fontId="31" fillId="27" borderId="0" xfId="0" applyFont="1" applyFill="1"/>
    <xf numFmtId="0" fontId="2" fillId="2" borderId="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4" fontId="2" fillId="25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wrapText="1"/>
    </xf>
    <xf numFmtId="4" fontId="2" fillId="25" borderId="2" xfId="0" applyNumberFormat="1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wrapText="1"/>
    </xf>
    <xf numFmtId="4" fontId="3" fillId="2" borderId="19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3" fontId="25" fillId="0" borderId="18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 shrinkToFit="1"/>
    </xf>
    <xf numFmtId="3" fontId="3" fillId="2" borderId="23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4" fontId="2" fillId="25" borderId="19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wrapText="1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4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3" xfId="4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2" ySplit="6" topLeftCell="H64" activePane="bottomRight" state="frozen"/>
      <selection pane="topRight" activeCell="C1" sqref="C1"/>
      <selection pane="bottomLeft" activeCell="A7" sqref="A7"/>
      <selection pane="bottomRight" activeCell="B84" sqref="B84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9.5703125" style="9" hidden="1" customWidth="1"/>
    <col min="8" max="8" width="15.85546875" style="14" customWidth="1"/>
    <col min="9" max="12" width="13.42578125" style="15" customWidth="1"/>
    <col min="13" max="22" width="11.28515625" style="1" customWidth="1"/>
    <col min="23" max="16384" width="9.140625" style="1"/>
  </cols>
  <sheetData>
    <row r="1" spans="1:22" x14ac:dyDescent="0.2">
      <c r="L1" s="16"/>
      <c r="V1" s="1" t="s">
        <v>85</v>
      </c>
    </row>
    <row r="3" spans="1:22" ht="18" customHeight="1" x14ac:dyDescent="0.25">
      <c r="A3" s="4" t="s">
        <v>357</v>
      </c>
      <c r="B3" s="80"/>
      <c r="C3" s="69"/>
      <c r="D3" s="69"/>
      <c r="E3" s="69"/>
      <c r="F3" s="69"/>
      <c r="G3" s="80"/>
      <c r="H3" s="80"/>
      <c r="I3" s="80"/>
      <c r="J3" s="80"/>
      <c r="K3" s="80"/>
      <c r="L3" s="80"/>
    </row>
    <row r="4" spans="1:22" s="110" customFormat="1" ht="57.75" customHeight="1" x14ac:dyDescent="0.2">
      <c r="A4" s="173" t="s">
        <v>0</v>
      </c>
      <c r="B4" s="182" t="s">
        <v>1</v>
      </c>
      <c r="C4" s="180" t="s">
        <v>298</v>
      </c>
      <c r="D4" s="180"/>
      <c r="E4" s="180"/>
      <c r="F4" s="180"/>
      <c r="G4" s="174" t="s">
        <v>326</v>
      </c>
      <c r="H4" s="178" t="s">
        <v>323</v>
      </c>
      <c r="I4" s="179" t="s">
        <v>268</v>
      </c>
      <c r="J4" s="179"/>
      <c r="K4" s="179"/>
      <c r="L4" s="179"/>
      <c r="M4" s="177" t="s">
        <v>324</v>
      </c>
      <c r="N4" s="177"/>
      <c r="O4" s="177"/>
      <c r="P4" s="177"/>
      <c r="Q4" s="177"/>
      <c r="R4" s="177" t="s">
        <v>325</v>
      </c>
      <c r="S4" s="177"/>
      <c r="T4" s="177"/>
      <c r="U4" s="177"/>
      <c r="V4" s="177"/>
    </row>
    <row r="5" spans="1:22" s="2" customFormat="1" ht="15" customHeight="1" x14ac:dyDescent="0.2">
      <c r="A5" s="173"/>
      <c r="B5" s="182"/>
      <c r="C5" s="181" t="s">
        <v>289</v>
      </c>
      <c r="D5" s="181"/>
      <c r="E5" s="181" t="s">
        <v>290</v>
      </c>
      <c r="F5" s="181"/>
      <c r="G5" s="175"/>
      <c r="H5" s="178"/>
      <c r="I5" s="179"/>
      <c r="J5" s="179"/>
      <c r="K5" s="179"/>
      <c r="L5" s="179"/>
      <c r="M5" s="178" t="s">
        <v>323</v>
      </c>
      <c r="N5" s="179" t="s">
        <v>80</v>
      </c>
      <c r="O5" s="179"/>
      <c r="P5" s="179"/>
      <c r="Q5" s="179"/>
      <c r="R5" s="178" t="s">
        <v>323</v>
      </c>
      <c r="S5" s="179" t="s">
        <v>80</v>
      </c>
      <c r="T5" s="179"/>
      <c r="U5" s="179"/>
      <c r="V5" s="179"/>
    </row>
    <row r="6" spans="1:22" s="6" customFormat="1" ht="66" customHeight="1" x14ac:dyDescent="0.2">
      <c r="A6" s="173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6"/>
      <c r="H6" s="178"/>
      <c r="I6" s="17" t="s">
        <v>81</v>
      </c>
      <c r="J6" s="17" t="s">
        <v>82</v>
      </c>
      <c r="K6" s="17" t="s">
        <v>83</v>
      </c>
      <c r="L6" s="17" t="s">
        <v>84</v>
      </c>
      <c r="M6" s="178"/>
      <c r="N6" s="17" t="s">
        <v>81</v>
      </c>
      <c r="O6" s="17" t="s">
        <v>82</v>
      </c>
      <c r="P6" s="17" t="s">
        <v>83</v>
      </c>
      <c r="Q6" s="17" t="s">
        <v>84</v>
      </c>
      <c r="R6" s="178"/>
      <c r="S6" s="17" t="s">
        <v>81</v>
      </c>
      <c r="T6" s="17" t="s">
        <v>82</v>
      </c>
      <c r="U6" s="17" t="s">
        <v>83</v>
      </c>
      <c r="V6" s="17" t="s">
        <v>84</v>
      </c>
    </row>
    <row r="7" spans="1:22" x14ac:dyDescent="0.2">
      <c r="A7" s="52">
        <v>1</v>
      </c>
      <c r="B7" s="3" t="s">
        <v>2</v>
      </c>
      <c r="C7" s="71">
        <v>222</v>
      </c>
      <c r="D7" s="71">
        <v>8167</v>
      </c>
      <c r="E7" s="71">
        <f t="shared" ref="E7:E30" si="0">C7/(C7+D7)</f>
        <v>2.6463225652640362E-2</v>
      </c>
      <c r="F7" s="71">
        <f t="shared" ref="F7:F30" si="1">1-E7</f>
        <v>0.97353677434735963</v>
      </c>
      <c r="G7" s="10">
        <v>8704</v>
      </c>
      <c r="H7" s="18">
        <v>2467</v>
      </c>
      <c r="I7" s="18">
        <f t="shared" ref="I7:I38" si="2">ROUND(H7/4,)</f>
        <v>617</v>
      </c>
      <c r="J7" s="18">
        <f t="shared" ref="J7:J38" si="3">I7</f>
        <v>617</v>
      </c>
      <c r="K7" s="18">
        <f t="shared" ref="K7:K38" si="4">I7</f>
        <v>617</v>
      </c>
      <c r="L7" s="18">
        <f t="shared" ref="L7:L38" si="5">H7-I7-J7-K7</f>
        <v>616</v>
      </c>
      <c r="M7" s="60">
        <f>ROUND(H7*E7,0)</f>
        <v>65</v>
      </c>
      <c r="N7" s="60">
        <f>ROUND(M7/4,0)</f>
        <v>16</v>
      </c>
      <c r="O7" s="60">
        <f>N7</f>
        <v>16</v>
      </c>
      <c r="P7" s="60">
        <f>N7</f>
        <v>16</v>
      </c>
      <c r="Q7" s="60">
        <f>M7-N7-O7-P7</f>
        <v>17</v>
      </c>
      <c r="R7" s="60">
        <f>S7+T7+U7+V7</f>
        <v>2402</v>
      </c>
      <c r="S7" s="60">
        <f>I7-N7</f>
        <v>601</v>
      </c>
      <c r="T7" s="60">
        <f>J7-O7</f>
        <v>601</v>
      </c>
      <c r="U7" s="60">
        <f>K7-P7</f>
        <v>601</v>
      </c>
      <c r="V7" s="60">
        <f>L7-Q7</f>
        <v>599</v>
      </c>
    </row>
    <row r="8" spans="1:22" x14ac:dyDescent="0.2">
      <c r="A8" s="52">
        <v>2</v>
      </c>
      <c r="B8" s="3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18">
        <v>4356</v>
      </c>
      <c r="I8" s="18">
        <f t="shared" si="2"/>
        <v>1089</v>
      </c>
      <c r="J8" s="18">
        <f t="shared" si="3"/>
        <v>1089</v>
      </c>
      <c r="K8" s="18">
        <f t="shared" si="4"/>
        <v>1089</v>
      </c>
      <c r="L8" s="18">
        <f t="shared" si="5"/>
        <v>1089</v>
      </c>
      <c r="M8" s="60">
        <f t="shared" ref="M8:M71" si="6">ROUND(H8*E8,0)</f>
        <v>317</v>
      </c>
      <c r="N8" s="60">
        <f t="shared" ref="N8:N71" si="7">ROUND(M8/4,0)</f>
        <v>79</v>
      </c>
      <c r="O8" s="60">
        <f t="shared" ref="O8:O71" si="8">N8</f>
        <v>79</v>
      </c>
      <c r="P8" s="60">
        <f t="shared" ref="P8:P71" si="9">N8</f>
        <v>79</v>
      </c>
      <c r="Q8" s="60">
        <f t="shared" ref="Q8:Q71" si="10">M8-N8-O8-P8</f>
        <v>80</v>
      </c>
      <c r="R8" s="60">
        <f t="shared" ref="R8:R71" si="11">S8+T8+U8+V8</f>
        <v>4039</v>
      </c>
      <c r="S8" s="60">
        <f t="shared" ref="S8:S71" si="12">I8-N8</f>
        <v>1010</v>
      </c>
      <c r="T8" s="60">
        <f t="shared" ref="T8:T71" si="13">J8-O8</f>
        <v>1010</v>
      </c>
      <c r="U8" s="60">
        <f t="shared" ref="U8:U71" si="14">K8-P8</f>
        <v>1010</v>
      </c>
      <c r="V8" s="60">
        <f t="shared" ref="V8:V71" si="15">L8-Q8</f>
        <v>1009</v>
      </c>
    </row>
    <row r="9" spans="1:22" x14ac:dyDescent="0.2">
      <c r="A9" s="52">
        <v>3</v>
      </c>
      <c r="B9" s="3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18">
        <v>5099</v>
      </c>
      <c r="I9" s="18">
        <f t="shared" si="2"/>
        <v>1275</v>
      </c>
      <c r="J9" s="18">
        <f t="shared" si="3"/>
        <v>1275</v>
      </c>
      <c r="K9" s="18">
        <f t="shared" si="4"/>
        <v>1275</v>
      </c>
      <c r="L9" s="18">
        <f t="shared" si="5"/>
        <v>1274</v>
      </c>
      <c r="M9" s="60">
        <f t="shared" si="6"/>
        <v>4961</v>
      </c>
      <c r="N9" s="60">
        <f t="shared" si="7"/>
        <v>1240</v>
      </c>
      <c r="O9" s="60">
        <f t="shared" si="8"/>
        <v>1240</v>
      </c>
      <c r="P9" s="60">
        <f t="shared" si="9"/>
        <v>1240</v>
      </c>
      <c r="Q9" s="60">
        <f t="shared" si="10"/>
        <v>1241</v>
      </c>
      <c r="R9" s="60">
        <f t="shared" si="11"/>
        <v>138</v>
      </c>
      <c r="S9" s="60">
        <f t="shared" si="12"/>
        <v>35</v>
      </c>
      <c r="T9" s="60">
        <f t="shared" si="13"/>
        <v>35</v>
      </c>
      <c r="U9" s="60">
        <f t="shared" si="14"/>
        <v>35</v>
      </c>
      <c r="V9" s="60">
        <f t="shared" si="15"/>
        <v>33</v>
      </c>
    </row>
    <row r="10" spans="1:22" x14ac:dyDescent="0.2">
      <c r="A10" s="52">
        <v>4</v>
      </c>
      <c r="B10" s="3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18">
        <v>3714</v>
      </c>
      <c r="I10" s="18">
        <f t="shared" si="2"/>
        <v>929</v>
      </c>
      <c r="J10" s="18">
        <f t="shared" si="3"/>
        <v>929</v>
      </c>
      <c r="K10" s="18">
        <f t="shared" si="4"/>
        <v>929</v>
      </c>
      <c r="L10" s="18">
        <f t="shared" si="5"/>
        <v>927</v>
      </c>
      <c r="M10" s="60">
        <f t="shared" si="6"/>
        <v>411</v>
      </c>
      <c r="N10" s="60">
        <f t="shared" si="7"/>
        <v>103</v>
      </c>
      <c r="O10" s="60">
        <f t="shared" si="8"/>
        <v>103</v>
      </c>
      <c r="P10" s="60">
        <f t="shared" si="9"/>
        <v>103</v>
      </c>
      <c r="Q10" s="60">
        <f t="shared" si="10"/>
        <v>102</v>
      </c>
      <c r="R10" s="60">
        <f t="shared" si="11"/>
        <v>3303</v>
      </c>
      <c r="S10" s="60">
        <f t="shared" si="12"/>
        <v>826</v>
      </c>
      <c r="T10" s="60">
        <f t="shared" si="13"/>
        <v>826</v>
      </c>
      <c r="U10" s="60">
        <f t="shared" si="14"/>
        <v>826</v>
      </c>
      <c r="V10" s="60">
        <f t="shared" si="15"/>
        <v>825</v>
      </c>
    </row>
    <row r="11" spans="1:22" x14ac:dyDescent="0.2">
      <c r="A11" s="52">
        <v>5</v>
      </c>
      <c r="B11" s="3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18">
        <v>7374</v>
      </c>
      <c r="I11" s="18">
        <f t="shared" si="2"/>
        <v>1844</v>
      </c>
      <c r="J11" s="18">
        <f t="shared" si="3"/>
        <v>1844</v>
      </c>
      <c r="K11" s="18">
        <f t="shared" si="4"/>
        <v>1844</v>
      </c>
      <c r="L11" s="18">
        <f t="shared" si="5"/>
        <v>1842</v>
      </c>
      <c r="M11" s="60">
        <f t="shared" si="6"/>
        <v>1204</v>
      </c>
      <c r="N11" s="60">
        <f t="shared" si="7"/>
        <v>301</v>
      </c>
      <c r="O11" s="60">
        <f t="shared" si="8"/>
        <v>301</v>
      </c>
      <c r="P11" s="60">
        <f t="shared" si="9"/>
        <v>301</v>
      </c>
      <c r="Q11" s="60">
        <f t="shared" si="10"/>
        <v>301</v>
      </c>
      <c r="R11" s="60">
        <f t="shared" si="11"/>
        <v>6170</v>
      </c>
      <c r="S11" s="60">
        <f t="shared" si="12"/>
        <v>1543</v>
      </c>
      <c r="T11" s="60">
        <f t="shared" si="13"/>
        <v>1543</v>
      </c>
      <c r="U11" s="60">
        <f t="shared" si="14"/>
        <v>1543</v>
      </c>
      <c r="V11" s="60">
        <f t="shared" si="15"/>
        <v>1541</v>
      </c>
    </row>
    <row r="12" spans="1:22" x14ac:dyDescent="0.2">
      <c r="A12" s="52">
        <v>6</v>
      </c>
      <c r="B12" s="3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18">
        <v>2445</v>
      </c>
      <c r="I12" s="18">
        <f t="shared" si="2"/>
        <v>611</v>
      </c>
      <c r="J12" s="18">
        <f t="shared" si="3"/>
        <v>611</v>
      </c>
      <c r="K12" s="18">
        <f t="shared" si="4"/>
        <v>611</v>
      </c>
      <c r="L12" s="18">
        <f t="shared" si="5"/>
        <v>612</v>
      </c>
      <c r="M12" s="60">
        <f t="shared" si="6"/>
        <v>57</v>
      </c>
      <c r="N12" s="60">
        <f t="shared" si="7"/>
        <v>14</v>
      </c>
      <c r="O12" s="60">
        <f t="shared" si="8"/>
        <v>14</v>
      </c>
      <c r="P12" s="60">
        <f t="shared" si="9"/>
        <v>14</v>
      </c>
      <c r="Q12" s="60">
        <f t="shared" si="10"/>
        <v>15</v>
      </c>
      <c r="R12" s="60">
        <f t="shared" si="11"/>
        <v>2388</v>
      </c>
      <c r="S12" s="60">
        <f t="shared" si="12"/>
        <v>597</v>
      </c>
      <c r="T12" s="60">
        <f t="shared" si="13"/>
        <v>597</v>
      </c>
      <c r="U12" s="60">
        <f t="shared" si="14"/>
        <v>597</v>
      </c>
      <c r="V12" s="60">
        <f t="shared" si="15"/>
        <v>597</v>
      </c>
    </row>
    <row r="13" spans="1:22" x14ac:dyDescent="0.2">
      <c r="A13" s="52">
        <v>7</v>
      </c>
      <c r="B13" s="3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18">
        <v>7718</v>
      </c>
      <c r="I13" s="18">
        <f t="shared" si="2"/>
        <v>1930</v>
      </c>
      <c r="J13" s="18">
        <f t="shared" si="3"/>
        <v>1930</v>
      </c>
      <c r="K13" s="18">
        <f t="shared" si="4"/>
        <v>1930</v>
      </c>
      <c r="L13" s="18">
        <f t="shared" si="5"/>
        <v>1928</v>
      </c>
      <c r="M13" s="60">
        <f t="shared" si="6"/>
        <v>2898</v>
      </c>
      <c r="N13" s="60">
        <f t="shared" si="7"/>
        <v>725</v>
      </c>
      <c r="O13" s="60">
        <f t="shared" si="8"/>
        <v>725</v>
      </c>
      <c r="P13" s="60">
        <f t="shared" si="9"/>
        <v>725</v>
      </c>
      <c r="Q13" s="60">
        <f t="shared" si="10"/>
        <v>723</v>
      </c>
      <c r="R13" s="60">
        <f t="shared" si="11"/>
        <v>4820</v>
      </c>
      <c r="S13" s="60">
        <f t="shared" si="12"/>
        <v>1205</v>
      </c>
      <c r="T13" s="60">
        <f t="shared" si="13"/>
        <v>1205</v>
      </c>
      <c r="U13" s="60">
        <f t="shared" si="14"/>
        <v>1205</v>
      </c>
      <c r="V13" s="60">
        <f t="shared" si="15"/>
        <v>1205</v>
      </c>
    </row>
    <row r="14" spans="1:22" x14ac:dyDescent="0.2">
      <c r="A14" s="52">
        <v>8</v>
      </c>
      <c r="B14" s="3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18">
        <v>5871</v>
      </c>
      <c r="I14" s="18">
        <f t="shared" si="2"/>
        <v>1468</v>
      </c>
      <c r="J14" s="18">
        <f t="shared" si="3"/>
        <v>1468</v>
      </c>
      <c r="K14" s="18">
        <f t="shared" si="4"/>
        <v>1468</v>
      </c>
      <c r="L14" s="18">
        <f t="shared" si="5"/>
        <v>1467</v>
      </c>
      <c r="M14" s="60">
        <f t="shared" si="6"/>
        <v>296</v>
      </c>
      <c r="N14" s="60">
        <f t="shared" si="7"/>
        <v>74</v>
      </c>
      <c r="O14" s="60">
        <f t="shared" si="8"/>
        <v>74</v>
      </c>
      <c r="P14" s="60">
        <f t="shared" si="9"/>
        <v>74</v>
      </c>
      <c r="Q14" s="60">
        <f t="shared" si="10"/>
        <v>74</v>
      </c>
      <c r="R14" s="60">
        <f t="shared" si="11"/>
        <v>5575</v>
      </c>
      <c r="S14" s="60">
        <f t="shared" si="12"/>
        <v>1394</v>
      </c>
      <c r="T14" s="60">
        <f t="shared" si="13"/>
        <v>1394</v>
      </c>
      <c r="U14" s="60">
        <f t="shared" si="14"/>
        <v>1394</v>
      </c>
      <c r="V14" s="60">
        <f t="shared" si="15"/>
        <v>1393</v>
      </c>
    </row>
    <row r="15" spans="1:22" x14ac:dyDescent="0.2">
      <c r="A15" s="52">
        <v>9</v>
      </c>
      <c r="B15" s="3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0</v>
      </c>
      <c r="H15" s="18">
        <v>0</v>
      </c>
      <c r="I15" s="18">
        <f t="shared" si="2"/>
        <v>0</v>
      </c>
      <c r="J15" s="18">
        <f t="shared" si="3"/>
        <v>0</v>
      </c>
      <c r="K15" s="18">
        <f t="shared" si="4"/>
        <v>0</v>
      </c>
      <c r="L15" s="18">
        <f t="shared" si="5"/>
        <v>0</v>
      </c>
      <c r="M15" s="60">
        <f t="shared" si="6"/>
        <v>0</v>
      </c>
      <c r="N15" s="60">
        <f t="shared" si="7"/>
        <v>0</v>
      </c>
      <c r="O15" s="60">
        <f t="shared" si="8"/>
        <v>0</v>
      </c>
      <c r="P15" s="60">
        <f t="shared" si="9"/>
        <v>0</v>
      </c>
      <c r="Q15" s="60">
        <f t="shared" si="10"/>
        <v>0</v>
      </c>
      <c r="R15" s="60">
        <f t="shared" si="11"/>
        <v>0</v>
      </c>
      <c r="S15" s="60">
        <f t="shared" si="12"/>
        <v>0</v>
      </c>
      <c r="T15" s="60">
        <f t="shared" si="13"/>
        <v>0</v>
      </c>
      <c r="U15" s="60">
        <f t="shared" si="14"/>
        <v>0</v>
      </c>
      <c r="V15" s="60">
        <f t="shared" si="15"/>
        <v>0</v>
      </c>
    </row>
    <row r="16" spans="1:22" ht="30" x14ac:dyDescent="0.2">
      <c r="A16" s="52">
        <v>10</v>
      </c>
      <c r="B16" s="3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18">
        <v>8402</v>
      </c>
      <c r="I16" s="18">
        <f t="shared" si="2"/>
        <v>2101</v>
      </c>
      <c r="J16" s="18">
        <f t="shared" si="3"/>
        <v>2101</v>
      </c>
      <c r="K16" s="18">
        <f t="shared" si="4"/>
        <v>2101</v>
      </c>
      <c r="L16" s="18">
        <f t="shared" si="5"/>
        <v>2099</v>
      </c>
      <c r="M16" s="60">
        <f t="shared" si="6"/>
        <v>728</v>
      </c>
      <c r="N16" s="60">
        <f t="shared" si="7"/>
        <v>182</v>
      </c>
      <c r="O16" s="60">
        <f t="shared" si="8"/>
        <v>182</v>
      </c>
      <c r="P16" s="60">
        <f t="shared" si="9"/>
        <v>182</v>
      </c>
      <c r="Q16" s="60">
        <f t="shared" si="10"/>
        <v>182</v>
      </c>
      <c r="R16" s="60">
        <f t="shared" si="11"/>
        <v>7674</v>
      </c>
      <c r="S16" s="60">
        <f t="shared" si="12"/>
        <v>1919</v>
      </c>
      <c r="T16" s="60">
        <f t="shared" si="13"/>
        <v>1919</v>
      </c>
      <c r="U16" s="60">
        <f t="shared" si="14"/>
        <v>1919</v>
      </c>
      <c r="V16" s="60">
        <f t="shared" si="15"/>
        <v>1917</v>
      </c>
    </row>
    <row r="17" spans="1:22" x14ac:dyDescent="0.2">
      <c r="A17" s="52">
        <v>11</v>
      </c>
      <c r="B17" s="3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18">
        <v>4109</v>
      </c>
      <c r="I17" s="18">
        <f t="shared" si="2"/>
        <v>1027</v>
      </c>
      <c r="J17" s="18">
        <f t="shared" si="3"/>
        <v>1027</v>
      </c>
      <c r="K17" s="18">
        <f t="shared" si="4"/>
        <v>1027</v>
      </c>
      <c r="L17" s="18">
        <f t="shared" si="5"/>
        <v>1028</v>
      </c>
      <c r="M17" s="60">
        <f t="shared" si="6"/>
        <v>3926</v>
      </c>
      <c r="N17" s="60">
        <f t="shared" si="7"/>
        <v>982</v>
      </c>
      <c r="O17" s="60">
        <f t="shared" si="8"/>
        <v>982</v>
      </c>
      <c r="P17" s="60">
        <f t="shared" si="9"/>
        <v>982</v>
      </c>
      <c r="Q17" s="60">
        <f t="shared" si="10"/>
        <v>980</v>
      </c>
      <c r="R17" s="60">
        <f t="shared" si="11"/>
        <v>183</v>
      </c>
      <c r="S17" s="60">
        <f t="shared" si="12"/>
        <v>45</v>
      </c>
      <c r="T17" s="60">
        <f t="shared" si="13"/>
        <v>45</v>
      </c>
      <c r="U17" s="60">
        <f t="shared" si="14"/>
        <v>45</v>
      </c>
      <c r="V17" s="60">
        <f t="shared" si="15"/>
        <v>48</v>
      </c>
    </row>
    <row r="18" spans="1:22" x14ac:dyDescent="0.2">
      <c r="A18" s="52">
        <v>12</v>
      </c>
      <c r="B18" s="3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18">
        <v>4589</v>
      </c>
      <c r="I18" s="18">
        <f t="shared" si="2"/>
        <v>1147</v>
      </c>
      <c r="J18" s="18">
        <f t="shared" si="3"/>
        <v>1147</v>
      </c>
      <c r="K18" s="18">
        <f t="shared" si="4"/>
        <v>1147</v>
      </c>
      <c r="L18" s="18">
        <f t="shared" si="5"/>
        <v>1148</v>
      </c>
      <c r="M18" s="60">
        <f t="shared" si="6"/>
        <v>1561</v>
      </c>
      <c r="N18" s="60">
        <f t="shared" si="7"/>
        <v>390</v>
      </c>
      <c r="O18" s="60">
        <f t="shared" si="8"/>
        <v>390</v>
      </c>
      <c r="P18" s="60">
        <f t="shared" si="9"/>
        <v>390</v>
      </c>
      <c r="Q18" s="60">
        <f t="shared" si="10"/>
        <v>391</v>
      </c>
      <c r="R18" s="60">
        <f t="shared" si="11"/>
        <v>3028</v>
      </c>
      <c r="S18" s="60">
        <f t="shared" si="12"/>
        <v>757</v>
      </c>
      <c r="T18" s="60">
        <f t="shared" si="13"/>
        <v>757</v>
      </c>
      <c r="U18" s="60">
        <f t="shared" si="14"/>
        <v>757</v>
      </c>
      <c r="V18" s="60">
        <f t="shared" si="15"/>
        <v>757</v>
      </c>
    </row>
    <row r="19" spans="1:22" x14ac:dyDescent="0.2">
      <c r="A19" s="52">
        <v>13</v>
      </c>
      <c r="B19" s="3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18">
        <v>4441</v>
      </c>
      <c r="I19" s="18">
        <f t="shared" si="2"/>
        <v>1110</v>
      </c>
      <c r="J19" s="18">
        <f t="shared" si="3"/>
        <v>1110</v>
      </c>
      <c r="K19" s="18">
        <f t="shared" si="4"/>
        <v>1110</v>
      </c>
      <c r="L19" s="18">
        <f t="shared" si="5"/>
        <v>1111</v>
      </c>
      <c r="M19" s="60">
        <f t="shared" si="6"/>
        <v>223</v>
      </c>
      <c r="N19" s="60">
        <f t="shared" si="7"/>
        <v>56</v>
      </c>
      <c r="O19" s="60">
        <f t="shared" si="8"/>
        <v>56</v>
      </c>
      <c r="P19" s="60">
        <f t="shared" si="9"/>
        <v>56</v>
      </c>
      <c r="Q19" s="60">
        <f t="shared" si="10"/>
        <v>55</v>
      </c>
      <c r="R19" s="60">
        <f t="shared" si="11"/>
        <v>4218</v>
      </c>
      <c r="S19" s="60">
        <f t="shared" si="12"/>
        <v>1054</v>
      </c>
      <c r="T19" s="60">
        <f t="shared" si="13"/>
        <v>1054</v>
      </c>
      <c r="U19" s="60">
        <f t="shared" si="14"/>
        <v>1054</v>
      </c>
      <c r="V19" s="60">
        <f t="shared" si="15"/>
        <v>1056</v>
      </c>
    </row>
    <row r="20" spans="1:22" x14ac:dyDescent="0.2">
      <c r="A20" s="52">
        <v>14</v>
      </c>
      <c r="B20" s="3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18">
        <v>3199</v>
      </c>
      <c r="I20" s="18">
        <f t="shared" si="2"/>
        <v>800</v>
      </c>
      <c r="J20" s="18">
        <f t="shared" si="3"/>
        <v>800</v>
      </c>
      <c r="K20" s="18">
        <f t="shared" si="4"/>
        <v>800</v>
      </c>
      <c r="L20" s="18">
        <f t="shared" si="5"/>
        <v>799</v>
      </c>
      <c r="M20" s="60">
        <f t="shared" si="6"/>
        <v>43</v>
      </c>
      <c r="N20" s="60">
        <f t="shared" si="7"/>
        <v>11</v>
      </c>
      <c r="O20" s="60">
        <f t="shared" si="8"/>
        <v>11</v>
      </c>
      <c r="P20" s="60">
        <f t="shared" si="9"/>
        <v>11</v>
      </c>
      <c r="Q20" s="60">
        <f t="shared" si="10"/>
        <v>10</v>
      </c>
      <c r="R20" s="60">
        <f t="shared" si="11"/>
        <v>3156</v>
      </c>
      <c r="S20" s="60">
        <f t="shared" si="12"/>
        <v>789</v>
      </c>
      <c r="T20" s="60">
        <f t="shared" si="13"/>
        <v>789</v>
      </c>
      <c r="U20" s="60">
        <f t="shared" si="14"/>
        <v>789</v>
      </c>
      <c r="V20" s="60">
        <f t="shared" si="15"/>
        <v>789</v>
      </c>
    </row>
    <row r="21" spans="1:22" x14ac:dyDescent="0.2">
      <c r="A21" s="52">
        <v>15</v>
      </c>
      <c r="B21" s="3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18">
        <v>5179</v>
      </c>
      <c r="I21" s="18">
        <f t="shared" si="2"/>
        <v>1295</v>
      </c>
      <c r="J21" s="18">
        <f t="shared" si="3"/>
        <v>1295</v>
      </c>
      <c r="K21" s="18">
        <f t="shared" si="4"/>
        <v>1295</v>
      </c>
      <c r="L21" s="18">
        <f t="shared" si="5"/>
        <v>1294</v>
      </c>
      <c r="M21" s="60">
        <f t="shared" si="6"/>
        <v>4770</v>
      </c>
      <c r="N21" s="60">
        <f t="shared" si="7"/>
        <v>1193</v>
      </c>
      <c r="O21" s="60">
        <f t="shared" si="8"/>
        <v>1193</v>
      </c>
      <c r="P21" s="60">
        <f t="shared" si="9"/>
        <v>1193</v>
      </c>
      <c r="Q21" s="60">
        <f t="shared" si="10"/>
        <v>1191</v>
      </c>
      <c r="R21" s="60">
        <f t="shared" si="11"/>
        <v>409</v>
      </c>
      <c r="S21" s="60">
        <f t="shared" si="12"/>
        <v>102</v>
      </c>
      <c r="T21" s="60">
        <f t="shared" si="13"/>
        <v>102</v>
      </c>
      <c r="U21" s="60">
        <f t="shared" si="14"/>
        <v>102</v>
      </c>
      <c r="V21" s="60">
        <f t="shared" si="15"/>
        <v>103</v>
      </c>
    </row>
    <row r="22" spans="1:22" x14ac:dyDescent="0.2">
      <c r="A22" s="52">
        <v>16</v>
      </c>
      <c r="B22" s="3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18">
        <v>3100</v>
      </c>
      <c r="I22" s="18">
        <f t="shared" si="2"/>
        <v>775</v>
      </c>
      <c r="J22" s="18">
        <f t="shared" si="3"/>
        <v>775</v>
      </c>
      <c r="K22" s="18">
        <f t="shared" si="4"/>
        <v>775</v>
      </c>
      <c r="L22" s="18">
        <f t="shared" si="5"/>
        <v>775</v>
      </c>
      <c r="M22" s="60">
        <f t="shared" si="6"/>
        <v>245</v>
      </c>
      <c r="N22" s="60">
        <f t="shared" si="7"/>
        <v>61</v>
      </c>
      <c r="O22" s="60">
        <f t="shared" si="8"/>
        <v>61</v>
      </c>
      <c r="P22" s="60">
        <f t="shared" si="9"/>
        <v>61</v>
      </c>
      <c r="Q22" s="60">
        <f t="shared" si="10"/>
        <v>62</v>
      </c>
      <c r="R22" s="60">
        <f t="shared" si="11"/>
        <v>2855</v>
      </c>
      <c r="S22" s="60">
        <f t="shared" si="12"/>
        <v>714</v>
      </c>
      <c r="T22" s="60">
        <f t="shared" si="13"/>
        <v>714</v>
      </c>
      <c r="U22" s="60">
        <f t="shared" si="14"/>
        <v>714</v>
      </c>
      <c r="V22" s="60">
        <f t="shared" si="15"/>
        <v>713</v>
      </c>
    </row>
    <row r="23" spans="1:22" x14ac:dyDescent="0.2">
      <c r="A23" s="52">
        <v>17</v>
      </c>
      <c r="B23" s="3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18">
        <v>2795</v>
      </c>
      <c r="I23" s="18">
        <f t="shared" si="2"/>
        <v>699</v>
      </c>
      <c r="J23" s="18">
        <f t="shared" si="3"/>
        <v>699</v>
      </c>
      <c r="K23" s="18">
        <f t="shared" si="4"/>
        <v>699</v>
      </c>
      <c r="L23" s="18">
        <f t="shared" si="5"/>
        <v>698</v>
      </c>
      <c r="M23" s="60">
        <f t="shared" si="6"/>
        <v>27</v>
      </c>
      <c r="N23" s="60">
        <f t="shared" si="7"/>
        <v>7</v>
      </c>
      <c r="O23" s="60">
        <f t="shared" si="8"/>
        <v>7</v>
      </c>
      <c r="P23" s="60">
        <f t="shared" si="9"/>
        <v>7</v>
      </c>
      <c r="Q23" s="60">
        <f t="shared" si="10"/>
        <v>6</v>
      </c>
      <c r="R23" s="60">
        <f t="shared" si="11"/>
        <v>2768</v>
      </c>
      <c r="S23" s="60">
        <f t="shared" si="12"/>
        <v>692</v>
      </c>
      <c r="T23" s="60">
        <f t="shared" si="13"/>
        <v>692</v>
      </c>
      <c r="U23" s="60">
        <f t="shared" si="14"/>
        <v>692</v>
      </c>
      <c r="V23" s="60">
        <f t="shared" si="15"/>
        <v>692</v>
      </c>
    </row>
    <row r="24" spans="1:22" x14ac:dyDescent="0.2">
      <c r="A24" s="52">
        <v>18</v>
      </c>
      <c r="B24" s="3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18">
        <v>4191</v>
      </c>
      <c r="I24" s="18">
        <f t="shared" si="2"/>
        <v>1048</v>
      </c>
      <c r="J24" s="18">
        <f t="shared" si="3"/>
        <v>1048</v>
      </c>
      <c r="K24" s="18">
        <f t="shared" si="4"/>
        <v>1048</v>
      </c>
      <c r="L24" s="18">
        <f t="shared" si="5"/>
        <v>1047</v>
      </c>
      <c r="M24" s="60">
        <f t="shared" si="6"/>
        <v>346</v>
      </c>
      <c r="N24" s="60">
        <f t="shared" si="7"/>
        <v>87</v>
      </c>
      <c r="O24" s="60">
        <f t="shared" si="8"/>
        <v>87</v>
      </c>
      <c r="P24" s="60">
        <f t="shared" si="9"/>
        <v>87</v>
      </c>
      <c r="Q24" s="60">
        <f t="shared" si="10"/>
        <v>85</v>
      </c>
      <c r="R24" s="60">
        <f t="shared" si="11"/>
        <v>3845</v>
      </c>
      <c r="S24" s="60">
        <f t="shared" si="12"/>
        <v>961</v>
      </c>
      <c r="T24" s="60">
        <f t="shared" si="13"/>
        <v>961</v>
      </c>
      <c r="U24" s="60">
        <f t="shared" si="14"/>
        <v>961</v>
      </c>
      <c r="V24" s="60">
        <f t="shared" si="15"/>
        <v>962</v>
      </c>
    </row>
    <row r="25" spans="1:22" x14ac:dyDescent="0.2">
      <c r="A25" s="52">
        <v>19</v>
      </c>
      <c r="B25" s="3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18">
        <v>1603</v>
      </c>
      <c r="I25" s="18">
        <f t="shared" si="2"/>
        <v>401</v>
      </c>
      <c r="J25" s="18">
        <f t="shared" si="3"/>
        <v>401</v>
      </c>
      <c r="K25" s="18">
        <f t="shared" si="4"/>
        <v>401</v>
      </c>
      <c r="L25" s="18">
        <f t="shared" si="5"/>
        <v>400</v>
      </c>
      <c r="M25" s="60">
        <f t="shared" si="6"/>
        <v>151</v>
      </c>
      <c r="N25" s="60">
        <f t="shared" si="7"/>
        <v>38</v>
      </c>
      <c r="O25" s="60">
        <f t="shared" si="8"/>
        <v>38</v>
      </c>
      <c r="P25" s="60">
        <f t="shared" si="9"/>
        <v>38</v>
      </c>
      <c r="Q25" s="60">
        <f t="shared" si="10"/>
        <v>37</v>
      </c>
      <c r="R25" s="60">
        <f t="shared" si="11"/>
        <v>1452</v>
      </c>
      <c r="S25" s="60">
        <f t="shared" si="12"/>
        <v>363</v>
      </c>
      <c r="T25" s="60">
        <f t="shared" si="13"/>
        <v>363</v>
      </c>
      <c r="U25" s="60">
        <f t="shared" si="14"/>
        <v>363</v>
      </c>
      <c r="V25" s="60">
        <f t="shared" si="15"/>
        <v>363</v>
      </c>
    </row>
    <row r="26" spans="1:22" x14ac:dyDescent="0.2">
      <c r="A26" s="52">
        <v>20</v>
      </c>
      <c r="B26" s="3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/>
      <c r="H26" s="18">
        <v>0</v>
      </c>
      <c r="I26" s="18">
        <f t="shared" si="2"/>
        <v>0</v>
      </c>
      <c r="J26" s="18">
        <f t="shared" si="3"/>
        <v>0</v>
      </c>
      <c r="K26" s="18">
        <f t="shared" si="4"/>
        <v>0</v>
      </c>
      <c r="L26" s="18">
        <f t="shared" si="5"/>
        <v>0</v>
      </c>
      <c r="M26" s="60">
        <f t="shared" si="6"/>
        <v>0</v>
      </c>
      <c r="N26" s="60">
        <f t="shared" si="7"/>
        <v>0</v>
      </c>
      <c r="O26" s="60">
        <f t="shared" si="8"/>
        <v>0</v>
      </c>
      <c r="P26" s="60">
        <f t="shared" si="9"/>
        <v>0</v>
      </c>
      <c r="Q26" s="60">
        <f t="shared" si="10"/>
        <v>0</v>
      </c>
      <c r="R26" s="60">
        <f t="shared" si="11"/>
        <v>0</v>
      </c>
      <c r="S26" s="60">
        <f t="shared" si="12"/>
        <v>0</v>
      </c>
      <c r="T26" s="60">
        <f t="shared" si="13"/>
        <v>0</v>
      </c>
      <c r="U26" s="60">
        <f t="shared" si="14"/>
        <v>0</v>
      </c>
      <c r="V26" s="60">
        <f t="shared" si="15"/>
        <v>0</v>
      </c>
    </row>
    <row r="27" spans="1:22" x14ac:dyDescent="0.2">
      <c r="A27" s="52">
        <v>21</v>
      </c>
      <c r="B27" s="3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18">
        <v>4400</v>
      </c>
      <c r="I27" s="18">
        <f t="shared" si="2"/>
        <v>1100</v>
      </c>
      <c r="J27" s="18">
        <f t="shared" si="3"/>
        <v>1100</v>
      </c>
      <c r="K27" s="18">
        <f t="shared" si="4"/>
        <v>1100</v>
      </c>
      <c r="L27" s="18">
        <f t="shared" si="5"/>
        <v>1100</v>
      </c>
      <c r="M27" s="60">
        <f t="shared" si="6"/>
        <v>381</v>
      </c>
      <c r="N27" s="60">
        <f t="shared" si="7"/>
        <v>95</v>
      </c>
      <c r="O27" s="60">
        <f t="shared" si="8"/>
        <v>95</v>
      </c>
      <c r="P27" s="60">
        <f t="shared" si="9"/>
        <v>95</v>
      </c>
      <c r="Q27" s="60">
        <f t="shared" si="10"/>
        <v>96</v>
      </c>
      <c r="R27" s="60">
        <f t="shared" si="11"/>
        <v>4019</v>
      </c>
      <c r="S27" s="60">
        <f t="shared" si="12"/>
        <v>1005</v>
      </c>
      <c r="T27" s="60">
        <f t="shared" si="13"/>
        <v>1005</v>
      </c>
      <c r="U27" s="60">
        <f t="shared" si="14"/>
        <v>1005</v>
      </c>
      <c r="V27" s="60">
        <f t="shared" si="15"/>
        <v>1004</v>
      </c>
    </row>
    <row r="28" spans="1:22" x14ac:dyDescent="0.2">
      <c r="A28" s="52">
        <v>22</v>
      </c>
      <c r="B28" s="3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18">
        <v>7350</v>
      </c>
      <c r="I28" s="18">
        <f t="shared" si="2"/>
        <v>1838</v>
      </c>
      <c r="J28" s="18">
        <f t="shared" si="3"/>
        <v>1838</v>
      </c>
      <c r="K28" s="18">
        <f t="shared" si="4"/>
        <v>1838</v>
      </c>
      <c r="L28" s="18">
        <f t="shared" si="5"/>
        <v>1836</v>
      </c>
      <c r="M28" s="60">
        <f t="shared" si="6"/>
        <v>1315</v>
      </c>
      <c r="N28" s="60">
        <f t="shared" si="7"/>
        <v>329</v>
      </c>
      <c r="O28" s="60">
        <f t="shared" si="8"/>
        <v>329</v>
      </c>
      <c r="P28" s="60">
        <f t="shared" si="9"/>
        <v>329</v>
      </c>
      <c r="Q28" s="60">
        <f t="shared" si="10"/>
        <v>328</v>
      </c>
      <c r="R28" s="60">
        <f t="shared" si="11"/>
        <v>6035</v>
      </c>
      <c r="S28" s="60">
        <f t="shared" si="12"/>
        <v>1509</v>
      </c>
      <c r="T28" s="60">
        <f t="shared" si="13"/>
        <v>1509</v>
      </c>
      <c r="U28" s="60">
        <f t="shared" si="14"/>
        <v>1509</v>
      </c>
      <c r="V28" s="60">
        <f t="shared" si="15"/>
        <v>1508</v>
      </c>
    </row>
    <row r="29" spans="1:22" x14ac:dyDescent="0.2">
      <c r="A29" s="52">
        <v>23</v>
      </c>
      <c r="B29" s="3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18">
        <v>5345</v>
      </c>
      <c r="I29" s="18">
        <f t="shared" si="2"/>
        <v>1336</v>
      </c>
      <c r="J29" s="18">
        <f t="shared" si="3"/>
        <v>1336</v>
      </c>
      <c r="K29" s="18">
        <f t="shared" si="4"/>
        <v>1336</v>
      </c>
      <c r="L29" s="18">
        <f t="shared" si="5"/>
        <v>1337</v>
      </c>
      <c r="M29" s="60">
        <f t="shared" si="6"/>
        <v>373</v>
      </c>
      <c r="N29" s="60">
        <f t="shared" si="7"/>
        <v>93</v>
      </c>
      <c r="O29" s="60">
        <f t="shared" si="8"/>
        <v>93</v>
      </c>
      <c r="P29" s="60">
        <f t="shared" si="9"/>
        <v>93</v>
      </c>
      <c r="Q29" s="60">
        <f t="shared" si="10"/>
        <v>94</v>
      </c>
      <c r="R29" s="60">
        <f t="shared" si="11"/>
        <v>4972</v>
      </c>
      <c r="S29" s="60">
        <f t="shared" si="12"/>
        <v>1243</v>
      </c>
      <c r="T29" s="60">
        <f t="shared" si="13"/>
        <v>1243</v>
      </c>
      <c r="U29" s="60">
        <f t="shared" si="14"/>
        <v>1243</v>
      </c>
      <c r="V29" s="60">
        <f t="shared" si="15"/>
        <v>1243</v>
      </c>
    </row>
    <row r="30" spans="1:22" x14ac:dyDescent="0.2">
      <c r="A30" s="52">
        <v>24</v>
      </c>
      <c r="B30" s="3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18">
        <v>5251</v>
      </c>
      <c r="I30" s="18">
        <f t="shared" si="2"/>
        <v>1313</v>
      </c>
      <c r="J30" s="18">
        <f t="shared" si="3"/>
        <v>1313</v>
      </c>
      <c r="K30" s="18">
        <f t="shared" si="4"/>
        <v>1313</v>
      </c>
      <c r="L30" s="18">
        <f t="shared" si="5"/>
        <v>1312</v>
      </c>
      <c r="M30" s="60">
        <f t="shared" si="6"/>
        <v>677</v>
      </c>
      <c r="N30" s="60">
        <f t="shared" si="7"/>
        <v>169</v>
      </c>
      <c r="O30" s="60">
        <f t="shared" si="8"/>
        <v>169</v>
      </c>
      <c r="P30" s="60">
        <f t="shared" si="9"/>
        <v>169</v>
      </c>
      <c r="Q30" s="60">
        <f t="shared" si="10"/>
        <v>170</v>
      </c>
      <c r="R30" s="60">
        <f t="shared" si="11"/>
        <v>4574</v>
      </c>
      <c r="S30" s="60">
        <f t="shared" si="12"/>
        <v>1144</v>
      </c>
      <c r="T30" s="60">
        <f t="shared" si="13"/>
        <v>1144</v>
      </c>
      <c r="U30" s="60">
        <f t="shared" si="14"/>
        <v>1144</v>
      </c>
      <c r="V30" s="60">
        <f t="shared" si="15"/>
        <v>1142</v>
      </c>
    </row>
    <row r="31" spans="1:22" ht="30" x14ac:dyDescent="0.2">
      <c r="A31" s="52">
        <v>25</v>
      </c>
      <c r="B31" s="3" t="s">
        <v>68</v>
      </c>
      <c r="C31" s="71"/>
      <c r="D31" s="71"/>
      <c r="E31" s="71"/>
      <c r="F31" s="71"/>
      <c r="G31" s="18">
        <v>0</v>
      </c>
      <c r="H31" s="18">
        <v>0</v>
      </c>
      <c r="I31" s="18">
        <f t="shared" si="2"/>
        <v>0</v>
      </c>
      <c r="J31" s="18">
        <f t="shared" si="3"/>
        <v>0</v>
      </c>
      <c r="K31" s="18">
        <f t="shared" si="4"/>
        <v>0</v>
      </c>
      <c r="L31" s="18">
        <f t="shared" si="5"/>
        <v>0</v>
      </c>
      <c r="M31" s="52">
        <f t="shared" si="6"/>
        <v>0</v>
      </c>
      <c r="N31" s="52">
        <f t="shared" si="7"/>
        <v>0</v>
      </c>
      <c r="O31" s="52">
        <f t="shared" si="8"/>
        <v>0</v>
      </c>
      <c r="P31" s="52">
        <f t="shared" si="9"/>
        <v>0</v>
      </c>
      <c r="Q31" s="52">
        <f t="shared" si="10"/>
        <v>0</v>
      </c>
      <c r="R31" s="60">
        <f t="shared" si="11"/>
        <v>0</v>
      </c>
      <c r="S31" s="60">
        <f t="shared" si="12"/>
        <v>0</v>
      </c>
      <c r="T31" s="60">
        <f t="shared" si="13"/>
        <v>0</v>
      </c>
      <c r="U31" s="60">
        <f t="shared" si="14"/>
        <v>0</v>
      </c>
      <c r="V31" s="60">
        <f t="shared" si="15"/>
        <v>0</v>
      </c>
    </row>
    <row r="32" spans="1:22" ht="30" x14ac:dyDescent="0.2">
      <c r="A32" s="52">
        <v>26</v>
      </c>
      <c r="B32" s="3" t="s">
        <v>69</v>
      </c>
      <c r="C32" s="71"/>
      <c r="D32" s="71"/>
      <c r="E32" s="71"/>
      <c r="F32" s="71"/>
      <c r="G32" s="18">
        <v>0</v>
      </c>
      <c r="H32" s="18">
        <v>0</v>
      </c>
      <c r="I32" s="18">
        <f t="shared" si="2"/>
        <v>0</v>
      </c>
      <c r="J32" s="18">
        <f t="shared" si="3"/>
        <v>0</v>
      </c>
      <c r="K32" s="18">
        <f t="shared" si="4"/>
        <v>0</v>
      </c>
      <c r="L32" s="18">
        <f t="shared" si="5"/>
        <v>0</v>
      </c>
      <c r="M32" s="52">
        <f t="shared" si="6"/>
        <v>0</v>
      </c>
      <c r="N32" s="52">
        <f t="shared" si="7"/>
        <v>0</v>
      </c>
      <c r="O32" s="52">
        <f t="shared" si="8"/>
        <v>0</v>
      </c>
      <c r="P32" s="52">
        <f t="shared" si="9"/>
        <v>0</v>
      </c>
      <c r="Q32" s="52">
        <f t="shared" si="10"/>
        <v>0</v>
      </c>
      <c r="R32" s="60">
        <f t="shared" si="11"/>
        <v>0</v>
      </c>
      <c r="S32" s="60">
        <f t="shared" si="12"/>
        <v>0</v>
      </c>
      <c r="T32" s="60">
        <f t="shared" si="13"/>
        <v>0</v>
      </c>
      <c r="U32" s="60">
        <f t="shared" si="14"/>
        <v>0</v>
      </c>
      <c r="V32" s="60">
        <f t="shared" si="15"/>
        <v>0</v>
      </c>
    </row>
    <row r="33" spans="1:22" ht="30" x14ac:dyDescent="0.2">
      <c r="A33" s="52">
        <v>27</v>
      </c>
      <c r="B33" s="3" t="s">
        <v>25</v>
      </c>
      <c r="C33" s="71"/>
      <c r="D33" s="71"/>
      <c r="E33" s="71"/>
      <c r="F33" s="71"/>
      <c r="G33" s="18">
        <v>0</v>
      </c>
      <c r="H33" s="18">
        <v>0</v>
      </c>
      <c r="I33" s="18">
        <f t="shared" si="2"/>
        <v>0</v>
      </c>
      <c r="J33" s="18">
        <f t="shared" si="3"/>
        <v>0</v>
      </c>
      <c r="K33" s="18">
        <f t="shared" si="4"/>
        <v>0</v>
      </c>
      <c r="L33" s="18">
        <f t="shared" si="5"/>
        <v>0</v>
      </c>
      <c r="M33" s="52">
        <f t="shared" si="6"/>
        <v>0</v>
      </c>
      <c r="N33" s="52">
        <f t="shared" si="7"/>
        <v>0</v>
      </c>
      <c r="O33" s="52">
        <f t="shared" si="8"/>
        <v>0</v>
      </c>
      <c r="P33" s="52">
        <f t="shared" si="9"/>
        <v>0</v>
      </c>
      <c r="Q33" s="52">
        <f t="shared" si="10"/>
        <v>0</v>
      </c>
      <c r="R33" s="60">
        <f t="shared" si="11"/>
        <v>0</v>
      </c>
      <c r="S33" s="60">
        <f t="shared" si="12"/>
        <v>0</v>
      </c>
      <c r="T33" s="60">
        <f t="shared" si="13"/>
        <v>0</v>
      </c>
      <c r="U33" s="60">
        <f t="shared" si="14"/>
        <v>0</v>
      </c>
      <c r="V33" s="60">
        <f t="shared" si="15"/>
        <v>0</v>
      </c>
    </row>
    <row r="34" spans="1:22" ht="30" x14ac:dyDescent="0.2">
      <c r="A34" s="52">
        <v>28</v>
      </c>
      <c r="B34" s="3" t="s">
        <v>70</v>
      </c>
      <c r="C34" s="71"/>
      <c r="D34" s="71"/>
      <c r="E34" s="71"/>
      <c r="F34" s="71"/>
      <c r="G34" s="18">
        <v>0</v>
      </c>
      <c r="H34" s="18">
        <v>0</v>
      </c>
      <c r="I34" s="18">
        <f t="shared" si="2"/>
        <v>0</v>
      </c>
      <c r="J34" s="18">
        <f t="shared" si="3"/>
        <v>0</v>
      </c>
      <c r="K34" s="18">
        <f t="shared" si="4"/>
        <v>0</v>
      </c>
      <c r="L34" s="18">
        <f t="shared" si="5"/>
        <v>0</v>
      </c>
      <c r="M34" s="52">
        <f t="shared" si="6"/>
        <v>0</v>
      </c>
      <c r="N34" s="52">
        <f t="shared" si="7"/>
        <v>0</v>
      </c>
      <c r="O34" s="52">
        <f t="shared" si="8"/>
        <v>0</v>
      </c>
      <c r="P34" s="52">
        <f t="shared" si="9"/>
        <v>0</v>
      </c>
      <c r="Q34" s="52">
        <f t="shared" si="10"/>
        <v>0</v>
      </c>
      <c r="R34" s="60">
        <f t="shared" si="11"/>
        <v>0</v>
      </c>
      <c r="S34" s="60">
        <f t="shared" si="12"/>
        <v>0</v>
      </c>
      <c r="T34" s="60">
        <f t="shared" si="13"/>
        <v>0</v>
      </c>
      <c r="U34" s="60">
        <f t="shared" si="14"/>
        <v>0</v>
      </c>
      <c r="V34" s="60">
        <f t="shared" si="15"/>
        <v>0</v>
      </c>
    </row>
    <row r="35" spans="1:22" ht="30" x14ac:dyDescent="0.2">
      <c r="A35" s="52">
        <v>29</v>
      </c>
      <c r="B35" s="3" t="s">
        <v>71</v>
      </c>
      <c r="C35" s="71"/>
      <c r="D35" s="71"/>
      <c r="E35" s="71"/>
      <c r="F35" s="71"/>
      <c r="G35" s="18">
        <v>0</v>
      </c>
      <c r="H35" s="18">
        <v>0</v>
      </c>
      <c r="I35" s="18">
        <f t="shared" si="2"/>
        <v>0</v>
      </c>
      <c r="J35" s="18">
        <f t="shared" si="3"/>
        <v>0</v>
      </c>
      <c r="K35" s="18">
        <f t="shared" si="4"/>
        <v>0</v>
      </c>
      <c r="L35" s="18">
        <f t="shared" si="5"/>
        <v>0</v>
      </c>
      <c r="M35" s="52">
        <f t="shared" si="6"/>
        <v>0</v>
      </c>
      <c r="N35" s="52">
        <f t="shared" si="7"/>
        <v>0</v>
      </c>
      <c r="O35" s="52">
        <f t="shared" si="8"/>
        <v>0</v>
      </c>
      <c r="P35" s="52">
        <f t="shared" si="9"/>
        <v>0</v>
      </c>
      <c r="Q35" s="52">
        <f t="shared" si="10"/>
        <v>0</v>
      </c>
      <c r="R35" s="60">
        <f t="shared" si="11"/>
        <v>0</v>
      </c>
      <c r="S35" s="60">
        <f t="shared" si="12"/>
        <v>0</v>
      </c>
      <c r="T35" s="60">
        <f t="shared" si="13"/>
        <v>0</v>
      </c>
      <c r="U35" s="60">
        <f t="shared" si="14"/>
        <v>0</v>
      </c>
      <c r="V35" s="60">
        <f t="shared" si="15"/>
        <v>0</v>
      </c>
    </row>
    <row r="36" spans="1:22" ht="45" x14ac:dyDescent="0.2">
      <c r="A36" s="52">
        <v>30</v>
      </c>
      <c r="B36" s="3" t="s">
        <v>26</v>
      </c>
      <c r="C36" s="71"/>
      <c r="D36" s="71"/>
      <c r="E36" s="71"/>
      <c r="F36" s="71"/>
      <c r="G36" s="18">
        <v>0</v>
      </c>
      <c r="H36" s="18">
        <v>0</v>
      </c>
      <c r="I36" s="18">
        <f t="shared" si="2"/>
        <v>0</v>
      </c>
      <c r="J36" s="18">
        <f t="shared" si="3"/>
        <v>0</v>
      </c>
      <c r="K36" s="18">
        <f t="shared" si="4"/>
        <v>0</v>
      </c>
      <c r="L36" s="18">
        <f t="shared" si="5"/>
        <v>0</v>
      </c>
      <c r="M36" s="52">
        <f t="shared" si="6"/>
        <v>0</v>
      </c>
      <c r="N36" s="52">
        <f t="shared" si="7"/>
        <v>0</v>
      </c>
      <c r="O36" s="52">
        <f t="shared" si="8"/>
        <v>0</v>
      </c>
      <c r="P36" s="52">
        <f t="shared" si="9"/>
        <v>0</v>
      </c>
      <c r="Q36" s="52">
        <f t="shared" si="10"/>
        <v>0</v>
      </c>
      <c r="R36" s="60">
        <f t="shared" si="11"/>
        <v>0</v>
      </c>
      <c r="S36" s="60">
        <f t="shared" si="12"/>
        <v>0</v>
      </c>
      <c r="T36" s="60">
        <f t="shared" si="13"/>
        <v>0</v>
      </c>
      <c r="U36" s="60">
        <f t="shared" si="14"/>
        <v>0</v>
      </c>
      <c r="V36" s="60">
        <f t="shared" si="15"/>
        <v>0</v>
      </c>
    </row>
    <row r="37" spans="1:22" ht="30" x14ac:dyDescent="0.2">
      <c r="A37" s="52">
        <v>31</v>
      </c>
      <c r="B37" s="3" t="s">
        <v>27</v>
      </c>
      <c r="C37" s="71"/>
      <c r="D37" s="71"/>
      <c r="E37" s="71"/>
      <c r="F37" s="71"/>
      <c r="G37" s="18">
        <v>0</v>
      </c>
      <c r="H37" s="18">
        <v>0</v>
      </c>
      <c r="I37" s="18">
        <f t="shared" si="2"/>
        <v>0</v>
      </c>
      <c r="J37" s="18">
        <f t="shared" si="3"/>
        <v>0</v>
      </c>
      <c r="K37" s="18">
        <f t="shared" si="4"/>
        <v>0</v>
      </c>
      <c r="L37" s="18">
        <f t="shared" si="5"/>
        <v>0</v>
      </c>
      <c r="M37" s="52">
        <f t="shared" si="6"/>
        <v>0</v>
      </c>
      <c r="N37" s="52">
        <f t="shared" si="7"/>
        <v>0</v>
      </c>
      <c r="O37" s="52">
        <f t="shared" si="8"/>
        <v>0</v>
      </c>
      <c r="P37" s="52">
        <f t="shared" si="9"/>
        <v>0</v>
      </c>
      <c r="Q37" s="52">
        <f t="shared" si="10"/>
        <v>0</v>
      </c>
      <c r="R37" s="60">
        <f t="shared" si="11"/>
        <v>0</v>
      </c>
      <c r="S37" s="60">
        <f t="shared" si="12"/>
        <v>0</v>
      </c>
      <c r="T37" s="60">
        <f t="shared" si="13"/>
        <v>0</v>
      </c>
      <c r="U37" s="60">
        <f t="shared" si="14"/>
        <v>0</v>
      </c>
      <c r="V37" s="60">
        <f t="shared" si="15"/>
        <v>0</v>
      </c>
    </row>
    <row r="38" spans="1:22" x14ac:dyDescent="0.2">
      <c r="A38" s="52">
        <v>32</v>
      </c>
      <c r="B38" s="3" t="s">
        <v>28</v>
      </c>
      <c r="C38" s="71"/>
      <c r="D38" s="71"/>
      <c r="E38" s="71"/>
      <c r="F38" s="71"/>
      <c r="G38" s="18">
        <v>0</v>
      </c>
      <c r="H38" s="18">
        <v>0</v>
      </c>
      <c r="I38" s="18">
        <f t="shared" si="2"/>
        <v>0</v>
      </c>
      <c r="J38" s="18">
        <f t="shared" si="3"/>
        <v>0</v>
      </c>
      <c r="K38" s="18">
        <f t="shared" si="4"/>
        <v>0</v>
      </c>
      <c r="L38" s="18">
        <f t="shared" si="5"/>
        <v>0</v>
      </c>
      <c r="M38" s="52">
        <f t="shared" si="6"/>
        <v>0</v>
      </c>
      <c r="N38" s="52">
        <f t="shared" si="7"/>
        <v>0</v>
      </c>
      <c r="O38" s="52">
        <f t="shared" si="8"/>
        <v>0</v>
      </c>
      <c r="P38" s="52">
        <f t="shared" si="9"/>
        <v>0</v>
      </c>
      <c r="Q38" s="52">
        <f t="shared" si="10"/>
        <v>0</v>
      </c>
      <c r="R38" s="60">
        <f t="shared" si="11"/>
        <v>0</v>
      </c>
      <c r="S38" s="60">
        <f t="shared" si="12"/>
        <v>0</v>
      </c>
      <c r="T38" s="60">
        <f t="shared" si="13"/>
        <v>0</v>
      </c>
      <c r="U38" s="60">
        <f t="shared" si="14"/>
        <v>0</v>
      </c>
      <c r="V38" s="60">
        <f t="shared" si="15"/>
        <v>0</v>
      </c>
    </row>
    <row r="39" spans="1:22" ht="30" x14ac:dyDescent="0.2">
      <c r="A39" s="52">
        <v>33</v>
      </c>
      <c r="B39" s="3" t="s">
        <v>72</v>
      </c>
      <c r="C39" s="71"/>
      <c r="D39" s="71"/>
      <c r="E39" s="71"/>
      <c r="F39" s="71"/>
      <c r="G39" s="18">
        <v>0</v>
      </c>
      <c r="H39" s="18">
        <v>0</v>
      </c>
      <c r="I39" s="18">
        <f t="shared" ref="I39:I70" si="16">ROUND(H39/4,)</f>
        <v>0</v>
      </c>
      <c r="J39" s="18">
        <f t="shared" ref="J39:J70" si="17">I39</f>
        <v>0</v>
      </c>
      <c r="K39" s="18">
        <f t="shared" ref="K39:K70" si="18">I39</f>
        <v>0</v>
      </c>
      <c r="L39" s="18">
        <f t="shared" ref="L39:L70" si="19">H39-I39-J39-K39</f>
        <v>0</v>
      </c>
      <c r="M39" s="52">
        <f t="shared" si="6"/>
        <v>0</v>
      </c>
      <c r="N39" s="52">
        <f t="shared" si="7"/>
        <v>0</v>
      </c>
      <c r="O39" s="52">
        <f t="shared" si="8"/>
        <v>0</v>
      </c>
      <c r="P39" s="52">
        <f t="shared" si="9"/>
        <v>0</v>
      </c>
      <c r="Q39" s="52">
        <f t="shared" si="10"/>
        <v>0</v>
      </c>
      <c r="R39" s="60">
        <f t="shared" si="11"/>
        <v>0</v>
      </c>
      <c r="S39" s="60">
        <f t="shared" si="12"/>
        <v>0</v>
      </c>
      <c r="T39" s="60">
        <f t="shared" si="13"/>
        <v>0</v>
      </c>
      <c r="U39" s="60">
        <f t="shared" si="14"/>
        <v>0</v>
      </c>
      <c r="V39" s="60">
        <f t="shared" si="15"/>
        <v>0</v>
      </c>
    </row>
    <row r="40" spans="1:22" x14ac:dyDescent="0.2">
      <c r="A40" s="52">
        <v>34</v>
      </c>
      <c r="B40" s="3" t="s">
        <v>29</v>
      </c>
      <c r="C40" s="71"/>
      <c r="D40" s="71"/>
      <c r="E40" s="71"/>
      <c r="F40" s="71"/>
      <c r="G40" s="18">
        <v>0</v>
      </c>
      <c r="H40" s="18">
        <v>0</v>
      </c>
      <c r="I40" s="18">
        <f t="shared" si="16"/>
        <v>0</v>
      </c>
      <c r="J40" s="18">
        <f t="shared" si="17"/>
        <v>0</v>
      </c>
      <c r="K40" s="18">
        <f t="shared" si="18"/>
        <v>0</v>
      </c>
      <c r="L40" s="18">
        <f t="shared" si="19"/>
        <v>0</v>
      </c>
      <c r="M40" s="52">
        <f t="shared" si="6"/>
        <v>0</v>
      </c>
      <c r="N40" s="52">
        <f t="shared" si="7"/>
        <v>0</v>
      </c>
      <c r="O40" s="52">
        <f t="shared" si="8"/>
        <v>0</v>
      </c>
      <c r="P40" s="52">
        <f t="shared" si="9"/>
        <v>0</v>
      </c>
      <c r="Q40" s="52">
        <f t="shared" si="10"/>
        <v>0</v>
      </c>
      <c r="R40" s="60">
        <f t="shared" si="11"/>
        <v>0</v>
      </c>
      <c r="S40" s="60">
        <f t="shared" si="12"/>
        <v>0</v>
      </c>
      <c r="T40" s="60">
        <f t="shared" si="13"/>
        <v>0</v>
      </c>
      <c r="U40" s="60">
        <f t="shared" si="14"/>
        <v>0</v>
      </c>
      <c r="V40" s="60">
        <f t="shared" si="15"/>
        <v>0</v>
      </c>
    </row>
    <row r="41" spans="1:22" ht="30" x14ac:dyDescent="0.2">
      <c r="A41" s="52">
        <v>35</v>
      </c>
      <c r="B41" s="3" t="s">
        <v>30</v>
      </c>
      <c r="C41" s="71"/>
      <c r="D41" s="71"/>
      <c r="E41" s="71"/>
      <c r="F41" s="71"/>
      <c r="G41" s="18">
        <v>0</v>
      </c>
      <c r="H41" s="18">
        <v>0</v>
      </c>
      <c r="I41" s="18">
        <f t="shared" si="16"/>
        <v>0</v>
      </c>
      <c r="J41" s="18">
        <f t="shared" si="17"/>
        <v>0</v>
      </c>
      <c r="K41" s="18">
        <f t="shared" si="18"/>
        <v>0</v>
      </c>
      <c r="L41" s="18">
        <f t="shared" si="19"/>
        <v>0</v>
      </c>
      <c r="M41" s="52">
        <f t="shared" si="6"/>
        <v>0</v>
      </c>
      <c r="N41" s="52">
        <f t="shared" si="7"/>
        <v>0</v>
      </c>
      <c r="O41" s="52">
        <f t="shared" si="8"/>
        <v>0</v>
      </c>
      <c r="P41" s="52">
        <f t="shared" si="9"/>
        <v>0</v>
      </c>
      <c r="Q41" s="52">
        <f t="shared" si="10"/>
        <v>0</v>
      </c>
      <c r="R41" s="60">
        <f t="shared" si="11"/>
        <v>0</v>
      </c>
      <c r="S41" s="60">
        <f t="shared" si="12"/>
        <v>0</v>
      </c>
      <c r="T41" s="60">
        <f t="shared" si="13"/>
        <v>0</v>
      </c>
      <c r="U41" s="60">
        <f t="shared" si="14"/>
        <v>0</v>
      </c>
      <c r="V41" s="60">
        <f t="shared" si="15"/>
        <v>0</v>
      </c>
    </row>
    <row r="42" spans="1:22" ht="30" x14ac:dyDescent="0.2">
      <c r="A42" s="52">
        <v>36</v>
      </c>
      <c r="B42" s="3" t="s">
        <v>73</v>
      </c>
      <c r="C42" s="71">
        <f>C43+C44+C45+C46+C52</f>
        <v>274080</v>
      </c>
      <c r="D42" s="71">
        <f>D43+D44+D45+D46+D52</f>
        <v>57143</v>
      </c>
      <c r="E42" s="71">
        <f>C42/(C42+D42)</f>
        <v>0.82747876808071907</v>
      </c>
      <c r="F42" s="71">
        <f>1-E42</f>
        <v>0.17252123191928093</v>
      </c>
      <c r="G42" s="10">
        <v>383016</v>
      </c>
      <c r="H42" s="18">
        <v>108567</v>
      </c>
      <c r="I42" s="18">
        <f t="shared" si="16"/>
        <v>27142</v>
      </c>
      <c r="J42" s="18">
        <f t="shared" si="17"/>
        <v>27142</v>
      </c>
      <c r="K42" s="18">
        <f t="shared" si="18"/>
        <v>27142</v>
      </c>
      <c r="L42" s="18">
        <f t="shared" si="19"/>
        <v>27141</v>
      </c>
      <c r="M42" s="60">
        <f t="shared" si="6"/>
        <v>89837</v>
      </c>
      <c r="N42" s="60">
        <f t="shared" si="7"/>
        <v>22459</v>
      </c>
      <c r="O42" s="60">
        <f t="shared" si="8"/>
        <v>22459</v>
      </c>
      <c r="P42" s="60">
        <f t="shared" si="9"/>
        <v>22459</v>
      </c>
      <c r="Q42" s="60">
        <f t="shared" si="10"/>
        <v>22460</v>
      </c>
      <c r="R42" s="60">
        <f t="shared" si="11"/>
        <v>18730</v>
      </c>
      <c r="S42" s="60">
        <f t="shared" si="12"/>
        <v>4683</v>
      </c>
      <c r="T42" s="60">
        <f t="shared" si="13"/>
        <v>4683</v>
      </c>
      <c r="U42" s="60">
        <f t="shared" si="14"/>
        <v>4683</v>
      </c>
      <c r="V42" s="60">
        <f t="shared" si="15"/>
        <v>4681</v>
      </c>
    </row>
    <row r="43" spans="1:22" x14ac:dyDescent="0.2">
      <c r="A43" s="52">
        <v>37</v>
      </c>
      <c r="B43" s="3" t="s">
        <v>31</v>
      </c>
      <c r="C43" s="71">
        <v>20296</v>
      </c>
      <c r="D43" s="71">
        <v>7088</v>
      </c>
      <c r="E43" s="71">
        <f>C43/(C43+D43)</f>
        <v>0.74116272275781481</v>
      </c>
      <c r="F43" s="71">
        <f>1-E43</f>
        <v>0.25883727724218519</v>
      </c>
      <c r="G43" s="18">
        <v>0</v>
      </c>
      <c r="H43" s="18">
        <v>0</v>
      </c>
      <c r="I43" s="18">
        <f t="shared" si="16"/>
        <v>0</v>
      </c>
      <c r="J43" s="18">
        <f t="shared" si="17"/>
        <v>0</v>
      </c>
      <c r="K43" s="18">
        <f t="shared" si="18"/>
        <v>0</v>
      </c>
      <c r="L43" s="18">
        <f t="shared" si="19"/>
        <v>0</v>
      </c>
      <c r="M43" s="60">
        <f t="shared" si="6"/>
        <v>0</v>
      </c>
      <c r="N43" s="60">
        <f t="shared" si="7"/>
        <v>0</v>
      </c>
      <c r="O43" s="60">
        <f t="shared" si="8"/>
        <v>0</v>
      </c>
      <c r="P43" s="60">
        <f t="shared" si="9"/>
        <v>0</v>
      </c>
      <c r="Q43" s="60">
        <f t="shared" si="10"/>
        <v>0</v>
      </c>
      <c r="R43" s="60">
        <f t="shared" si="11"/>
        <v>0</v>
      </c>
      <c r="S43" s="60">
        <f t="shared" si="12"/>
        <v>0</v>
      </c>
      <c r="T43" s="60">
        <f t="shared" si="13"/>
        <v>0</v>
      </c>
      <c r="U43" s="60">
        <f t="shared" si="14"/>
        <v>0</v>
      </c>
      <c r="V43" s="60">
        <f t="shared" si="15"/>
        <v>0</v>
      </c>
    </row>
    <row r="44" spans="1:22" x14ac:dyDescent="0.2">
      <c r="A44" s="52">
        <v>38</v>
      </c>
      <c r="B44" s="3" t="s">
        <v>32</v>
      </c>
      <c r="C44" s="71">
        <v>60194</v>
      </c>
      <c r="D44" s="71">
        <v>10332</v>
      </c>
      <c r="E44" s="71">
        <f>C44/(C44+D44)</f>
        <v>0.85350083657091003</v>
      </c>
      <c r="F44" s="71">
        <f>1-E44</f>
        <v>0.14649916342908997</v>
      </c>
      <c r="G44" s="18">
        <v>0</v>
      </c>
      <c r="H44" s="18">
        <v>0</v>
      </c>
      <c r="I44" s="18">
        <f t="shared" si="16"/>
        <v>0</v>
      </c>
      <c r="J44" s="18">
        <f t="shared" si="17"/>
        <v>0</v>
      </c>
      <c r="K44" s="18">
        <f t="shared" si="18"/>
        <v>0</v>
      </c>
      <c r="L44" s="18">
        <f t="shared" si="19"/>
        <v>0</v>
      </c>
      <c r="M44" s="52">
        <f t="shared" si="6"/>
        <v>0</v>
      </c>
      <c r="N44" s="52">
        <f t="shared" si="7"/>
        <v>0</v>
      </c>
      <c r="O44" s="52">
        <f t="shared" si="8"/>
        <v>0</v>
      </c>
      <c r="P44" s="52">
        <f t="shared" si="9"/>
        <v>0</v>
      </c>
      <c r="Q44" s="52">
        <f t="shared" si="10"/>
        <v>0</v>
      </c>
      <c r="R44" s="60">
        <f t="shared" si="11"/>
        <v>0</v>
      </c>
      <c r="S44" s="60">
        <f t="shared" si="12"/>
        <v>0</v>
      </c>
      <c r="T44" s="60">
        <f t="shared" si="13"/>
        <v>0</v>
      </c>
      <c r="U44" s="60">
        <f t="shared" si="14"/>
        <v>0</v>
      </c>
      <c r="V44" s="60">
        <f t="shared" si="15"/>
        <v>0</v>
      </c>
    </row>
    <row r="45" spans="1:22" x14ac:dyDescent="0.2">
      <c r="A45" s="52">
        <v>39</v>
      </c>
      <c r="B45" s="3" t="s">
        <v>33</v>
      </c>
      <c r="C45" s="71">
        <v>94360</v>
      </c>
      <c r="D45" s="71">
        <v>17577</v>
      </c>
      <c r="E45" s="71">
        <f>C45/(C45+D45)</f>
        <v>0.84297417297229693</v>
      </c>
      <c r="F45" s="71">
        <f>1-E45</f>
        <v>0.15702582702770307</v>
      </c>
      <c r="G45" s="18">
        <v>0</v>
      </c>
      <c r="H45" s="18">
        <v>0</v>
      </c>
      <c r="I45" s="18">
        <f t="shared" si="16"/>
        <v>0</v>
      </c>
      <c r="J45" s="18">
        <f t="shared" si="17"/>
        <v>0</v>
      </c>
      <c r="K45" s="18">
        <f t="shared" si="18"/>
        <v>0</v>
      </c>
      <c r="L45" s="18">
        <f t="shared" si="19"/>
        <v>0</v>
      </c>
      <c r="M45" s="52">
        <f t="shared" si="6"/>
        <v>0</v>
      </c>
      <c r="N45" s="52">
        <f t="shared" si="7"/>
        <v>0</v>
      </c>
      <c r="O45" s="52">
        <f t="shared" si="8"/>
        <v>0</v>
      </c>
      <c r="P45" s="52">
        <f t="shared" si="9"/>
        <v>0</v>
      </c>
      <c r="Q45" s="52">
        <f t="shared" si="10"/>
        <v>0</v>
      </c>
      <c r="R45" s="60">
        <f t="shared" si="11"/>
        <v>0</v>
      </c>
      <c r="S45" s="60">
        <f t="shared" si="12"/>
        <v>0</v>
      </c>
      <c r="T45" s="60">
        <f t="shared" si="13"/>
        <v>0</v>
      </c>
      <c r="U45" s="60">
        <f t="shared" si="14"/>
        <v>0</v>
      </c>
      <c r="V45" s="60">
        <f t="shared" si="15"/>
        <v>0</v>
      </c>
    </row>
    <row r="46" spans="1:22" x14ac:dyDescent="0.2">
      <c r="A46" s="52">
        <v>40</v>
      </c>
      <c r="B46" s="3" t="s">
        <v>34</v>
      </c>
      <c r="C46" s="71">
        <v>92101</v>
      </c>
      <c r="D46" s="71">
        <v>20950</v>
      </c>
      <c r="E46" s="71">
        <f>C46/(C46+D46)</f>
        <v>0.81468540747096441</v>
      </c>
      <c r="F46" s="71">
        <f>1-E46</f>
        <v>0.18531459252903559</v>
      </c>
      <c r="G46" s="18">
        <v>0</v>
      </c>
      <c r="H46" s="18">
        <v>0</v>
      </c>
      <c r="I46" s="18">
        <f t="shared" si="16"/>
        <v>0</v>
      </c>
      <c r="J46" s="18">
        <f t="shared" si="17"/>
        <v>0</v>
      </c>
      <c r="K46" s="18">
        <f t="shared" si="18"/>
        <v>0</v>
      </c>
      <c r="L46" s="18">
        <f t="shared" si="19"/>
        <v>0</v>
      </c>
      <c r="M46" s="52">
        <f t="shared" si="6"/>
        <v>0</v>
      </c>
      <c r="N46" s="52">
        <f t="shared" si="7"/>
        <v>0</v>
      </c>
      <c r="O46" s="52">
        <f t="shared" si="8"/>
        <v>0</v>
      </c>
      <c r="P46" s="52">
        <f t="shared" si="9"/>
        <v>0</v>
      </c>
      <c r="Q46" s="52">
        <f t="shared" si="10"/>
        <v>0</v>
      </c>
      <c r="R46" s="60">
        <f t="shared" si="11"/>
        <v>0</v>
      </c>
      <c r="S46" s="60">
        <f t="shared" si="12"/>
        <v>0</v>
      </c>
      <c r="T46" s="60">
        <f t="shared" si="13"/>
        <v>0</v>
      </c>
      <c r="U46" s="60">
        <f t="shared" si="14"/>
        <v>0</v>
      </c>
      <c r="V46" s="60">
        <f t="shared" si="15"/>
        <v>0</v>
      </c>
    </row>
    <row r="47" spans="1:22" ht="30" x14ac:dyDescent="0.2">
      <c r="A47" s="52">
        <v>41</v>
      </c>
      <c r="B47" s="3" t="s">
        <v>35</v>
      </c>
      <c r="C47" s="71"/>
      <c r="D47" s="71"/>
      <c r="E47" s="71"/>
      <c r="F47" s="71"/>
      <c r="G47" s="18">
        <v>0</v>
      </c>
      <c r="H47" s="18">
        <v>0</v>
      </c>
      <c r="I47" s="18">
        <f t="shared" si="16"/>
        <v>0</v>
      </c>
      <c r="J47" s="18">
        <f t="shared" si="17"/>
        <v>0</v>
      </c>
      <c r="K47" s="18">
        <f t="shared" si="18"/>
        <v>0</v>
      </c>
      <c r="L47" s="18">
        <f t="shared" si="19"/>
        <v>0</v>
      </c>
      <c r="M47" s="52">
        <f t="shared" si="6"/>
        <v>0</v>
      </c>
      <c r="N47" s="52">
        <f t="shared" si="7"/>
        <v>0</v>
      </c>
      <c r="O47" s="52">
        <f t="shared" si="8"/>
        <v>0</v>
      </c>
      <c r="P47" s="52">
        <f t="shared" si="9"/>
        <v>0</v>
      </c>
      <c r="Q47" s="52">
        <f t="shared" si="10"/>
        <v>0</v>
      </c>
      <c r="R47" s="60">
        <f t="shared" si="11"/>
        <v>0</v>
      </c>
      <c r="S47" s="60">
        <f t="shared" si="12"/>
        <v>0</v>
      </c>
      <c r="T47" s="60">
        <f t="shared" si="13"/>
        <v>0</v>
      </c>
      <c r="U47" s="60">
        <f t="shared" si="14"/>
        <v>0</v>
      </c>
      <c r="V47" s="60">
        <f t="shared" si="15"/>
        <v>0</v>
      </c>
    </row>
    <row r="48" spans="1:22" ht="30" x14ac:dyDescent="0.2">
      <c r="A48" s="52">
        <v>42</v>
      </c>
      <c r="B48" s="3" t="s">
        <v>36</v>
      </c>
      <c r="C48" s="71"/>
      <c r="D48" s="71"/>
      <c r="E48" s="71"/>
      <c r="F48" s="71"/>
      <c r="G48" s="18">
        <v>0</v>
      </c>
      <c r="H48" s="18">
        <v>0</v>
      </c>
      <c r="I48" s="18">
        <f t="shared" si="16"/>
        <v>0</v>
      </c>
      <c r="J48" s="18">
        <f t="shared" si="17"/>
        <v>0</v>
      </c>
      <c r="K48" s="18">
        <f t="shared" si="18"/>
        <v>0</v>
      </c>
      <c r="L48" s="18">
        <f t="shared" si="19"/>
        <v>0</v>
      </c>
      <c r="M48" s="52">
        <f t="shared" si="6"/>
        <v>0</v>
      </c>
      <c r="N48" s="52">
        <f t="shared" si="7"/>
        <v>0</v>
      </c>
      <c r="O48" s="52">
        <f t="shared" si="8"/>
        <v>0</v>
      </c>
      <c r="P48" s="52">
        <f t="shared" si="9"/>
        <v>0</v>
      </c>
      <c r="Q48" s="52">
        <f t="shared" si="10"/>
        <v>0</v>
      </c>
      <c r="R48" s="60">
        <f t="shared" si="11"/>
        <v>0</v>
      </c>
      <c r="S48" s="60">
        <f t="shared" si="12"/>
        <v>0</v>
      </c>
      <c r="T48" s="60">
        <f t="shared" si="13"/>
        <v>0</v>
      </c>
      <c r="U48" s="60">
        <f t="shared" si="14"/>
        <v>0</v>
      </c>
      <c r="V48" s="60">
        <f t="shared" si="15"/>
        <v>0</v>
      </c>
    </row>
    <row r="49" spans="1:22" x14ac:dyDescent="0.2">
      <c r="A49" s="52">
        <v>43</v>
      </c>
      <c r="B49" s="3" t="s">
        <v>37</v>
      </c>
      <c r="C49" s="71">
        <v>6169</v>
      </c>
      <c r="D49" s="71">
        <v>8051</v>
      </c>
      <c r="E49" s="71">
        <f>C49/(C49+D49)</f>
        <v>0.43382559774964841</v>
      </c>
      <c r="F49" s="71">
        <f>1-E49</f>
        <v>0.56617440225035165</v>
      </c>
      <c r="G49" s="18">
        <v>0</v>
      </c>
      <c r="H49" s="18">
        <v>0</v>
      </c>
      <c r="I49" s="18">
        <f t="shared" si="16"/>
        <v>0</v>
      </c>
      <c r="J49" s="18">
        <f t="shared" si="17"/>
        <v>0</v>
      </c>
      <c r="K49" s="18">
        <f t="shared" si="18"/>
        <v>0</v>
      </c>
      <c r="L49" s="18">
        <f t="shared" si="19"/>
        <v>0</v>
      </c>
      <c r="M49" s="52">
        <f t="shared" si="6"/>
        <v>0</v>
      </c>
      <c r="N49" s="52">
        <f t="shared" si="7"/>
        <v>0</v>
      </c>
      <c r="O49" s="52">
        <f t="shared" si="8"/>
        <v>0</v>
      </c>
      <c r="P49" s="52">
        <f t="shared" si="9"/>
        <v>0</v>
      </c>
      <c r="Q49" s="52">
        <f t="shared" si="10"/>
        <v>0</v>
      </c>
      <c r="R49" s="60">
        <f t="shared" si="11"/>
        <v>0</v>
      </c>
      <c r="S49" s="60">
        <f t="shared" si="12"/>
        <v>0</v>
      </c>
      <c r="T49" s="60">
        <f t="shared" si="13"/>
        <v>0</v>
      </c>
      <c r="U49" s="60">
        <f t="shared" si="14"/>
        <v>0</v>
      </c>
      <c r="V49" s="60">
        <f t="shared" si="15"/>
        <v>0</v>
      </c>
    </row>
    <row r="50" spans="1:22" ht="30" x14ac:dyDescent="0.2">
      <c r="A50" s="52">
        <v>44</v>
      </c>
      <c r="B50" s="3" t="s">
        <v>38</v>
      </c>
      <c r="C50" s="71">
        <f>23717+9717+C49</f>
        <v>39603</v>
      </c>
      <c r="D50" s="71">
        <f>30057+14286+D49</f>
        <v>52394</v>
      </c>
      <c r="E50" s="71">
        <f>C50/(C50+D50)</f>
        <v>0.4304814287422416</v>
      </c>
      <c r="F50" s="71">
        <f>1-E50</f>
        <v>0.5695185712577584</v>
      </c>
      <c r="G50" s="10">
        <v>93151</v>
      </c>
      <c r="H50" s="18">
        <v>26404</v>
      </c>
      <c r="I50" s="18">
        <f t="shared" si="16"/>
        <v>6601</v>
      </c>
      <c r="J50" s="18">
        <f t="shared" si="17"/>
        <v>6601</v>
      </c>
      <c r="K50" s="18">
        <f t="shared" si="18"/>
        <v>6601</v>
      </c>
      <c r="L50" s="18">
        <f t="shared" si="19"/>
        <v>6601</v>
      </c>
      <c r="M50" s="60">
        <f t="shared" si="6"/>
        <v>11366</v>
      </c>
      <c r="N50" s="60">
        <f t="shared" si="7"/>
        <v>2842</v>
      </c>
      <c r="O50" s="60">
        <f t="shared" si="8"/>
        <v>2842</v>
      </c>
      <c r="P50" s="60">
        <f t="shared" si="9"/>
        <v>2842</v>
      </c>
      <c r="Q50" s="60">
        <f t="shared" si="10"/>
        <v>2840</v>
      </c>
      <c r="R50" s="60">
        <f t="shared" si="11"/>
        <v>15038</v>
      </c>
      <c r="S50" s="60">
        <f t="shared" si="12"/>
        <v>3759</v>
      </c>
      <c r="T50" s="60">
        <f t="shared" si="13"/>
        <v>3759</v>
      </c>
      <c r="U50" s="60">
        <f t="shared" si="14"/>
        <v>3759</v>
      </c>
      <c r="V50" s="60">
        <f t="shared" si="15"/>
        <v>3761</v>
      </c>
    </row>
    <row r="51" spans="1:22" x14ac:dyDescent="0.2">
      <c r="A51" s="52">
        <v>45</v>
      </c>
      <c r="B51" s="3" t="s">
        <v>74</v>
      </c>
      <c r="C51" s="71">
        <v>23717</v>
      </c>
      <c r="D51" s="71">
        <v>30057</v>
      </c>
      <c r="E51" s="71">
        <f>C51/(C51+D51)</f>
        <v>0.44104957786290772</v>
      </c>
      <c r="F51" s="71">
        <f>1-E51</f>
        <v>0.55895042213709223</v>
      </c>
      <c r="G51" s="18">
        <v>0</v>
      </c>
      <c r="H51" s="18">
        <v>0</v>
      </c>
      <c r="I51" s="18">
        <f t="shared" si="16"/>
        <v>0</v>
      </c>
      <c r="J51" s="18">
        <f t="shared" si="17"/>
        <v>0</v>
      </c>
      <c r="K51" s="18">
        <f t="shared" si="18"/>
        <v>0</v>
      </c>
      <c r="L51" s="18">
        <f t="shared" si="19"/>
        <v>0</v>
      </c>
      <c r="M51" s="52">
        <f t="shared" si="6"/>
        <v>0</v>
      </c>
      <c r="N51" s="52">
        <f t="shared" si="7"/>
        <v>0</v>
      </c>
      <c r="O51" s="52">
        <f t="shared" si="8"/>
        <v>0</v>
      </c>
      <c r="P51" s="52">
        <f t="shared" si="9"/>
        <v>0</v>
      </c>
      <c r="Q51" s="52">
        <f t="shared" si="10"/>
        <v>0</v>
      </c>
      <c r="R51" s="60">
        <f t="shared" si="11"/>
        <v>0</v>
      </c>
      <c r="S51" s="60">
        <f t="shared" si="12"/>
        <v>0</v>
      </c>
      <c r="T51" s="60">
        <f t="shared" si="13"/>
        <v>0</v>
      </c>
      <c r="U51" s="60">
        <f t="shared" si="14"/>
        <v>0</v>
      </c>
      <c r="V51" s="60">
        <f t="shared" si="15"/>
        <v>0</v>
      </c>
    </row>
    <row r="52" spans="1:22" x14ac:dyDescent="0.2">
      <c r="A52" s="52">
        <v>46</v>
      </c>
      <c r="B52" s="3" t="s">
        <v>75</v>
      </c>
      <c r="C52" s="71">
        <v>7129</v>
      </c>
      <c r="D52" s="71">
        <v>1196</v>
      </c>
      <c r="E52" s="71">
        <f>C52/(C52+D52)</f>
        <v>0.85633633633633632</v>
      </c>
      <c r="F52" s="71">
        <f>1-E52</f>
        <v>0.14366366366366368</v>
      </c>
      <c r="G52" s="18">
        <v>0</v>
      </c>
      <c r="H52" s="18">
        <v>0</v>
      </c>
      <c r="I52" s="18">
        <f t="shared" si="16"/>
        <v>0</v>
      </c>
      <c r="J52" s="18">
        <f t="shared" si="17"/>
        <v>0</v>
      </c>
      <c r="K52" s="18">
        <f t="shared" si="18"/>
        <v>0</v>
      </c>
      <c r="L52" s="18">
        <f t="shared" si="19"/>
        <v>0</v>
      </c>
      <c r="M52" s="52">
        <f t="shared" si="6"/>
        <v>0</v>
      </c>
      <c r="N52" s="52">
        <f t="shared" si="7"/>
        <v>0</v>
      </c>
      <c r="O52" s="52">
        <f t="shared" si="8"/>
        <v>0</v>
      </c>
      <c r="P52" s="52">
        <f t="shared" si="9"/>
        <v>0</v>
      </c>
      <c r="Q52" s="52">
        <f t="shared" si="10"/>
        <v>0</v>
      </c>
      <c r="R52" s="60">
        <f t="shared" si="11"/>
        <v>0</v>
      </c>
      <c r="S52" s="60">
        <f t="shared" si="12"/>
        <v>0</v>
      </c>
      <c r="T52" s="60">
        <f t="shared" si="13"/>
        <v>0</v>
      </c>
      <c r="U52" s="60">
        <f t="shared" si="14"/>
        <v>0</v>
      </c>
      <c r="V52" s="60">
        <f t="shared" si="15"/>
        <v>0</v>
      </c>
    </row>
    <row r="53" spans="1:22" ht="30" x14ac:dyDescent="0.2">
      <c r="A53" s="52">
        <v>47</v>
      </c>
      <c r="B53" s="3" t="s">
        <v>39</v>
      </c>
      <c r="C53" s="71"/>
      <c r="D53" s="71"/>
      <c r="E53" s="71"/>
      <c r="F53" s="71"/>
      <c r="G53" s="18">
        <v>0</v>
      </c>
      <c r="H53" s="18">
        <v>0</v>
      </c>
      <c r="I53" s="18">
        <f t="shared" si="16"/>
        <v>0</v>
      </c>
      <c r="J53" s="18">
        <f t="shared" si="17"/>
        <v>0</v>
      </c>
      <c r="K53" s="18">
        <f t="shared" si="18"/>
        <v>0</v>
      </c>
      <c r="L53" s="18">
        <f t="shared" si="19"/>
        <v>0</v>
      </c>
      <c r="M53" s="52">
        <f t="shared" si="6"/>
        <v>0</v>
      </c>
      <c r="N53" s="52">
        <f t="shared" si="7"/>
        <v>0</v>
      </c>
      <c r="O53" s="52">
        <f t="shared" si="8"/>
        <v>0</v>
      </c>
      <c r="P53" s="52">
        <f t="shared" si="9"/>
        <v>0</v>
      </c>
      <c r="Q53" s="52">
        <f t="shared" si="10"/>
        <v>0</v>
      </c>
      <c r="R53" s="60">
        <f t="shared" si="11"/>
        <v>0</v>
      </c>
      <c r="S53" s="60">
        <f t="shared" si="12"/>
        <v>0</v>
      </c>
      <c r="T53" s="60">
        <f t="shared" si="13"/>
        <v>0</v>
      </c>
      <c r="U53" s="60">
        <f t="shared" si="14"/>
        <v>0</v>
      </c>
      <c r="V53" s="60">
        <f t="shared" si="15"/>
        <v>0</v>
      </c>
    </row>
    <row r="54" spans="1:22" x14ac:dyDescent="0.2">
      <c r="A54" s="52">
        <v>48</v>
      </c>
      <c r="B54" s="3" t="s">
        <v>40</v>
      </c>
      <c r="C54" s="71"/>
      <c r="D54" s="71"/>
      <c r="E54" s="71"/>
      <c r="F54" s="71"/>
      <c r="G54" s="18">
        <v>0</v>
      </c>
      <c r="H54" s="18">
        <v>0</v>
      </c>
      <c r="I54" s="18">
        <f t="shared" si="16"/>
        <v>0</v>
      </c>
      <c r="J54" s="18">
        <f t="shared" si="17"/>
        <v>0</v>
      </c>
      <c r="K54" s="18">
        <f t="shared" si="18"/>
        <v>0</v>
      </c>
      <c r="L54" s="18">
        <f t="shared" si="19"/>
        <v>0</v>
      </c>
      <c r="M54" s="52">
        <f t="shared" si="6"/>
        <v>0</v>
      </c>
      <c r="N54" s="52">
        <f t="shared" si="7"/>
        <v>0</v>
      </c>
      <c r="O54" s="52">
        <f t="shared" si="8"/>
        <v>0</v>
      </c>
      <c r="P54" s="52">
        <f t="shared" si="9"/>
        <v>0</v>
      </c>
      <c r="Q54" s="52">
        <f t="shared" si="10"/>
        <v>0</v>
      </c>
      <c r="R54" s="60">
        <f t="shared" si="11"/>
        <v>0</v>
      </c>
      <c r="S54" s="60">
        <f t="shared" si="12"/>
        <v>0</v>
      </c>
      <c r="T54" s="60">
        <f t="shared" si="13"/>
        <v>0</v>
      </c>
      <c r="U54" s="60">
        <f t="shared" si="14"/>
        <v>0</v>
      </c>
      <c r="V54" s="60">
        <f t="shared" si="15"/>
        <v>0</v>
      </c>
    </row>
    <row r="55" spans="1:22" x14ac:dyDescent="0.2">
      <c r="A55" s="52">
        <v>49</v>
      </c>
      <c r="B55" s="3" t="s">
        <v>76</v>
      </c>
      <c r="C55" s="71"/>
      <c r="D55" s="71"/>
      <c r="E55" s="71"/>
      <c r="F55" s="71"/>
      <c r="G55" s="18">
        <v>0</v>
      </c>
      <c r="H55" s="18">
        <v>0</v>
      </c>
      <c r="I55" s="18">
        <f t="shared" si="16"/>
        <v>0</v>
      </c>
      <c r="J55" s="18">
        <f t="shared" si="17"/>
        <v>0</v>
      </c>
      <c r="K55" s="18">
        <f t="shared" si="18"/>
        <v>0</v>
      </c>
      <c r="L55" s="18">
        <f t="shared" si="19"/>
        <v>0</v>
      </c>
      <c r="M55" s="52">
        <f t="shared" si="6"/>
        <v>0</v>
      </c>
      <c r="N55" s="52">
        <f t="shared" si="7"/>
        <v>0</v>
      </c>
      <c r="O55" s="52">
        <f t="shared" si="8"/>
        <v>0</v>
      </c>
      <c r="P55" s="52">
        <f t="shared" si="9"/>
        <v>0</v>
      </c>
      <c r="Q55" s="52">
        <f t="shared" si="10"/>
        <v>0</v>
      </c>
      <c r="R55" s="60">
        <f t="shared" si="11"/>
        <v>0</v>
      </c>
      <c r="S55" s="60">
        <f t="shared" si="12"/>
        <v>0</v>
      </c>
      <c r="T55" s="60">
        <f t="shared" si="13"/>
        <v>0</v>
      </c>
      <c r="U55" s="60">
        <f t="shared" si="14"/>
        <v>0</v>
      </c>
      <c r="V55" s="60">
        <f t="shared" si="15"/>
        <v>0</v>
      </c>
    </row>
    <row r="56" spans="1:22" x14ac:dyDescent="0.2">
      <c r="A56" s="52">
        <v>50</v>
      </c>
      <c r="B56" s="3" t="s">
        <v>41</v>
      </c>
      <c r="C56" s="71"/>
      <c r="D56" s="71"/>
      <c r="E56" s="71"/>
      <c r="F56" s="71"/>
      <c r="G56" s="18">
        <v>0</v>
      </c>
      <c r="H56" s="18">
        <v>0</v>
      </c>
      <c r="I56" s="18">
        <f t="shared" si="16"/>
        <v>0</v>
      </c>
      <c r="J56" s="18">
        <f t="shared" si="17"/>
        <v>0</v>
      </c>
      <c r="K56" s="18">
        <f t="shared" si="18"/>
        <v>0</v>
      </c>
      <c r="L56" s="18">
        <f t="shared" si="19"/>
        <v>0</v>
      </c>
      <c r="M56" s="52">
        <f t="shared" si="6"/>
        <v>0</v>
      </c>
      <c r="N56" s="52">
        <f t="shared" si="7"/>
        <v>0</v>
      </c>
      <c r="O56" s="52">
        <f t="shared" si="8"/>
        <v>0</v>
      </c>
      <c r="P56" s="52">
        <f t="shared" si="9"/>
        <v>0</v>
      </c>
      <c r="Q56" s="52">
        <f t="shared" si="10"/>
        <v>0</v>
      </c>
      <c r="R56" s="60">
        <f t="shared" si="11"/>
        <v>0</v>
      </c>
      <c r="S56" s="60">
        <f t="shared" si="12"/>
        <v>0</v>
      </c>
      <c r="T56" s="60">
        <f t="shared" si="13"/>
        <v>0</v>
      </c>
      <c r="U56" s="60">
        <f t="shared" si="14"/>
        <v>0</v>
      </c>
      <c r="V56" s="60">
        <f t="shared" si="15"/>
        <v>0</v>
      </c>
    </row>
    <row r="57" spans="1:22" x14ac:dyDescent="0.2">
      <c r="A57" s="52">
        <v>51</v>
      </c>
      <c r="B57" s="3" t="s">
        <v>42</v>
      </c>
      <c r="C57" s="71"/>
      <c r="D57" s="71"/>
      <c r="E57" s="71"/>
      <c r="F57" s="71"/>
      <c r="G57" s="18">
        <v>0</v>
      </c>
      <c r="H57" s="18">
        <v>0</v>
      </c>
      <c r="I57" s="18">
        <f t="shared" si="16"/>
        <v>0</v>
      </c>
      <c r="J57" s="18">
        <f t="shared" si="17"/>
        <v>0</v>
      </c>
      <c r="K57" s="18">
        <f t="shared" si="18"/>
        <v>0</v>
      </c>
      <c r="L57" s="18">
        <f t="shared" si="19"/>
        <v>0</v>
      </c>
      <c r="M57" s="52">
        <f t="shared" si="6"/>
        <v>0</v>
      </c>
      <c r="N57" s="52">
        <f t="shared" si="7"/>
        <v>0</v>
      </c>
      <c r="O57" s="52">
        <f t="shared" si="8"/>
        <v>0</v>
      </c>
      <c r="P57" s="52">
        <f t="shared" si="9"/>
        <v>0</v>
      </c>
      <c r="Q57" s="52">
        <f t="shared" si="10"/>
        <v>0</v>
      </c>
      <c r="R57" s="60">
        <f t="shared" si="11"/>
        <v>0</v>
      </c>
      <c r="S57" s="60">
        <f t="shared" si="12"/>
        <v>0</v>
      </c>
      <c r="T57" s="60">
        <f t="shared" si="13"/>
        <v>0</v>
      </c>
      <c r="U57" s="60">
        <f t="shared" si="14"/>
        <v>0</v>
      </c>
      <c r="V57" s="60">
        <f t="shared" si="15"/>
        <v>0</v>
      </c>
    </row>
    <row r="58" spans="1:22" x14ac:dyDescent="0.2">
      <c r="A58" s="52">
        <v>52</v>
      </c>
      <c r="B58" s="3" t="s">
        <v>43</v>
      </c>
      <c r="C58" s="71"/>
      <c r="D58" s="71"/>
      <c r="E58" s="71"/>
      <c r="F58" s="71"/>
      <c r="G58" s="18">
        <v>0</v>
      </c>
      <c r="H58" s="18">
        <v>0</v>
      </c>
      <c r="I58" s="18">
        <f t="shared" si="16"/>
        <v>0</v>
      </c>
      <c r="J58" s="18">
        <f t="shared" si="17"/>
        <v>0</v>
      </c>
      <c r="K58" s="18">
        <f t="shared" si="18"/>
        <v>0</v>
      </c>
      <c r="L58" s="18">
        <f t="shared" si="19"/>
        <v>0</v>
      </c>
      <c r="M58" s="52">
        <f t="shared" si="6"/>
        <v>0</v>
      </c>
      <c r="N58" s="52">
        <f t="shared" si="7"/>
        <v>0</v>
      </c>
      <c r="O58" s="52">
        <f t="shared" si="8"/>
        <v>0</v>
      </c>
      <c r="P58" s="52">
        <f t="shared" si="9"/>
        <v>0</v>
      </c>
      <c r="Q58" s="52">
        <f t="shared" si="10"/>
        <v>0</v>
      </c>
      <c r="R58" s="60">
        <f t="shared" si="11"/>
        <v>0</v>
      </c>
      <c r="S58" s="60">
        <f t="shared" si="12"/>
        <v>0</v>
      </c>
      <c r="T58" s="60">
        <f t="shared" si="13"/>
        <v>0</v>
      </c>
      <c r="U58" s="60">
        <f t="shared" si="14"/>
        <v>0</v>
      </c>
      <c r="V58" s="60">
        <f t="shared" si="15"/>
        <v>0</v>
      </c>
    </row>
    <row r="59" spans="1:22" x14ac:dyDescent="0.2">
      <c r="A59" s="52">
        <v>53</v>
      </c>
      <c r="B59" s="3" t="s">
        <v>44</v>
      </c>
      <c r="C59" s="71"/>
      <c r="D59" s="71"/>
      <c r="E59" s="71"/>
      <c r="F59" s="71"/>
      <c r="G59" s="18">
        <v>0</v>
      </c>
      <c r="H59" s="18">
        <v>0</v>
      </c>
      <c r="I59" s="18">
        <f t="shared" si="16"/>
        <v>0</v>
      </c>
      <c r="J59" s="18">
        <f t="shared" si="17"/>
        <v>0</v>
      </c>
      <c r="K59" s="18">
        <f t="shared" si="18"/>
        <v>0</v>
      </c>
      <c r="L59" s="18">
        <f t="shared" si="19"/>
        <v>0</v>
      </c>
      <c r="M59" s="52">
        <f t="shared" si="6"/>
        <v>0</v>
      </c>
      <c r="N59" s="52">
        <f t="shared" si="7"/>
        <v>0</v>
      </c>
      <c r="O59" s="52">
        <f t="shared" si="8"/>
        <v>0</v>
      </c>
      <c r="P59" s="52">
        <f t="shared" si="9"/>
        <v>0</v>
      </c>
      <c r="Q59" s="52">
        <f t="shared" si="10"/>
        <v>0</v>
      </c>
      <c r="R59" s="60">
        <f t="shared" si="11"/>
        <v>0</v>
      </c>
      <c r="S59" s="60">
        <f t="shared" si="12"/>
        <v>0</v>
      </c>
      <c r="T59" s="60">
        <f t="shared" si="13"/>
        <v>0</v>
      </c>
      <c r="U59" s="60">
        <f t="shared" si="14"/>
        <v>0</v>
      </c>
      <c r="V59" s="60">
        <f t="shared" si="15"/>
        <v>0</v>
      </c>
    </row>
    <row r="60" spans="1:22" x14ac:dyDescent="0.2">
      <c r="A60" s="52">
        <v>54</v>
      </c>
      <c r="B60" s="8" t="s">
        <v>77</v>
      </c>
      <c r="C60" s="71"/>
      <c r="D60" s="71"/>
      <c r="E60" s="71"/>
      <c r="F60" s="71"/>
      <c r="G60" s="18">
        <v>0</v>
      </c>
      <c r="H60" s="18">
        <v>0</v>
      </c>
      <c r="I60" s="18">
        <f t="shared" si="16"/>
        <v>0</v>
      </c>
      <c r="J60" s="18">
        <f t="shared" si="17"/>
        <v>0</v>
      </c>
      <c r="K60" s="18">
        <f t="shared" si="18"/>
        <v>0</v>
      </c>
      <c r="L60" s="18">
        <f t="shared" si="19"/>
        <v>0</v>
      </c>
      <c r="M60" s="52">
        <f t="shared" si="6"/>
        <v>0</v>
      </c>
      <c r="N60" s="52">
        <f t="shared" si="7"/>
        <v>0</v>
      </c>
      <c r="O60" s="52">
        <f t="shared" si="8"/>
        <v>0</v>
      </c>
      <c r="P60" s="52">
        <f t="shared" si="9"/>
        <v>0</v>
      </c>
      <c r="Q60" s="52">
        <f t="shared" si="10"/>
        <v>0</v>
      </c>
      <c r="R60" s="60">
        <f t="shared" si="11"/>
        <v>0</v>
      </c>
      <c r="S60" s="60">
        <f t="shared" si="12"/>
        <v>0</v>
      </c>
      <c r="T60" s="60">
        <f t="shared" si="13"/>
        <v>0</v>
      </c>
      <c r="U60" s="60">
        <f t="shared" si="14"/>
        <v>0</v>
      </c>
      <c r="V60" s="60">
        <f t="shared" si="15"/>
        <v>0</v>
      </c>
    </row>
    <row r="61" spans="1:22" x14ac:dyDescent="0.2">
      <c r="A61" s="52">
        <v>55</v>
      </c>
      <c r="B61" s="3" t="s">
        <v>46</v>
      </c>
      <c r="C61" s="71"/>
      <c r="D61" s="71"/>
      <c r="E61" s="71"/>
      <c r="F61" s="71"/>
      <c r="G61" s="18">
        <v>0</v>
      </c>
      <c r="H61" s="18">
        <v>0</v>
      </c>
      <c r="I61" s="18">
        <f t="shared" si="16"/>
        <v>0</v>
      </c>
      <c r="J61" s="18">
        <f t="shared" si="17"/>
        <v>0</v>
      </c>
      <c r="K61" s="18">
        <f t="shared" si="18"/>
        <v>0</v>
      </c>
      <c r="L61" s="18">
        <f t="shared" si="19"/>
        <v>0</v>
      </c>
      <c r="M61" s="52">
        <f t="shared" si="6"/>
        <v>0</v>
      </c>
      <c r="N61" s="52">
        <f t="shared" si="7"/>
        <v>0</v>
      </c>
      <c r="O61" s="52">
        <f t="shared" si="8"/>
        <v>0</v>
      </c>
      <c r="P61" s="52">
        <f t="shared" si="9"/>
        <v>0</v>
      </c>
      <c r="Q61" s="52">
        <f t="shared" si="10"/>
        <v>0</v>
      </c>
      <c r="R61" s="60">
        <f t="shared" si="11"/>
        <v>0</v>
      </c>
      <c r="S61" s="60">
        <f t="shared" si="12"/>
        <v>0</v>
      </c>
      <c r="T61" s="60">
        <f t="shared" si="13"/>
        <v>0</v>
      </c>
      <c r="U61" s="60">
        <f t="shared" si="14"/>
        <v>0</v>
      </c>
      <c r="V61" s="60">
        <f t="shared" si="15"/>
        <v>0</v>
      </c>
    </row>
    <row r="62" spans="1:22" x14ac:dyDescent="0.2">
      <c r="A62" s="52">
        <v>56</v>
      </c>
      <c r="B62" s="8" t="s">
        <v>48</v>
      </c>
      <c r="C62" s="71"/>
      <c r="D62" s="71"/>
      <c r="E62" s="71"/>
      <c r="F62" s="71"/>
      <c r="G62" s="18">
        <v>0</v>
      </c>
      <c r="H62" s="18">
        <v>0</v>
      </c>
      <c r="I62" s="18">
        <f t="shared" si="16"/>
        <v>0</v>
      </c>
      <c r="J62" s="18">
        <f t="shared" si="17"/>
        <v>0</v>
      </c>
      <c r="K62" s="18">
        <f t="shared" si="18"/>
        <v>0</v>
      </c>
      <c r="L62" s="18">
        <f t="shared" si="19"/>
        <v>0</v>
      </c>
      <c r="M62" s="52">
        <f t="shared" si="6"/>
        <v>0</v>
      </c>
      <c r="N62" s="52">
        <f t="shared" si="7"/>
        <v>0</v>
      </c>
      <c r="O62" s="52">
        <f t="shared" si="8"/>
        <v>0</v>
      </c>
      <c r="P62" s="52">
        <f t="shared" si="9"/>
        <v>0</v>
      </c>
      <c r="Q62" s="52">
        <f t="shared" si="10"/>
        <v>0</v>
      </c>
      <c r="R62" s="60">
        <f t="shared" si="11"/>
        <v>0</v>
      </c>
      <c r="S62" s="60">
        <f t="shared" si="12"/>
        <v>0</v>
      </c>
      <c r="T62" s="60">
        <f t="shared" si="13"/>
        <v>0</v>
      </c>
      <c r="U62" s="60">
        <f t="shared" si="14"/>
        <v>0</v>
      </c>
      <c r="V62" s="60">
        <f t="shared" si="15"/>
        <v>0</v>
      </c>
    </row>
    <row r="63" spans="1:22" x14ac:dyDescent="0.2">
      <c r="A63" s="52">
        <v>57</v>
      </c>
      <c r="B63" s="8" t="s">
        <v>51</v>
      </c>
      <c r="C63" s="71"/>
      <c r="D63" s="71"/>
      <c r="E63" s="71"/>
      <c r="F63" s="71"/>
      <c r="G63" s="18">
        <v>0</v>
      </c>
      <c r="H63" s="18">
        <v>0</v>
      </c>
      <c r="I63" s="18">
        <f t="shared" si="16"/>
        <v>0</v>
      </c>
      <c r="J63" s="18">
        <f t="shared" si="17"/>
        <v>0</v>
      </c>
      <c r="K63" s="18">
        <f t="shared" si="18"/>
        <v>0</v>
      </c>
      <c r="L63" s="18">
        <f t="shared" si="19"/>
        <v>0</v>
      </c>
      <c r="M63" s="52">
        <f t="shared" si="6"/>
        <v>0</v>
      </c>
      <c r="N63" s="52">
        <f t="shared" si="7"/>
        <v>0</v>
      </c>
      <c r="O63" s="52">
        <f t="shared" si="8"/>
        <v>0</v>
      </c>
      <c r="P63" s="52">
        <f t="shared" si="9"/>
        <v>0</v>
      </c>
      <c r="Q63" s="52">
        <f t="shared" si="10"/>
        <v>0</v>
      </c>
      <c r="R63" s="60">
        <f t="shared" si="11"/>
        <v>0</v>
      </c>
      <c r="S63" s="60">
        <f t="shared" si="12"/>
        <v>0</v>
      </c>
      <c r="T63" s="60">
        <f t="shared" si="13"/>
        <v>0</v>
      </c>
      <c r="U63" s="60">
        <f t="shared" si="14"/>
        <v>0</v>
      </c>
      <c r="V63" s="60">
        <f t="shared" si="15"/>
        <v>0</v>
      </c>
    </row>
    <row r="64" spans="1:22" x14ac:dyDescent="0.2">
      <c r="A64" s="52">
        <v>58</v>
      </c>
      <c r="B64" s="8" t="s">
        <v>53</v>
      </c>
      <c r="C64" s="71"/>
      <c r="D64" s="71"/>
      <c r="E64" s="71"/>
      <c r="F64" s="71"/>
      <c r="G64" s="18">
        <v>0</v>
      </c>
      <c r="H64" s="18">
        <v>0</v>
      </c>
      <c r="I64" s="18">
        <f t="shared" si="16"/>
        <v>0</v>
      </c>
      <c r="J64" s="18">
        <f t="shared" si="17"/>
        <v>0</v>
      </c>
      <c r="K64" s="18">
        <f t="shared" si="18"/>
        <v>0</v>
      </c>
      <c r="L64" s="18">
        <f t="shared" si="19"/>
        <v>0</v>
      </c>
      <c r="M64" s="52">
        <f t="shared" si="6"/>
        <v>0</v>
      </c>
      <c r="N64" s="52">
        <f t="shared" si="7"/>
        <v>0</v>
      </c>
      <c r="O64" s="52">
        <f t="shared" si="8"/>
        <v>0</v>
      </c>
      <c r="P64" s="52">
        <f t="shared" si="9"/>
        <v>0</v>
      </c>
      <c r="Q64" s="52">
        <f t="shared" si="10"/>
        <v>0</v>
      </c>
      <c r="R64" s="60">
        <f t="shared" si="11"/>
        <v>0</v>
      </c>
      <c r="S64" s="60">
        <f t="shared" si="12"/>
        <v>0</v>
      </c>
      <c r="T64" s="60">
        <f t="shared" si="13"/>
        <v>0</v>
      </c>
      <c r="U64" s="60">
        <f t="shared" si="14"/>
        <v>0</v>
      </c>
      <c r="V64" s="60">
        <f t="shared" si="15"/>
        <v>0</v>
      </c>
    </row>
    <row r="65" spans="1:22" x14ac:dyDescent="0.2">
      <c r="A65" s="52">
        <v>59</v>
      </c>
      <c r="B65" s="8" t="s">
        <v>47</v>
      </c>
      <c r="C65" s="71"/>
      <c r="D65" s="71"/>
      <c r="E65" s="71"/>
      <c r="F65" s="71"/>
      <c r="G65" s="18">
        <v>0</v>
      </c>
      <c r="H65" s="18">
        <v>0</v>
      </c>
      <c r="I65" s="18">
        <f t="shared" si="16"/>
        <v>0</v>
      </c>
      <c r="J65" s="18">
        <f t="shared" si="17"/>
        <v>0</v>
      </c>
      <c r="K65" s="18">
        <f t="shared" si="18"/>
        <v>0</v>
      </c>
      <c r="L65" s="18">
        <f t="shared" si="19"/>
        <v>0</v>
      </c>
      <c r="M65" s="52">
        <f t="shared" si="6"/>
        <v>0</v>
      </c>
      <c r="N65" s="52">
        <f t="shared" si="7"/>
        <v>0</v>
      </c>
      <c r="O65" s="52">
        <f t="shared" si="8"/>
        <v>0</v>
      </c>
      <c r="P65" s="52">
        <f t="shared" si="9"/>
        <v>0</v>
      </c>
      <c r="Q65" s="52">
        <f t="shared" si="10"/>
        <v>0</v>
      </c>
      <c r="R65" s="60">
        <f t="shared" si="11"/>
        <v>0</v>
      </c>
      <c r="S65" s="60">
        <f t="shared" si="12"/>
        <v>0</v>
      </c>
      <c r="T65" s="60">
        <f t="shared" si="13"/>
        <v>0</v>
      </c>
      <c r="U65" s="60">
        <f t="shared" si="14"/>
        <v>0</v>
      </c>
      <c r="V65" s="60">
        <f t="shared" si="15"/>
        <v>0</v>
      </c>
    </row>
    <row r="66" spans="1:22" x14ac:dyDescent="0.2">
      <c r="A66" s="52">
        <v>60</v>
      </c>
      <c r="B66" s="3" t="s">
        <v>45</v>
      </c>
      <c r="C66" s="71"/>
      <c r="D66" s="71"/>
      <c r="E66" s="71"/>
      <c r="F66" s="71"/>
      <c r="G66" s="18">
        <v>0</v>
      </c>
      <c r="H66" s="18">
        <v>0</v>
      </c>
      <c r="I66" s="18">
        <f t="shared" si="16"/>
        <v>0</v>
      </c>
      <c r="J66" s="18">
        <f t="shared" si="17"/>
        <v>0</v>
      </c>
      <c r="K66" s="18">
        <f t="shared" si="18"/>
        <v>0</v>
      </c>
      <c r="L66" s="18">
        <f t="shared" si="19"/>
        <v>0</v>
      </c>
      <c r="M66" s="52">
        <f t="shared" si="6"/>
        <v>0</v>
      </c>
      <c r="N66" s="52">
        <f t="shared" si="7"/>
        <v>0</v>
      </c>
      <c r="O66" s="52">
        <f t="shared" si="8"/>
        <v>0</v>
      </c>
      <c r="P66" s="52">
        <f t="shared" si="9"/>
        <v>0</v>
      </c>
      <c r="Q66" s="52">
        <f t="shared" si="10"/>
        <v>0</v>
      </c>
      <c r="R66" s="60">
        <f t="shared" si="11"/>
        <v>0</v>
      </c>
      <c r="S66" s="60">
        <f t="shared" si="12"/>
        <v>0</v>
      </c>
      <c r="T66" s="60">
        <f t="shared" si="13"/>
        <v>0</v>
      </c>
      <c r="U66" s="60">
        <f t="shared" si="14"/>
        <v>0</v>
      </c>
      <c r="V66" s="60">
        <f t="shared" si="15"/>
        <v>0</v>
      </c>
    </row>
    <row r="67" spans="1:22" x14ac:dyDescent="0.2">
      <c r="A67" s="52">
        <v>61</v>
      </c>
      <c r="B67" s="8" t="s">
        <v>49</v>
      </c>
      <c r="C67" s="71"/>
      <c r="D67" s="71"/>
      <c r="E67" s="71"/>
      <c r="F67" s="71"/>
      <c r="G67" s="18">
        <v>0</v>
      </c>
      <c r="H67" s="18">
        <v>0</v>
      </c>
      <c r="I67" s="18">
        <f t="shared" si="16"/>
        <v>0</v>
      </c>
      <c r="J67" s="18">
        <f t="shared" si="17"/>
        <v>0</v>
      </c>
      <c r="K67" s="18">
        <f t="shared" si="18"/>
        <v>0</v>
      </c>
      <c r="L67" s="18">
        <f t="shared" si="19"/>
        <v>0</v>
      </c>
      <c r="M67" s="52">
        <f t="shared" si="6"/>
        <v>0</v>
      </c>
      <c r="N67" s="52">
        <f t="shared" si="7"/>
        <v>0</v>
      </c>
      <c r="O67" s="52">
        <f t="shared" si="8"/>
        <v>0</v>
      </c>
      <c r="P67" s="52">
        <f t="shared" si="9"/>
        <v>0</v>
      </c>
      <c r="Q67" s="52">
        <f t="shared" si="10"/>
        <v>0</v>
      </c>
      <c r="R67" s="60">
        <f t="shared" si="11"/>
        <v>0</v>
      </c>
      <c r="S67" s="60">
        <f t="shared" si="12"/>
        <v>0</v>
      </c>
      <c r="T67" s="60">
        <f t="shared" si="13"/>
        <v>0</v>
      </c>
      <c r="U67" s="60">
        <f t="shared" si="14"/>
        <v>0</v>
      </c>
      <c r="V67" s="60">
        <f t="shared" si="15"/>
        <v>0</v>
      </c>
    </row>
    <row r="68" spans="1:22" x14ac:dyDescent="0.2">
      <c r="A68" s="52">
        <v>62</v>
      </c>
      <c r="B68" s="8" t="s">
        <v>50</v>
      </c>
      <c r="C68" s="71"/>
      <c r="D68" s="71"/>
      <c r="E68" s="71"/>
      <c r="F68" s="71"/>
      <c r="G68" s="18">
        <v>0</v>
      </c>
      <c r="H68" s="18">
        <v>0</v>
      </c>
      <c r="I68" s="18">
        <f t="shared" si="16"/>
        <v>0</v>
      </c>
      <c r="J68" s="18">
        <f t="shared" si="17"/>
        <v>0</v>
      </c>
      <c r="K68" s="18">
        <f t="shared" si="18"/>
        <v>0</v>
      </c>
      <c r="L68" s="18">
        <f t="shared" si="19"/>
        <v>0</v>
      </c>
      <c r="M68" s="52">
        <f t="shared" si="6"/>
        <v>0</v>
      </c>
      <c r="N68" s="52">
        <f t="shared" si="7"/>
        <v>0</v>
      </c>
      <c r="O68" s="52">
        <f t="shared" si="8"/>
        <v>0</v>
      </c>
      <c r="P68" s="52">
        <f t="shared" si="9"/>
        <v>0</v>
      </c>
      <c r="Q68" s="52">
        <f t="shared" si="10"/>
        <v>0</v>
      </c>
      <c r="R68" s="60">
        <f t="shared" si="11"/>
        <v>0</v>
      </c>
      <c r="S68" s="60">
        <f t="shared" si="12"/>
        <v>0</v>
      </c>
      <c r="T68" s="60">
        <f t="shared" si="13"/>
        <v>0</v>
      </c>
      <c r="U68" s="60">
        <f t="shared" si="14"/>
        <v>0</v>
      </c>
      <c r="V68" s="60">
        <f t="shared" si="15"/>
        <v>0</v>
      </c>
    </row>
    <row r="69" spans="1:22" x14ac:dyDescent="0.2">
      <c r="A69" s="52">
        <v>63</v>
      </c>
      <c r="B69" s="8" t="s">
        <v>52</v>
      </c>
      <c r="C69" s="71"/>
      <c r="D69" s="71"/>
      <c r="E69" s="71"/>
      <c r="F69" s="71"/>
      <c r="G69" s="18">
        <v>0</v>
      </c>
      <c r="H69" s="18">
        <v>0</v>
      </c>
      <c r="I69" s="18">
        <f t="shared" si="16"/>
        <v>0</v>
      </c>
      <c r="J69" s="18">
        <f t="shared" si="17"/>
        <v>0</v>
      </c>
      <c r="K69" s="18">
        <f t="shared" si="18"/>
        <v>0</v>
      </c>
      <c r="L69" s="18">
        <f t="shared" si="19"/>
        <v>0</v>
      </c>
      <c r="M69" s="52">
        <f t="shared" si="6"/>
        <v>0</v>
      </c>
      <c r="N69" s="52">
        <f t="shared" si="7"/>
        <v>0</v>
      </c>
      <c r="O69" s="52">
        <f t="shared" si="8"/>
        <v>0</v>
      </c>
      <c r="P69" s="52">
        <f t="shared" si="9"/>
        <v>0</v>
      </c>
      <c r="Q69" s="52">
        <f t="shared" si="10"/>
        <v>0</v>
      </c>
      <c r="R69" s="60">
        <f t="shared" si="11"/>
        <v>0</v>
      </c>
      <c r="S69" s="60">
        <f t="shared" si="12"/>
        <v>0</v>
      </c>
      <c r="T69" s="60">
        <f t="shared" si="13"/>
        <v>0</v>
      </c>
      <c r="U69" s="60">
        <f t="shared" si="14"/>
        <v>0</v>
      </c>
      <c r="V69" s="60">
        <f t="shared" si="15"/>
        <v>0</v>
      </c>
    </row>
    <row r="70" spans="1:22" x14ac:dyDescent="0.2">
      <c r="A70" s="52">
        <v>64</v>
      </c>
      <c r="B70" s="8" t="s">
        <v>54</v>
      </c>
      <c r="C70" s="71"/>
      <c r="D70" s="71"/>
      <c r="E70" s="71"/>
      <c r="F70" s="71"/>
      <c r="G70" s="19">
        <v>0</v>
      </c>
      <c r="H70" s="19">
        <v>0</v>
      </c>
      <c r="I70" s="18">
        <f t="shared" si="16"/>
        <v>0</v>
      </c>
      <c r="J70" s="18">
        <f t="shared" si="17"/>
        <v>0</v>
      </c>
      <c r="K70" s="18">
        <f t="shared" si="18"/>
        <v>0</v>
      </c>
      <c r="L70" s="18">
        <f t="shared" si="19"/>
        <v>0</v>
      </c>
      <c r="M70" s="52">
        <f t="shared" si="6"/>
        <v>0</v>
      </c>
      <c r="N70" s="52">
        <f t="shared" si="7"/>
        <v>0</v>
      </c>
      <c r="O70" s="52">
        <f t="shared" si="8"/>
        <v>0</v>
      </c>
      <c r="P70" s="52">
        <f t="shared" si="9"/>
        <v>0</v>
      </c>
      <c r="Q70" s="52">
        <f t="shared" si="10"/>
        <v>0</v>
      </c>
      <c r="R70" s="60">
        <f t="shared" si="11"/>
        <v>0</v>
      </c>
      <c r="S70" s="60">
        <f t="shared" si="12"/>
        <v>0</v>
      </c>
      <c r="T70" s="60">
        <f t="shared" si="13"/>
        <v>0</v>
      </c>
      <c r="U70" s="60">
        <f t="shared" si="14"/>
        <v>0</v>
      </c>
      <c r="V70" s="60">
        <f t="shared" si="15"/>
        <v>0</v>
      </c>
    </row>
    <row r="71" spans="1:22" ht="45" x14ac:dyDescent="0.2">
      <c r="A71" s="52">
        <v>65</v>
      </c>
      <c r="B71" s="8" t="s">
        <v>56</v>
      </c>
      <c r="C71" s="71"/>
      <c r="D71" s="71"/>
      <c r="E71" s="71"/>
      <c r="F71" s="71"/>
      <c r="G71" s="19">
        <v>0</v>
      </c>
      <c r="H71" s="19">
        <v>0</v>
      </c>
      <c r="I71" s="18">
        <f t="shared" ref="I71:I84" si="20">ROUND(H71/4,)</f>
        <v>0</v>
      </c>
      <c r="J71" s="18">
        <f t="shared" ref="J71:J84" si="21">I71</f>
        <v>0</v>
      </c>
      <c r="K71" s="18">
        <f t="shared" ref="K71:K84" si="22">I71</f>
        <v>0</v>
      </c>
      <c r="L71" s="18">
        <f t="shared" ref="L71:L84" si="23">H71-I71-J71-K71</f>
        <v>0</v>
      </c>
      <c r="M71" s="52">
        <f t="shared" si="6"/>
        <v>0</v>
      </c>
      <c r="N71" s="52">
        <f t="shared" si="7"/>
        <v>0</v>
      </c>
      <c r="O71" s="52">
        <f t="shared" si="8"/>
        <v>0</v>
      </c>
      <c r="P71" s="52">
        <f t="shared" si="9"/>
        <v>0</v>
      </c>
      <c r="Q71" s="52">
        <f t="shared" si="10"/>
        <v>0</v>
      </c>
      <c r="R71" s="60">
        <f t="shared" si="11"/>
        <v>0</v>
      </c>
      <c r="S71" s="60">
        <f t="shared" si="12"/>
        <v>0</v>
      </c>
      <c r="T71" s="60">
        <f t="shared" si="13"/>
        <v>0</v>
      </c>
      <c r="U71" s="60">
        <f t="shared" si="14"/>
        <v>0</v>
      </c>
      <c r="V71" s="60">
        <f t="shared" si="15"/>
        <v>0</v>
      </c>
    </row>
    <row r="72" spans="1:22" x14ac:dyDescent="0.2">
      <c r="A72" s="52">
        <v>66</v>
      </c>
      <c r="B72" s="8" t="s">
        <v>78</v>
      </c>
      <c r="C72" s="71"/>
      <c r="D72" s="71"/>
      <c r="E72" s="71"/>
      <c r="F72" s="71"/>
      <c r="G72" s="19">
        <v>0</v>
      </c>
      <c r="H72" s="19">
        <v>0</v>
      </c>
      <c r="I72" s="18">
        <f t="shared" si="20"/>
        <v>0</v>
      </c>
      <c r="J72" s="18">
        <f t="shared" si="21"/>
        <v>0</v>
      </c>
      <c r="K72" s="18">
        <f t="shared" si="22"/>
        <v>0</v>
      </c>
      <c r="L72" s="18">
        <f t="shared" si="23"/>
        <v>0</v>
      </c>
      <c r="M72" s="52">
        <f t="shared" ref="M72:M84" si="24">ROUND(H72*E72,0)</f>
        <v>0</v>
      </c>
      <c r="N72" s="52">
        <f t="shared" ref="N72:N84" si="25">ROUND(M72/4,0)</f>
        <v>0</v>
      </c>
      <c r="O72" s="52">
        <f t="shared" ref="O72:O84" si="26">N72</f>
        <v>0</v>
      </c>
      <c r="P72" s="52">
        <f t="shared" ref="P72:P84" si="27">N72</f>
        <v>0</v>
      </c>
      <c r="Q72" s="52">
        <f t="shared" ref="Q72:Q84" si="28">M72-N72-O72-P72</f>
        <v>0</v>
      </c>
      <c r="R72" s="60">
        <f t="shared" ref="R72:R84" si="29">S72+T72+U72+V72</f>
        <v>0</v>
      </c>
      <c r="S72" s="60">
        <f t="shared" ref="S72:S84" si="30">I72-N72</f>
        <v>0</v>
      </c>
      <c r="T72" s="60">
        <f t="shared" ref="T72:T84" si="31">J72-O72</f>
        <v>0</v>
      </c>
      <c r="U72" s="60">
        <f t="shared" ref="U72:U84" si="32">K72-P72</f>
        <v>0</v>
      </c>
      <c r="V72" s="60">
        <f t="shared" ref="V72:V84" si="33">L72-Q72</f>
        <v>0</v>
      </c>
    </row>
    <row r="73" spans="1:22" x14ac:dyDescent="0.2">
      <c r="A73" s="52">
        <v>67</v>
      </c>
      <c r="B73" s="8" t="s">
        <v>58</v>
      </c>
      <c r="C73" s="71"/>
      <c r="D73" s="71"/>
      <c r="E73" s="71"/>
      <c r="F73" s="71"/>
      <c r="G73" s="19">
        <v>0</v>
      </c>
      <c r="H73" s="19">
        <v>0</v>
      </c>
      <c r="I73" s="18">
        <f t="shared" si="20"/>
        <v>0</v>
      </c>
      <c r="J73" s="18">
        <f t="shared" si="21"/>
        <v>0</v>
      </c>
      <c r="K73" s="18">
        <f t="shared" si="22"/>
        <v>0</v>
      </c>
      <c r="L73" s="18">
        <f t="shared" si="23"/>
        <v>0</v>
      </c>
      <c r="M73" s="52">
        <f t="shared" si="24"/>
        <v>0</v>
      </c>
      <c r="N73" s="52">
        <f t="shared" si="25"/>
        <v>0</v>
      </c>
      <c r="O73" s="52">
        <f t="shared" si="26"/>
        <v>0</v>
      </c>
      <c r="P73" s="52">
        <f t="shared" si="27"/>
        <v>0</v>
      </c>
      <c r="Q73" s="52">
        <f t="shared" si="28"/>
        <v>0</v>
      </c>
      <c r="R73" s="60">
        <f t="shared" si="29"/>
        <v>0</v>
      </c>
      <c r="S73" s="60">
        <f t="shared" si="30"/>
        <v>0</v>
      </c>
      <c r="T73" s="60">
        <f t="shared" si="31"/>
        <v>0</v>
      </c>
      <c r="U73" s="60">
        <f t="shared" si="32"/>
        <v>0</v>
      </c>
      <c r="V73" s="60">
        <f t="shared" si="33"/>
        <v>0</v>
      </c>
    </row>
    <row r="74" spans="1:22" x14ac:dyDescent="0.2">
      <c r="A74" s="52">
        <v>68</v>
      </c>
      <c r="B74" s="8" t="s">
        <v>60</v>
      </c>
      <c r="C74" s="71"/>
      <c r="D74" s="71"/>
      <c r="E74" s="71"/>
      <c r="F74" s="71"/>
      <c r="G74" s="19">
        <v>0</v>
      </c>
      <c r="H74" s="19">
        <v>0</v>
      </c>
      <c r="I74" s="18">
        <f t="shared" si="20"/>
        <v>0</v>
      </c>
      <c r="J74" s="18">
        <f t="shared" si="21"/>
        <v>0</v>
      </c>
      <c r="K74" s="18">
        <f t="shared" si="22"/>
        <v>0</v>
      </c>
      <c r="L74" s="18">
        <f t="shared" si="23"/>
        <v>0</v>
      </c>
      <c r="M74" s="52">
        <f t="shared" si="24"/>
        <v>0</v>
      </c>
      <c r="N74" s="52">
        <f t="shared" si="25"/>
        <v>0</v>
      </c>
      <c r="O74" s="52">
        <f t="shared" si="26"/>
        <v>0</v>
      </c>
      <c r="P74" s="52">
        <f t="shared" si="27"/>
        <v>0</v>
      </c>
      <c r="Q74" s="52">
        <f t="shared" si="28"/>
        <v>0</v>
      </c>
      <c r="R74" s="60">
        <f t="shared" si="29"/>
        <v>0</v>
      </c>
      <c r="S74" s="60">
        <f t="shared" si="30"/>
        <v>0</v>
      </c>
      <c r="T74" s="60">
        <f t="shared" si="31"/>
        <v>0</v>
      </c>
      <c r="U74" s="60">
        <f t="shared" si="32"/>
        <v>0</v>
      </c>
      <c r="V74" s="60">
        <f t="shared" si="33"/>
        <v>0</v>
      </c>
    </row>
    <row r="75" spans="1:22" x14ac:dyDescent="0.2">
      <c r="A75" s="52">
        <v>69</v>
      </c>
      <c r="B75" s="8" t="s">
        <v>61</v>
      </c>
      <c r="C75" s="71"/>
      <c r="D75" s="71"/>
      <c r="E75" s="71"/>
      <c r="F75" s="71"/>
      <c r="G75" s="19">
        <v>0</v>
      </c>
      <c r="H75" s="19">
        <v>0</v>
      </c>
      <c r="I75" s="18">
        <f t="shared" si="20"/>
        <v>0</v>
      </c>
      <c r="J75" s="18">
        <f t="shared" si="21"/>
        <v>0</v>
      </c>
      <c r="K75" s="18">
        <f t="shared" si="22"/>
        <v>0</v>
      </c>
      <c r="L75" s="18">
        <f t="shared" si="23"/>
        <v>0</v>
      </c>
      <c r="M75" s="52">
        <f t="shared" si="24"/>
        <v>0</v>
      </c>
      <c r="N75" s="52">
        <f t="shared" si="25"/>
        <v>0</v>
      </c>
      <c r="O75" s="52">
        <f t="shared" si="26"/>
        <v>0</v>
      </c>
      <c r="P75" s="52">
        <f t="shared" si="27"/>
        <v>0</v>
      </c>
      <c r="Q75" s="52">
        <f t="shared" si="28"/>
        <v>0</v>
      </c>
      <c r="R75" s="60">
        <f t="shared" si="29"/>
        <v>0</v>
      </c>
      <c r="S75" s="60">
        <f t="shared" si="30"/>
        <v>0</v>
      </c>
      <c r="T75" s="60">
        <f t="shared" si="31"/>
        <v>0</v>
      </c>
      <c r="U75" s="60">
        <f t="shared" si="32"/>
        <v>0</v>
      </c>
      <c r="V75" s="60">
        <f t="shared" si="33"/>
        <v>0</v>
      </c>
    </row>
    <row r="76" spans="1:22" x14ac:dyDescent="0.2">
      <c r="A76" s="52">
        <v>70</v>
      </c>
      <c r="B76" s="8" t="s">
        <v>63</v>
      </c>
      <c r="C76" s="71"/>
      <c r="D76" s="71"/>
      <c r="E76" s="71"/>
      <c r="F76" s="71"/>
      <c r="G76" s="19">
        <v>0</v>
      </c>
      <c r="H76" s="19">
        <v>0</v>
      </c>
      <c r="I76" s="18">
        <f t="shared" si="20"/>
        <v>0</v>
      </c>
      <c r="J76" s="18">
        <f t="shared" si="21"/>
        <v>0</v>
      </c>
      <c r="K76" s="18">
        <f t="shared" si="22"/>
        <v>0</v>
      </c>
      <c r="L76" s="18">
        <f t="shared" si="23"/>
        <v>0</v>
      </c>
      <c r="M76" s="52">
        <f t="shared" si="24"/>
        <v>0</v>
      </c>
      <c r="N76" s="52">
        <f t="shared" si="25"/>
        <v>0</v>
      </c>
      <c r="O76" s="52">
        <f t="shared" si="26"/>
        <v>0</v>
      </c>
      <c r="P76" s="52">
        <f t="shared" si="27"/>
        <v>0</v>
      </c>
      <c r="Q76" s="52">
        <f t="shared" si="28"/>
        <v>0</v>
      </c>
      <c r="R76" s="60">
        <f t="shared" si="29"/>
        <v>0</v>
      </c>
      <c r="S76" s="60">
        <f t="shared" si="30"/>
        <v>0</v>
      </c>
      <c r="T76" s="60">
        <f t="shared" si="31"/>
        <v>0</v>
      </c>
      <c r="U76" s="60">
        <f t="shared" si="32"/>
        <v>0</v>
      </c>
      <c r="V76" s="60">
        <f t="shared" si="33"/>
        <v>0</v>
      </c>
    </row>
    <row r="77" spans="1:22" x14ac:dyDescent="0.2">
      <c r="A77" s="52">
        <v>71</v>
      </c>
      <c r="B77" s="8" t="s">
        <v>64</v>
      </c>
      <c r="C77" s="71"/>
      <c r="D77" s="71"/>
      <c r="E77" s="71"/>
      <c r="F77" s="71"/>
      <c r="G77" s="19">
        <v>0</v>
      </c>
      <c r="H77" s="19">
        <v>0</v>
      </c>
      <c r="I77" s="18">
        <f t="shared" si="20"/>
        <v>0</v>
      </c>
      <c r="J77" s="18">
        <f t="shared" si="21"/>
        <v>0</v>
      </c>
      <c r="K77" s="18">
        <f t="shared" si="22"/>
        <v>0</v>
      </c>
      <c r="L77" s="18">
        <f t="shared" si="23"/>
        <v>0</v>
      </c>
      <c r="M77" s="52">
        <f t="shared" si="24"/>
        <v>0</v>
      </c>
      <c r="N77" s="52">
        <f t="shared" si="25"/>
        <v>0</v>
      </c>
      <c r="O77" s="52">
        <f t="shared" si="26"/>
        <v>0</v>
      </c>
      <c r="P77" s="52">
        <f t="shared" si="27"/>
        <v>0</v>
      </c>
      <c r="Q77" s="52">
        <f t="shared" si="28"/>
        <v>0</v>
      </c>
      <c r="R77" s="60">
        <f t="shared" si="29"/>
        <v>0</v>
      </c>
      <c r="S77" s="60">
        <f t="shared" si="30"/>
        <v>0</v>
      </c>
      <c r="T77" s="60">
        <f t="shared" si="31"/>
        <v>0</v>
      </c>
      <c r="U77" s="60">
        <f t="shared" si="32"/>
        <v>0</v>
      </c>
      <c r="V77" s="60">
        <f t="shared" si="33"/>
        <v>0</v>
      </c>
    </row>
    <row r="78" spans="1:22" x14ac:dyDescent="0.2">
      <c r="A78" s="52">
        <v>72</v>
      </c>
      <c r="B78" s="3" t="s">
        <v>79</v>
      </c>
      <c r="C78" s="71"/>
      <c r="D78" s="71"/>
      <c r="E78" s="71"/>
      <c r="F78" s="71"/>
      <c r="G78" s="18">
        <v>0</v>
      </c>
      <c r="H78" s="18">
        <v>0</v>
      </c>
      <c r="I78" s="18">
        <f t="shared" si="20"/>
        <v>0</v>
      </c>
      <c r="J78" s="18">
        <f t="shared" si="21"/>
        <v>0</v>
      </c>
      <c r="K78" s="18">
        <f t="shared" si="22"/>
        <v>0</v>
      </c>
      <c r="L78" s="18">
        <f t="shared" si="23"/>
        <v>0</v>
      </c>
      <c r="M78" s="52">
        <f t="shared" si="24"/>
        <v>0</v>
      </c>
      <c r="N78" s="52">
        <f t="shared" si="25"/>
        <v>0</v>
      </c>
      <c r="O78" s="52">
        <f t="shared" si="26"/>
        <v>0</v>
      </c>
      <c r="P78" s="52">
        <f t="shared" si="27"/>
        <v>0</v>
      </c>
      <c r="Q78" s="52">
        <f t="shared" si="28"/>
        <v>0</v>
      </c>
      <c r="R78" s="60">
        <f t="shared" si="29"/>
        <v>0</v>
      </c>
      <c r="S78" s="60">
        <f t="shared" si="30"/>
        <v>0</v>
      </c>
      <c r="T78" s="60">
        <f t="shared" si="31"/>
        <v>0</v>
      </c>
      <c r="U78" s="60">
        <f t="shared" si="32"/>
        <v>0</v>
      </c>
      <c r="V78" s="60">
        <f t="shared" si="33"/>
        <v>0</v>
      </c>
    </row>
    <row r="79" spans="1:22" x14ac:dyDescent="0.2">
      <c r="A79" s="52">
        <v>73</v>
      </c>
      <c r="B79" s="8" t="s">
        <v>55</v>
      </c>
      <c r="C79" s="71"/>
      <c r="D79" s="71"/>
      <c r="E79" s="71"/>
      <c r="F79" s="71"/>
      <c r="G79" s="19">
        <v>0</v>
      </c>
      <c r="H79" s="19">
        <v>0</v>
      </c>
      <c r="I79" s="18">
        <f t="shared" si="20"/>
        <v>0</v>
      </c>
      <c r="J79" s="18">
        <f t="shared" si="21"/>
        <v>0</v>
      </c>
      <c r="K79" s="18">
        <f t="shared" si="22"/>
        <v>0</v>
      </c>
      <c r="L79" s="18">
        <f t="shared" si="23"/>
        <v>0</v>
      </c>
      <c r="M79" s="52">
        <f t="shared" si="24"/>
        <v>0</v>
      </c>
      <c r="N79" s="52">
        <f t="shared" si="25"/>
        <v>0</v>
      </c>
      <c r="O79" s="52">
        <f t="shared" si="26"/>
        <v>0</v>
      </c>
      <c r="P79" s="52">
        <f t="shared" si="27"/>
        <v>0</v>
      </c>
      <c r="Q79" s="52">
        <f t="shared" si="28"/>
        <v>0</v>
      </c>
      <c r="R79" s="60">
        <f t="shared" si="29"/>
        <v>0</v>
      </c>
      <c r="S79" s="60">
        <f t="shared" si="30"/>
        <v>0</v>
      </c>
      <c r="T79" s="60">
        <f t="shared" si="31"/>
        <v>0</v>
      </c>
      <c r="U79" s="60">
        <f t="shared" si="32"/>
        <v>0</v>
      </c>
      <c r="V79" s="60">
        <f t="shared" si="33"/>
        <v>0</v>
      </c>
    </row>
    <row r="80" spans="1:22" x14ac:dyDescent="0.2">
      <c r="A80" s="52">
        <v>74</v>
      </c>
      <c r="B80" s="8" t="s">
        <v>57</v>
      </c>
      <c r="C80" s="71"/>
      <c r="D80" s="71"/>
      <c r="E80" s="71"/>
      <c r="F80" s="71"/>
      <c r="G80" s="19">
        <v>0</v>
      </c>
      <c r="H80" s="19">
        <v>0</v>
      </c>
      <c r="I80" s="18">
        <f t="shared" si="20"/>
        <v>0</v>
      </c>
      <c r="J80" s="18">
        <f t="shared" si="21"/>
        <v>0</v>
      </c>
      <c r="K80" s="18">
        <f t="shared" si="22"/>
        <v>0</v>
      </c>
      <c r="L80" s="18">
        <f t="shared" si="23"/>
        <v>0</v>
      </c>
      <c r="M80" s="52">
        <f t="shared" si="24"/>
        <v>0</v>
      </c>
      <c r="N80" s="52">
        <f t="shared" si="25"/>
        <v>0</v>
      </c>
      <c r="O80" s="52">
        <f t="shared" si="26"/>
        <v>0</v>
      </c>
      <c r="P80" s="52">
        <f t="shared" si="27"/>
        <v>0</v>
      </c>
      <c r="Q80" s="52">
        <f t="shared" si="28"/>
        <v>0</v>
      </c>
      <c r="R80" s="60">
        <f t="shared" si="29"/>
        <v>0</v>
      </c>
      <c r="S80" s="60">
        <f t="shared" si="30"/>
        <v>0</v>
      </c>
      <c r="T80" s="60">
        <f t="shared" si="31"/>
        <v>0</v>
      </c>
      <c r="U80" s="60">
        <f t="shared" si="32"/>
        <v>0</v>
      </c>
      <c r="V80" s="60">
        <f t="shared" si="33"/>
        <v>0</v>
      </c>
    </row>
    <row r="81" spans="1:22" ht="30" x14ac:dyDescent="0.2">
      <c r="A81" s="52">
        <v>75</v>
      </c>
      <c r="B81" s="8" t="s">
        <v>62</v>
      </c>
      <c r="C81" s="71"/>
      <c r="D81" s="71"/>
      <c r="E81" s="71"/>
      <c r="F81" s="71"/>
      <c r="G81" s="19">
        <v>0</v>
      </c>
      <c r="H81" s="19">
        <v>0</v>
      </c>
      <c r="I81" s="18">
        <f t="shared" si="20"/>
        <v>0</v>
      </c>
      <c r="J81" s="18">
        <f t="shared" si="21"/>
        <v>0</v>
      </c>
      <c r="K81" s="18">
        <f t="shared" si="22"/>
        <v>0</v>
      </c>
      <c r="L81" s="18">
        <f t="shared" si="23"/>
        <v>0</v>
      </c>
      <c r="M81" s="52">
        <f t="shared" si="24"/>
        <v>0</v>
      </c>
      <c r="N81" s="52">
        <f t="shared" si="25"/>
        <v>0</v>
      </c>
      <c r="O81" s="52">
        <f t="shared" si="26"/>
        <v>0</v>
      </c>
      <c r="P81" s="52">
        <f t="shared" si="27"/>
        <v>0</v>
      </c>
      <c r="Q81" s="52">
        <f t="shared" si="28"/>
        <v>0</v>
      </c>
      <c r="R81" s="60">
        <f t="shared" si="29"/>
        <v>0</v>
      </c>
      <c r="S81" s="60">
        <f t="shared" si="30"/>
        <v>0</v>
      </c>
      <c r="T81" s="60">
        <f t="shared" si="31"/>
        <v>0</v>
      </c>
      <c r="U81" s="60">
        <f t="shared" si="32"/>
        <v>0</v>
      </c>
      <c r="V81" s="60">
        <f t="shared" si="33"/>
        <v>0</v>
      </c>
    </row>
    <row r="82" spans="1:22" x14ac:dyDescent="0.2">
      <c r="A82" s="52">
        <v>76</v>
      </c>
      <c r="B82" s="8" t="s">
        <v>59</v>
      </c>
      <c r="C82" s="71"/>
      <c r="D82" s="71"/>
      <c r="E82" s="71"/>
      <c r="F82" s="71"/>
      <c r="G82" s="19">
        <v>0</v>
      </c>
      <c r="H82" s="19">
        <v>0</v>
      </c>
      <c r="I82" s="18">
        <f t="shared" si="20"/>
        <v>0</v>
      </c>
      <c r="J82" s="18">
        <f t="shared" si="21"/>
        <v>0</v>
      </c>
      <c r="K82" s="18">
        <f t="shared" si="22"/>
        <v>0</v>
      </c>
      <c r="L82" s="18">
        <f t="shared" si="23"/>
        <v>0</v>
      </c>
      <c r="M82" s="52">
        <f t="shared" si="24"/>
        <v>0</v>
      </c>
      <c r="N82" s="52">
        <f t="shared" si="25"/>
        <v>0</v>
      </c>
      <c r="O82" s="52">
        <f t="shared" si="26"/>
        <v>0</v>
      </c>
      <c r="P82" s="52">
        <f t="shared" si="27"/>
        <v>0</v>
      </c>
      <c r="Q82" s="52">
        <f t="shared" si="28"/>
        <v>0</v>
      </c>
      <c r="R82" s="60">
        <f t="shared" si="29"/>
        <v>0</v>
      </c>
      <c r="S82" s="60">
        <f t="shared" si="30"/>
        <v>0</v>
      </c>
      <c r="T82" s="60">
        <f t="shared" si="31"/>
        <v>0</v>
      </c>
      <c r="U82" s="60">
        <f t="shared" si="32"/>
        <v>0</v>
      </c>
      <c r="V82" s="60">
        <f t="shared" si="33"/>
        <v>0</v>
      </c>
    </row>
    <row r="83" spans="1:22" x14ac:dyDescent="0.2">
      <c r="A83" s="52">
        <v>77</v>
      </c>
      <c r="B83" s="8" t="s">
        <v>65</v>
      </c>
      <c r="C83" s="71"/>
      <c r="D83" s="71"/>
      <c r="E83" s="71"/>
      <c r="F83" s="71"/>
      <c r="G83" s="19">
        <v>0</v>
      </c>
      <c r="H83" s="19">
        <v>0</v>
      </c>
      <c r="I83" s="18">
        <f t="shared" si="20"/>
        <v>0</v>
      </c>
      <c r="J83" s="18">
        <f t="shared" si="21"/>
        <v>0</v>
      </c>
      <c r="K83" s="18">
        <f t="shared" si="22"/>
        <v>0</v>
      </c>
      <c r="L83" s="18">
        <f t="shared" si="23"/>
        <v>0</v>
      </c>
      <c r="M83" s="52">
        <f t="shared" si="24"/>
        <v>0</v>
      </c>
      <c r="N83" s="52">
        <f t="shared" si="25"/>
        <v>0</v>
      </c>
      <c r="O83" s="52">
        <f t="shared" si="26"/>
        <v>0</v>
      </c>
      <c r="P83" s="52">
        <f t="shared" si="27"/>
        <v>0</v>
      </c>
      <c r="Q83" s="52">
        <f t="shared" si="28"/>
        <v>0</v>
      </c>
      <c r="R83" s="60">
        <f t="shared" si="29"/>
        <v>0</v>
      </c>
      <c r="S83" s="60">
        <f t="shared" si="30"/>
        <v>0</v>
      </c>
      <c r="T83" s="60">
        <f t="shared" si="31"/>
        <v>0</v>
      </c>
      <c r="U83" s="60">
        <f t="shared" si="32"/>
        <v>0</v>
      </c>
      <c r="V83" s="60">
        <f t="shared" si="33"/>
        <v>0</v>
      </c>
    </row>
    <row r="84" spans="1:22" x14ac:dyDescent="0.2">
      <c r="A84" s="52">
        <v>78</v>
      </c>
      <c r="B84" s="8" t="s">
        <v>66</v>
      </c>
      <c r="C84" s="71"/>
      <c r="D84" s="71"/>
      <c r="E84" s="71"/>
      <c r="F84" s="71"/>
      <c r="G84" s="19">
        <v>0</v>
      </c>
      <c r="H84" s="19">
        <v>0</v>
      </c>
      <c r="I84" s="18">
        <f t="shared" si="20"/>
        <v>0</v>
      </c>
      <c r="J84" s="18">
        <f t="shared" si="21"/>
        <v>0</v>
      </c>
      <c r="K84" s="18">
        <f t="shared" si="22"/>
        <v>0</v>
      </c>
      <c r="L84" s="18">
        <f t="shared" si="23"/>
        <v>0</v>
      </c>
      <c r="M84" s="52">
        <f t="shared" si="24"/>
        <v>0</v>
      </c>
      <c r="N84" s="52">
        <f t="shared" si="25"/>
        <v>0</v>
      </c>
      <c r="O84" s="52">
        <f t="shared" si="26"/>
        <v>0</v>
      </c>
      <c r="P84" s="52">
        <f t="shared" si="27"/>
        <v>0</v>
      </c>
      <c r="Q84" s="52">
        <f t="shared" si="28"/>
        <v>0</v>
      </c>
      <c r="R84" s="60">
        <f t="shared" si="29"/>
        <v>0</v>
      </c>
      <c r="S84" s="60">
        <f t="shared" si="30"/>
        <v>0</v>
      </c>
      <c r="T84" s="60">
        <f t="shared" si="31"/>
        <v>0</v>
      </c>
      <c r="U84" s="60">
        <f t="shared" si="32"/>
        <v>0</v>
      </c>
      <c r="V84" s="60">
        <f t="shared" si="33"/>
        <v>0</v>
      </c>
    </row>
    <row r="85" spans="1:22" x14ac:dyDescent="0.2">
      <c r="A85" s="52">
        <v>79</v>
      </c>
      <c r="B85" s="8" t="s">
        <v>356</v>
      </c>
      <c r="C85" s="71"/>
      <c r="D85" s="71"/>
      <c r="E85" s="71"/>
      <c r="F85" s="71"/>
      <c r="G85" s="19">
        <v>0</v>
      </c>
      <c r="H85" s="19">
        <v>0</v>
      </c>
      <c r="I85" s="18">
        <f t="shared" ref="I85" si="34">ROUND(H85/4,)</f>
        <v>0</v>
      </c>
      <c r="J85" s="18">
        <f t="shared" ref="J85" si="35">I85</f>
        <v>0</v>
      </c>
      <c r="K85" s="18">
        <f t="shared" ref="K85" si="36">I85</f>
        <v>0</v>
      </c>
      <c r="L85" s="18">
        <f t="shared" ref="L85" si="37">H85-I85-J85-K85</f>
        <v>0</v>
      </c>
      <c r="M85" s="52">
        <f t="shared" ref="M85" si="38">ROUND(H85*E85,0)</f>
        <v>0</v>
      </c>
      <c r="N85" s="52">
        <f t="shared" ref="N85" si="39">ROUND(M85/4,0)</f>
        <v>0</v>
      </c>
      <c r="O85" s="52">
        <f t="shared" ref="O85" si="40">N85</f>
        <v>0</v>
      </c>
      <c r="P85" s="52">
        <f t="shared" ref="P85" si="41">N85</f>
        <v>0</v>
      </c>
      <c r="Q85" s="52">
        <f t="shared" ref="Q85" si="42">M85-N85-O85-P85</f>
        <v>0</v>
      </c>
      <c r="R85" s="60">
        <f t="shared" ref="R85" si="43">S85+T85+U85+V85</f>
        <v>0</v>
      </c>
      <c r="S85" s="60">
        <f t="shared" ref="S85" si="44">I85-N85</f>
        <v>0</v>
      </c>
      <c r="T85" s="60">
        <f t="shared" ref="T85" si="45">J85-O85</f>
        <v>0</v>
      </c>
      <c r="U85" s="60">
        <f t="shared" ref="U85" si="46">K85-P85</f>
        <v>0</v>
      </c>
      <c r="V85" s="60">
        <f t="shared" ref="V85" si="47">L85-Q85</f>
        <v>0</v>
      </c>
    </row>
    <row r="86" spans="1:22" s="4" customFormat="1" ht="15.75" x14ac:dyDescent="0.25">
      <c r="A86" s="53"/>
      <c r="B86" s="50" t="s">
        <v>123</v>
      </c>
      <c r="C86" s="71">
        <f>SUM(C7:C84)</f>
        <v>755140</v>
      </c>
      <c r="D86" s="71">
        <f>SUM(D7:D84)</f>
        <v>490574</v>
      </c>
      <c r="E86" s="71">
        <f>C86/(C86+D86)</f>
        <v>0.60619050600699675</v>
      </c>
      <c r="F86" s="71">
        <f>1-E86</f>
        <v>0.39380949399300325</v>
      </c>
      <c r="G86" s="13">
        <f>SUM(G7:G85)</f>
        <v>839549</v>
      </c>
      <c r="H86" s="13">
        <f t="shared" ref="H86:V86" si="48">SUM(H7:H85)</f>
        <v>237969</v>
      </c>
      <c r="I86" s="13">
        <f t="shared" si="48"/>
        <v>59496</v>
      </c>
      <c r="J86" s="13">
        <f t="shared" si="48"/>
        <v>59496</v>
      </c>
      <c r="K86" s="13">
        <f t="shared" si="48"/>
        <v>59496</v>
      </c>
      <c r="L86" s="13">
        <f t="shared" si="48"/>
        <v>59481</v>
      </c>
      <c r="M86" s="13">
        <f t="shared" si="48"/>
        <v>126178</v>
      </c>
      <c r="N86" s="13">
        <f t="shared" si="48"/>
        <v>31546</v>
      </c>
      <c r="O86" s="13">
        <f t="shared" si="48"/>
        <v>31546</v>
      </c>
      <c r="P86" s="13">
        <f t="shared" si="48"/>
        <v>31546</v>
      </c>
      <c r="Q86" s="13">
        <f t="shared" si="48"/>
        <v>31540</v>
      </c>
      <c r="R86" s="13">
        <f t="shared" si="48"/>
        <v>111791</v>
      </c>
      <c r="S86" s="13">
        <f t="shared" si="48"/>
        <v>27950</v>
      </c>
      <c r="T86" s="13">
        <f t="shared" si="48"/>
        <v>27950</v>
      </c>
      <c r="U86" s="13">
        <f t="shared" si="48"/>
        <v>27950</v>
      </c>
      <c r="V86" s="13">
        <f t="shared" si="48"/>
        <v>27941</v>
      </c>
    </row>
    <row r="88" spans="1:22" x14ac:dyDescent="0.2">
      <c r="C88" s="73"/>
      <c r="D88" s="73"/>
      <c r="E88" s="73"/>
      <c r="F88" s="73"/>
    </row>
  </sheetData>
  <autoFilter ref="A6:L6">
    <sortState ref="A9:I85">
      <sortCondition ref="A6"/>
    </sortState>
  </autoFilter>
  <mergeCells count="14">
    <mergeCell ref="A4:A6"/>
    <mergeCell ref="G4:G6"/>
    <mergeCell ref="M4:Q4"/>
    <mergeCell ref="R4:V4"/>
    <mergeCell ref="M5:M6"/>
    <mergeCell ref="N5:Q5"/>
    <mergeCell ref="R5:R6"/>
    <mergeCell ref="S5:V5"/>
    <mergeCell ref="C4:F4"/>
    <mergeCell ref="C5:D5"/>
    <mergeCell ref="E5:F5"/>
    <mergeCell ref="H4:H6"/>
    <mergeCell ref="I4:L5"/>
    <mergeCell ref="B4:B6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>
      <pane xSplit="2" ySplit="6" topLeftCell="L61" activePane="bottomRight" state="frozen"/>
      <selection pane="topRight" activeCell="C1" sqref="C1"/>
      <selection pane="bottomLeft" activeCell="A7" sqref="A7"/>
      <selection pane="bottomRight" activeCell="R71" sqref="R71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20.7109375" style="62" customWidth="1"/>
    <col min="8" max="8" width="20.42578125" style="74" customWidth="1"/>
    <col min="9" max="9" width="18.7109375" style="74" customWidth="1"/>
    <col min="10" max="10" width="19.85546875" style="74" customWidth="1"/>
    <col min="11" max="11" width="21" style="74" customWidth="1"/>
    <col min="12" max="12" width="22.140625" style="62" customWidth="1"/>
    <col min="13" max="13" width="20.42578125" style="74" customWidth="1"/>
    <col min="14" max="14" width="18.7109375" style="74" customWidth="1"/>
    <col min="15" max="15" width="19.85546875" style="74" customWidth="1"/>
    <col min="16" max="16" width="21" style="74" customWidth="1"/>
    <col min="17" max="17" width="21.42578125" style="62" customWidth="1"/>
    <col min="18" max="18" width="20.42578125" style="74" customWidth="1"/>
    <col min="19" max="19" width="18.7109375" style="74" customWidth="1"/>
    <col min="20" max="20" width="19.85546875" style="74" customWidth="1"/>
    <col min="21" max="21" width="21" style="74" customWidth="1"/>
    <col min="22" max="16384" width="9.140625" style="1"/>
  </cols>
  <sheetData>
    <row r="1" spans="1:21" x14ac:dyDescent="0.2">
      <c r="K1" s="75"/>
      <c r="P1" s="75"/>
      <c r="U1" s="75" t="s">
        <v>142</v>
      </c>
    </row>
    <row r="3" spans="1:21" ht="15.75" x14ac:dyDescent="0.25">
      <c r="A3" s="1" t="s">
        <v>363</v>
      </c>
      <c r="B3" s="29"/>
      <c r="C3" s="69"/>
      <c r="D3" s="69"/>
      <c r="E3" s="69"/>
      <c r="F3" s="69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 x14ac:dyDescent="0.2">
      <c r="A4" s="226"/>
      <c r="B4" s="182" t="s">
        <v>1</v>
      </c>
      <c r="C4" s="189" t="s">
        <v>298</v>
      </c>
      <c r="D4" s="190"/>
      <c r="E4" s="190"/>
      <c r="F4" s="191"/>
      <c r="G4" s="184" t="s">
        <v>296</v>
      </c>
      <c r="H4" s="185" t="s">
        <v>268</v>
      </c>
      <c r="I4" s="185"/>
      <c r="J4" s="185"/>
      <c r="K4" s="185"/>
      <c r="L4" s="183" t="s">
        <v>295</v>
      </c>
      <c r="M4" s="183"/>
      <c r="N4" s="183"/>
      <c r="O4" s="183"/>
      <c r="P4" s="183"/>
      <c r="Q4" s="199" t="s">
        <v>294</v>
      </c>
      <c r="R4" s="200"/>
      <c r="S4" s="200"/>
      <c r="T4" s="200"/>
      <c r="U4" s="201"/>
    </row>
    <row r="5" spans="1:21" s="2" customFormat="1" ht="15.7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184"/>
      <c r="H5" s="185"/>
      <c r="I5" s="185"/>
      <c r="J5" s="185"/>
      <c r="K5" s="185"/>
      <c r="L5" s="194" t="s">
        <v>292</v>
      </c>
      <c r="M5" s="196" t="s">
        <v>80</v>
      </c>
      <c r="N5" s="197"/>
      <c r="O5" s="197"/>
      <c r="P5" s="198"/>
      <c r="Q5" s="202" t="s">
        <v>292</v>
      </c>
      <c r="R5" s="196" t="s">
        <v>80</v>
      </c>
      <c r="S5" s="197"/>
      <c r="T5" s="197"/>
      <c r="U5" s="198"/>
    </row>
    <row r="6" spans="1:21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84"/>
      <c r="H6" s="76" t="s">
        <v>81</v>
      </c>
      <c r="I6" s="76" t="s">
        <v>82</v>
      </c>
      <c r="J6" s="76" t="s">
        <v>83</v>
      </c>
      <c r="K6" s="76" t="s">
        <v>84</v>
      </c>
      <c r="L6" s="195"/>
      <c r="M6" s="76" t="s">
        <v>81</v>
      </c>
      <c r="N6" s="76" t="s">
        <v>82</v>
      </c>
      <c r="O6" s="76" t="s">
        <v>83</v>
      </c>
      <c r="P6" s="76" t="s">
        <v>84</v>
      </c>
      <c r="Q6" s="203"/>
      <c r="R6" s="76" t="s">
        <v>81</v>
      </c>
      <c r="S6" s="76" t="s">
        <v>82</v>
      </c>
      <c r="T6" s="76" t="s">
        <v>83</v>
      </c>
      <c r="U6" s="76" t="s">
        <v>84</v>
      </c>
    </row>
    <row r="7" spans="1:21" x14ac:dyDescent="0.2">
      <c r="A7" s="52">
        <v>1</v>
      </c>
      <c r="B7" s="54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64">
        <v>21257727.359999999</v>
      </c>
      <c r="H7" s="64">
        <f t="shared" ref="H7:H37" si="2">ROUND(G7/4,0)</f>
        <v>5314432</v>
      </c>
      <c r="I7" s="64">
        <f t="shared" ref="I7:I37" si="3">H7</f>
        <v>5314432</v>
      </c>
      <c r="J7" s="64">
        <f t="shared" ref="J7:J37" si="4">H7</f>
        <v>5314432</v>
      </c>
      <c r="K7" s="64">
        <f t="shared" ref="K7:K37" si="5">G7-H7-I7-J7</f>
        <v>5314431.3599999994</v>
      </c>
      <c r="L7" s="64">
        <f>ROUND(G7*E7,2)</f>
        <v>562548.04</v>
      </c>
      <c r="M7" s="64">
        <f>ROUND(L7/4,2)</f>
        <v>140637.01</v>
      </c>
      <c r="N7" s="64">
        <f t="shared" ref="N7" si="6">M7</f>
        <v>140637.01</v>
      </c>
      <c r="O7" s="64">
        <f t="shared" ref="O7" si="7">M7</f>
        <v>140637.01</v>
      </c>
      <c r="P7" s="64">
        <f t="shared" ref="P7" si="8">L7-M7-N7-O7</f>
        <v>140637.01</v>
      </c>
      <c r="Q7" s="64">
        <f>R7+S7+T7+U7</f>
        <v>20695179.32</v>
      </c>
      <c r="R7" s="64">
        <f>H7-M7</f>
        <v>5173794.99</v>
      </c>
      <c r="S7" s="64">
        <f t="shared" ref="S7:U22" si="9">I7-N7</f>
        <v>5173794.99</v>
      </c>
      <c r="T7" s="64">
        <f t="shared" si="9"/>
        <v>5173794.99</v>
      </c>
      <c r="U7" s="64">
        <f t="shared" si="9"/>
        <v>5173794.3499999996</v>
      </c>
    </row>
    <row r="8" spans="1:21" x14ac:dyDescent="0.2">
      <c r="A8" s="52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64">
        <v>20385394.579999998</v>
      </c>
      <c r="H8" s="64">
        <f t="shared" si="2"/>
        <v>5096349</v>
      </c>
      <c r="I8" s="64">
        <f t="shared" si="3"/>
        <v>5096349</v>
      </c>
      <c r="J8" s="64">
        <f t="shared" si="4"/>
        <v>5096349</v>
      </c>
      <c r="K8" s="64">
        <f t="shared" si="5"/>
        <v>5096347.5799999982</v>
      </c>
      <c r="L8" s="64">
        <f t="shared" ref="L8:L71" si="10">ROUND(G8*E8,2)</f>
        <v>1483222.17</v>
      </c>
      <c r="M8" s="64">
        <f t="shared" ref="M8:M71" si="11">ROUND(L8/4,2)</f>
        <v>370805.54</v>
      </c>
      <c r="N8" s="64">
        <f t="shared" ref="N8:N71" si="12">M8</f>
        <v>370805.54</v>
      </c>
      <c r="O8" s="64">
        <f t="shared" ref="O8:O71" si="13">M8</f>
        <v>370805.54</v>
      </c>
      <c r="P8" s="64">
        <f t="shared" ref="P8:P71" si="14">L8-M8-N8-O8</f>
        <v>370805.54999999987</v>
      </c>
      <c r="Q8" s="64">
        <f t="shared" ref="Q8:Q71" si="15">R8+S8+T8+U8</f>
        <v>18902172.409999996</v>
      </c>
      <c r="R8" s="64">
        <f t="shared" ref="R8:U71" si="16">H8-M8</f>
        <v>4725543.46</v>
      </c>
      <c r="S8" s="64">
        <f t="shared" si="9"/>
        <v>4725543.46</v>
      </c>
      <c r="T8" s="64">
        <f t="shared" si="9"/>
        <v>4725543.46</v>
      </c>
      <c r="U8" s="64">
        <f t="shared" si="9"/>
        <v>4725542.0299999984</v>
      </c>
    </row>
    <row r="9" spans="1:21" x14ac:dyDescent="0.2">
      <c r="A9" s="52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64">
        <v>27704894.98</v>
      </c>
      <c r="H9" s="64">
        <f t="shared" si="2"/>
        <v>6926224</v>
      </c>
      <c r="I9" s="64">
        <f t="shared" si="3"/>
        <v>6926224</v>
      </c>
      <c r="J9" s="64">
        <f t="shared" si="4"/>
        <v>6926224</v>
      </c>
      <c r="K9" s="64">
        <f t="shared" si="5"/>
        <v>6926222.9800000004</v>
      </c>
      <c r="L9" s="64">
        <f t="shared" si="10"/>
        <v>26957094.73</v>
      </c>
      <c r="M9" s="64">
        <f t="shared" si="11"/>
        <v>6739273.6799999997</v>
      </c>
      <c r="N9" s="64">
        <f t="shared" si="12"/>
        <v>6739273.6799999997</v>
      </c>
      <c r="O9" s="64">
        <f t="shared" si="13"/>
        <v>6739273.6799999997</v>
      </c>
      <c r="P9" s="64">
        <f t="shared" si="14"/>
        <v>6739273.6900000013</v>
      </c>
      <c r="Q9" s="64">
        <f t="shared" si="15"/>
        <v>747800.25</v>
      </c>
      <c r="R9" s="64">
        <f t="shared" si="16"/>
        <v>186950.3200000003</v>
      </c>
      <c r="S9" s="64">
        <f t="shared" si="9"/>
        <v>186950.3200000003</v>
      </c>
      <c r="T9" s="64">
        <f t="shared" si="9"/>
        <v>186950.3200000003</v>
      </c>
      <c r="U9" s="64">
        <f t="shared" si="9"/>
        <v>186949.28999999911</v>
      </c>
    </row>
    <row r="10" spans="1:21" x14ac:dyDescent="0.2">
      <c r="A10" s="52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64">
        <v>25038881.419999998</v>
      </c>
      <c r="H10" s="64">
        <f t="shared" si="2"/>
        <v>6259720</v>
      </c>
      <c r="I10" s="64">
        <f t="shared" si="3"/>
        <v>6259720</v>
      </c>
      <c r="J10" s="64">
        <f t="shared" si="4"/>
        <v>6259720</v>
      </c>
      <c r="K10" s="64">
        <f t="shared" si="5"/>
        <v>6259721.4199999981</v>
      </c>
      <c r="L10" s="64">
        <f t="shared" si="10"/>
        <v>2773451.68</v>
      </c>
      <c r="M10" s="64">
        <f t="shared" si="11"/>
        <v>693362.92</v>
      </c>
      <c r="N10" s="64">
        <f t="shared" si="12"/>
        <v>693362.92</v>
      </c>
      <c r="O10" s="64">
        <f t="shared" si="13"/>
        <v>693362.92</v>
      </c>
      <c r="P10" s="64">
        <f t="shared" si="14"/>
        <v>693362.92000000027</v>
      </c>
      <c r="Q10" s="64">
        <f t="shared" si="15"/>
        <v>22265429.739999998</v>
      </c>
      <c r="R10" s="64">
        <f t="shared" si="16"/>
        <v>5566357.0800000001</v>
      </c>
      <c r="S10" s="64">
        <f t="shared" si="9"/>
        <v>5566357.0800000001</v>
      </c>
      <c r="T10" s="64">
        <f t="shared" si="9"/>
        <v>5566357.0800000001</v>
      </c>
      <c r="U10" s="64">
        <f t="shared" si="9"/>
        <v>5566358.4999999981</v>
      </c>
    </row>
    <row r="11" spans="1:21" x14ac:dyDescent="0.2">
      <c r="A11" s="52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64">
        <v>42233114.649999999</v>
      </c>
      <c r="H11" s="64">
        <f t="shared" si="2"/>
        <v>10558279</v>
      </c>
      <c r="I11" s="64">
        <f t="shared" si="3"/>
        <v>10558279</v>
      </c>
      <c r="J11" s="64">
        <f t="shared" si="4"/>
        <v>10558279</v>
      </c>
      <c r="K11" s="64">
        <f t="shared" si="5"/>
        <v>10558277.649999999</v>
      </c>
      <c r="L11" s="64">
        <f t="shared" si="10"/>
        <v>6893355.8300000001</v>
      </c>
      <c r="M11" s="64">
        <f t="shared" si="11"/>
        <v>1723338.96</v>
      </c>
      <c r="N11" s="64">
        <f t="shared" si="12"/>
        <v>1723338.96</v>
      </c>
      <c r="O11" s="64">
        <f t="shared" si="13"/>
        <v>1723338.96</v>
      </c>
      <c r="P11" s="64">
        <f t="shared" si="14"/>
        <v>1723338.9500000002</v>
      </c>
      <c r="Q11" s="64">
        <f t="shared" si="15"/>
        <v>35339758.819999993</v>
      </c>
      <c r="R11" s="64">
        <f t="shared" si="16"/>
        <v>8834940.0399999991</v>
      </c>
      <c r="S11" s="64">
        <f t="shared" si="9"/>
        <v>8834940.0399999991</v>
      </c>
      <c r="T11" s="64">
        <f t="shared" si="9"/>
        <v>8834940.0399999991</v>
      </c>
      <c r="U11" s="64">
        <f t="shared" si="9"/>
        <v>8834938.6999999993</v>
      </c>
    </row>
    <row r="12" spans="1:21" x14ac:dyDescent="0.2">
      <c r="A12" s="52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64">
        <v>18632130.949999999</v>
      </c>
      <c r="H12" s="64">
        <f t="shared" si="2"/>
        <v>4658033</v>
      </c>
      <c r="I12" s="64">
        <f t="shared" si="3"/>
        <v>4658033</v>
      </c>
      <c r="J12" s="64">
        <f t="shared" si="4"/>
        <v>4658033</v>
      </c>
      <c r="K12" s="64">
        <f t="shared" si="5"/>
        <v>4658031.9499999993</v>
      </c>
      <c r="L12" s="64">
        <f t="shared" si="10"/>
        <v>435393.09</v>
      </c>
      <c r="M12" s="64">
        <f t="shared" si="11"/>
        <v>108848.27</v>
      </c>
      <c r="N12" s="64">
        <f t="shared" si="12"/>
        <v>108848.27</v>
      </c>
      <c r="O12" s="64">
        <f t="shared" si="13"/>
        <v>108848.27</v>
      </c>
      <c r="P12" s="64">
        <f t="shared" si="14"/>
        <v>108848.27999999998</v>
      </c>
      <c r="Q12" s="64">
        <f t="shared" si="15"/>
        <v>18196737.859999999</v>
      </c>
      <c r="R12" s="64">
        <f t="shared" si="16"/>
        <v>4549184.7300000004</v>
      </c>
      <c r="S12" s="64">
        <f t="shared" si="9"/>
        <v>4549184.7300000004</v>
      </c>
      <c r="T12" s="64">
        <f t="shared" si="9"/>
        <v>4549184.7300000004</v>
      </c>
      <c r="U12" s="64">
        <f t="shared" si="9"/>
        <v>4549183.669999999</v>
      </c>
    </row>
    <row r="13" spans="1:21" x14ac:dyDescent="0.2">
      <c r="A13" s="52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64">
        <v>48949186.299999997</v>
      </c>
      <c r="H13" s="64">
        <f t="shared" si="2"/>
        <v>12237297</v>
      </c>
      <c r="I13" s="64">
        <f t="shared" si="3"/>
        <v>12237297</v>
      </c>
      <c r="J13" s="64">
        <f t="shared" si="4"/>
        <v>12237297</v>
      </c>
      <c r="K13" s="64">
        <f t="shared" si="5"/>
        <v>12237295.299999997</v>
      </c>
      <c r="L13" s="64">
        <f t="shared" si="10"/>
        <v>18380699.859999999</v>
      </c>
      <c r="M13" s="64">
        <f t="shared" si="11"/>
        <v>4595174.97</v>
      </c>
      <c r="N13" s="64">
        <f t="shared" si="12"/>
        <v>4595174.97</v>
      </c>
      <c r="O13" s="64">
        <f t="shared" si="13"/>
        <v>4595174.97</v>
      </c>
      <c r="P13" s="64">
        <f t="shared" si="14"/>
        <v>4595174.950000002</v>
      </c>
      <c r="Q13" s="64">
        <f t="shared" si="15"/>
        <v>30568486.439999994</v>
      </c>
      <c r="R13" s="64">
        <f t="shared" si="16"/>
        <v>7642122.0300000003</v>
      </c>
      <c r="S13" s="64">
        <f t="shared" si="9"/>
        <v>7642122.0300000003</v>
      </c>
      <c r="T13" s="64">
        <f t="shared" si="9"/>
        <v>7642122.0300000003</v>
      </c>
      <c r="U13" s="64">
        <f t="shared" si="9"/>
        <v>7642120.349999995</v>
      </c>
    </row>
    <row r="14" spans="1:21" x14ac:dyDescent="0.2">
      <c r="A14" s="52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64">
        <v>40139679.960000001</v>
      </c>
      <c r="H14" s="64">
        <f t="shared" si="2"/>
        <v>10034920</v>
      </c>
      <c r="I14" s="64">
        <f t="shared" si="3"/>
        <v>10034920</v>
      </c>
      <c r="J14" s="64">
        <f t="shared" si="4"/>
        <v>10034920</v>
      </c>
      <c r="K14" s="64">
        <f t="shared" si="5"/>
        <v>10034919.960000001</v>
      </c>
      <c r="L14" s="64">
        <f t="shared" si="10"/>
        <v>2024100.28</v>
      </c>
      <c r="M14" s="64">
        <f t="shared" si="11"/>
        <v>506025.07</v>
      </c>
      <c r="N14" s="64">
        <f t="shared" si="12"/>
        <v>506025.07</v>
      </c>
      <c r="O14" s="64">
        <f t="shared" si="13"/>
        <v>506025.07</v>
      </c>
      <c r="P14" s="64">
        <f t="shared" si="14"/>
        <v>506025.06999999989</v>
      </c>
      <c r="Q14" s="64">
        <f t="shared" si="15"/>
        <v>38115579.68</v>
      </c>
      <c r="R14" s="64">
        <f t="shared" si="16"/>
        <v>9528894.9299999997</v>
      </c>
      <c r="S14" s="64">
        <f t="shared" si="9"/>
        <v>9528894.9299999997</v>
      </c>
      <c r="T14" s="64">
        <f t="shared" si="9"/>
        <v>9528894.9299999997</v>
      </c>
      <c r="U14" s="64">
        <f t="shared" si="9"/>
        <v>9528894.8900000006</v>
      </c>
    </row>
    <row r="15" spans="1:21" x14ac:dyDescent="0.2">
      <c r="A15" s="52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64">
        <v>41062187.789999999</v>
      </c>
      <c r="H15" s="64">
        <f t="shared" si="2"/>
        <v>10265547</v>
      </c>
      <c r="I15" s="64">
        <f t="shared" si="3"/>
        <v>10265547</v>
      </c>
      <c r="J15" s="64">
        <f t="shared" si="4"/>
        <v>10265547</v>
      </c>
      <c r="K15" s="64">
        <f t="shared" si="5"/>
        <v>10265546.789999999</v>
      </c>
      <c r="L15" s="64">
        <f t="shared" si="10"/>
        <v>36845744.840000004</v>
      </c>
      <c r="M15" s="64">
        <f t="shared" si="11"/>
        <v>9211436.2100000009</v>
      </c>
      <c r="N15" s="64">
        <f t="shared" si="12"/>
        <v>9211436.2100000009</v>
      </c>
      <c r="O15" s="64">
        <f t="shared" si="13"/>
        <v>9211436.2100000009</v>
      </c>
      <c r="P15" s="64">
        <f t="shared" si="14"/>
        <v>9211436.2100000009</v>
      </c>
      <c r="Q15" s="64">
        <f t="shared" si="15"/>
        <v>4216442.9499999955</v>
      </c>
      <c r="R15" s="64">
        <f t="shared" si="16"/>
        <v>1054110.7899999991</v>
      </c>
      <c r="S15" s="64">
        <f t="shared" si="9"/>
        <v>1054110.7899999991</v>
      </c>
      <c r="T15" s="64">
        <f t="shared" si="9"/>
        <v>1054110.7899999991</v>
      </c>
      <c r="U15" s="64">
        <f t="shared" si="9"/>
        <v>1054110.5799999982</v>
      </c>
    </row>
    <row r="16" spans="1:21" ht="17.25" customHeight="1" x14ac:dyDescent="0.2">
      <c r="A16" s="52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64">
        <v>49953383.770000003</v>
      </c>
      <c r="H16" s="64">
        <f t="shared" si="2"/>
        <v>12488346</v>
      </c>
      <c r="I16" s="64">
        <f t="shared" si="3"/>
        <v>12488346</v>
      </c>
      <c r="J16" s="64">
        <f t="shared" si="4"/>
        <v>12488346</v>
      </c>
      <c r="K16" s="64">
        <f t="shared" si="5"/>
        <v>12488345.770000003</v>
      </c>
      <c r="L16" s="64">
        <f t="shared" si="10"/>
        <v>4328889.88</v>
      </c>
      <c r="M16" s="64">
        <f t="shared" si="11"/>
        <v>1082222.47</v>
      </c>
      <c r="N16" s="64">
        <f t="shared" si="12"/>
        <v>1082222.47</v>
      </c>
      <c r="O16" s="64">
        <f t="shared" si="13"/>
        <v>1082222.47</v>
      </c>
      <c r="P16" s="64">
        <f t="shared" si="14"/>
        <v>1082222.4700000004</v>
      </c>
      <c r="Q16" s="64">
        <f t="shared" si="15"/>
        <v>45624493.890000001</v>
      </c>
      <c r="R16" s="64">
        <f t="shared" si="16"/>
        <v>11406123.529999999</v>
      </c>
      <c r="S16" s="64">
        <f t="shared" si="9"/>
        <v>11406123.529999999</v>
      </c>
      <c r="T16" s="64">
        <f t="shared" si="9"/>
        <v>11406123.529999999</v>
      </c>
      <c r="U16" s="64">
        <f t="shared" si="9"/>
        <v>11406123.300000003</v>
      </c>
    </row>
    <row r="17" spans="1:21" x14ac:dyDescent="0.2">
      <c r="A17" s="52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64">
        <v>27395292.41</v>
      </c>
      <c r="H17" s="64">
        <f t="shared" si="2"/>
        <v>6848823</v>
      </c>
      <c r="I17" s="64">
        <f t="shared" si="3"/>
        <v>6848823</v>
      </c>
      <c r="J17" s="64">
        <f t="shared" si="4"/>
        <v>6848823</v>
      </c>
      <c r="K17" s="64">
        <f t="shared" si="5"/>
        <v>6848823.4100000001</v>
      </c>
      <c r="L17" s="64">
        <f t="shared" si="10"/>
        <v>26173758.829999998</v>
      </c>
      <c r="M17" s="64">
        <f t="shared" si="11"/>
        <v>6543439.71</v>
      </c>
      <c r="N17" s="64">
        <f t="shared" si="12"/>
        <v>6543439.71</v>
      </c>
      <c r="O17" s="64">
        <f t="shared" si="13"/>
        <v>6543439.71</v>
      </c>
      <c r="P17" s="64">
        <f t="shared" si="14"/>
        <v>6543439.6999999965</v>
      </c>
      <c r="Q17" s="64">
        <f t="shared" si="15"/>
        <v>1221533.5800000038</v>
      </c>
      <c r="R17" s="64">
        <f t="shared" si="16"/>
        <v>305383.29000000004</v>
      </c>
      <c r="S17" s="64">
        <f t="shared" si="9"/>
        <v>305383.29000000004</v>
      </c>
      <c r="T17" s="64">
        <f t="shared" si="9"/>
        <v>305383.29000000004</v>
      </c>
      <c r="U17" s="64">
        <f t="shared" si="9"/>
        <v>305383.71000000369</v>
      </c>
    </row>
    <row r="18" spans="1:21" x14ac:dyDescent="0.2">
      <c r="A18" s="52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64">
        <v>42035266.089999996</v>
      </c>
      <c r="H18" s="64">
        <f t="shared" si="2"/>
        <v>10508817</v>
      </c>
      <c r="I18" s="64">
        <f t="shared" si="3"/>
        <v>10508817</v>
      </c>
      <c r="J18" s="64">
        <f t="shared" si="4"/>
        <v>10508817</v>
      </c>
      <c r="K18" s="64">
        <f t="shared" si="5"/>
        <v>10508815.089999996</v>
      </c>
      <c r="L18" s="64">
        <f t="shared" si="10"/>
        <v>14301523.01</v>
      </c>
      <c r="M18" s="64">
        <f t="shared" si="11"/>
        <v>3575380.75</v>
      </c>
      <c r="N18" s="64">
        <f t="shared" si="12"/>
        <v>3575380.75</v>
      </c>
      <c r="O18" s="64">
        <f t="shared" si="13"/>
        <v>3575380.75</v>
      </c>
      <c r="P18" s="64">
        <f t="shared" si="14"/>
        <v>3575380.76</v>
      </c>
      <c r="Q18" s="64">
        <f t="shared" si="15"/>
        <v>27733743.079999998</v>
      </c>
      <c r="R18" s="64">
        <f t="shared" si="16"/>
        <v>6933436.25</v>
      </c>
      <c r="S18" s="64">
        <f t="shared" si="9"/>
        <v>6933436.25</v>
      </c>
      <c r="T18" s="64">
        <f t="shared" si="9"/>
        <v>6933436.25</v>
      </c>
      <c r="U18" s="64">
        <f t="shared" si="9"/>
        <v>6933434.3299999963</v>
      </c>
    </row>
    <row r="19" spans="1:21" x14ac:dyDescent="0.2">
      <c r="A19" s="52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64">
        <v>47337174.419999994</v>
      </c>
      <c r="H19" s="64">
        <f t="shared" si="2"/>
        <v>11834294</v>
      </c>
      <c r="I19" s="64">
        <f t="shared" si="3"/>
        <v>11834294</v>
      </c>
      <c r="J19" s="64">
        <f t="shared" si="4"/>
        <v>11834294</v>
      </c>
      <c r="K19" s="64">
        <f t="shared" si="5"/>
        <v>11834292.419999994</v>
      </c>
      <c r="L19" s="64">
        <f t="shared" si="10"/>
        <v>2381490.1</v>
      </c>
      <c r="M19" s="64">
        <f t="shared" si="11"/>
        <v>595372.53</v>
      </c>
      <c r="N19" s="64">
        <f t="shared" si="12"/>
        <v>595372.53</v>
      </c>
      <c r="O19" s="64">
        <f t="shared" si="13"/>
        <v>595372.53</v>
      </c>
      <c r="P19" s="64">
        <f t="shared" si="14"/>
        <v>595372.51</v>
      </c>
      <c r="Q19" s="64">
        <f t="shared" si="15"/>
        <v>44955684.32</v>
      </c>
      <c r="R19" s="64">
        <f t="shared" si="16"/>
        <v>11238921.470000001</v>
      </c>
      <c r="S19" s="64">
        <f t="shared" si="9"/>
        <v>11238921.470000001</v>
      </c>
      <c r="T19" s="64">
        <f t="shared" si="9"/>
        <v>11238921.470000001</v>
      </c>
      <c r="U19" s="64">
        <f t="shared" si="9"/>
        <v>11238919.909999995</v>
      </c>
    </row>
    <row r="20" spans="1:21" x14ac:dyDescent="0.2">
      <c r="A20" s="52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64">
        <v>22819253.57</v>
      </c>
      <c r="H20" s="64">
        <f t="shared" si="2"/>
        <v>5704813</v>
      </c>
      <c r="I20" s="64">
        <f t="shared" si="3"/>
        <v>5704813</v>
      </c>
      <c r="J20" s="64">
        <f t="shared" si="4"/>
        <v>5704813</v>
      </c>
      <c r="K20" s="64">
        <f t="shared" si="5"/>
        <v>5704814.5700000003</v>
      </c>
      <c r="L20" s="64">
        <f t="shared" si="10"/>
        <v>305876.88</v>
      </c>
      <c r="M20" s="64">
        <f t="shared" si="11"/>
        <v>76469.22</v>
      </c>
      <c r="N20" s="64">
        <f t="shared" si="12"/>
        <v>76469.22</v>
      </c>
      <c r="O20" s="64">
        <f t="shared" si="13"/>
        <v>76469.22</v>
      </c>
      <c r="P20" s="64">
        <f t="shared" si="14"/>
        <v>76469.22</v>
      </c>
      <c r="Q20" s="64">
        <f t="shared" si="15"/>
        <v>22513376.690000001</v>
      </c>
      <c r="R20" s="64">
        <f t="shared" si="16"/>
        <v>5628343.7800000003</v>
      </c>
      <c r="S20" s="64">
        <f t="shared" si="9"/>
        <v>5628343.7800000003</v>
      </c>
      <c r="T20" s="64">
        <f t="shared" si="9"/>
        <v>5628343.7800000003</v>
      </c>
      <c r="U20" s="64">
        <f t="shared" si="9"/>
        <v>5628345.3500000006</v>
      </c>
    </row>
    <row r="21" spans="1:21" x14ac:dyDescent="0.2">
      <c r="A21" s="52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64">
        <v>35510943.739999995</v>
      </c>
      <c r="H21" s="64">
        <f t="shared" si="2"/>
        <v>8877736</v>
      </c>
      <c r="I21" s="64">
        <f t="shared" si="3"/>
        <v>8877736</v>
      </c>
      <c r="J21" s="64">
        <f t="shared" si="4"/>
        <v>8877736</v>
      </c>
      <c r="K21" s="64">
        <f t="shared" si="5"/>
        <v>8877735.7399999946</v>
      </c>
      <c r="L21" s="64">
        <f t="shared" si="10"/>
        <v>32707288.48</v>
      </c>
      <c r="M21" s="64">
        <f t="shared" si="11"/>
        <v>8176822.1200000001</v>
      </c>
      <c r="N21" s="64">
        <f t="shared" si="12"/>
        <v>8176822.1200000001</v>
      </c>
      <c r="O21" s="64">
        <f t="shared" si="13"/>
        <v>8176822.1200000001</v>
      </c>
      <c r="P21" s="64">
        <f t="shared" si="14"/>
        <v>8176822.1199999982</v>
      </c>
      <c r="Q21" s="64">
        <f t="shared" si="15"/>
        <v>2803655.2599999961</v>
      </c>
      <c r="R21" s="64">
        <f t="shared" si="16"/>
        <v>700913.87999999989</v>
      </c>
      <c r="S21" s="64">
        <f t="shared" si="9"/>
        <v>700913.87999999989</v>
      </c>
      <c r="T21" s="64">
        <f t="shared" si="9"/>
        <v>700913.87999999989</v>
      </c>
      <c r="U21" s="64">
        <f t="shared" si="9"/>
        <v>700913.61999999639</v>
      </c>
    </row>
    <row r="22" spans="1:21" x14ac:dyDescent="0.2">
      <c r="A22" s="52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64">
        <v>16418803.879999995</v>
      </c>
      <c r="H22" s="64">
        <f t="shared" si="2"/>
        <v>4104701</v>
      </c>
      <c r="I22" s="64">
        <f t="shared" si="3"/>
        <v>4104701</v>
      </c>
      <c r="J22" s="64">
        <f t="shared" si="4"/>
        <v>4104701</v>
      </c>
      <c r="K22" s="64">
        <f t="shared" si="5"/>
        <v>4104700.8799999952</v>
      </c>
      <c r="L22" s="64">
        <f t="shared" si="10"/>
        <v>1297861.42</v>
      </c>
      <c r="M22" s="64">
        <f t="shared" si="11"/>
        <v>324465.36</v>
      </c>
      <c r="N22" s="64">
        <f t="shared" si="12"/>
        <v>324465.36</v>
      </c>
      <c r="O22" s="64">
        <f t="shared" si="13"/>
        <v>324465.36</v>
      </c>
      <c r="P22" s="64">
        <f t="shared" si="14"/>
        <v>324465.33999999997</v>
      </c>
      <c r="Q22" s="64">
        <f t="shared" si="15"/>
        <v>15120942.459999995</v>
      </c>
      <c r="R22" s="64">
        <f t="shared" si="16"/>
        <v>3780235.64</v>
      </c>
      <c r="S22" s="64">
        <f t="shared" si="9"/>
        <v>3780235.64</v>
      </c>
      <c r="T22" s="64">
        <f t="shared" si="9"/>
        <v>3780235.64</v>
      </c>
      <c r="U22" s="64">
        <f t="shared" si="9"/>
        <v>3780235.5399999954</v>
      </c>
    </row>
    <row r="23" spans="1:21" x14ac:dyDescent="0.2">
      <c r="A23" s="52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64">
        <v>28597397.09</v>
      </c>
      <c r="H23" s="64">
        <f t="shared" si="2"/>
        <v>7149349</v>
      </c>
      <c r="I23" s="64">
        <f t="shared" si="3"/>
        <v>7149349</v>
      </c>
      <c r="J23" s="64">
        <f t="shared" si="4"/>
        <v>7149349</v>
      </c>
      <c r="K23" s="64">
        <f t="shared" si="5"/>
        <v>7149350.0899999999</v>
      </c>
      <c r="L23" s="64">
        <f t="shared" si="10"/>
        <v>276518.81</v>
      </c>
      <c r="M23" s="64">
        <f t="shared" si="11"/>
        <v>69129.7</v>
      </c>
      <c r="N23" s="64">
        <f t="shared" si="12"/>
        <v>69129.7</v>
      </c>
      <c r="O23" s="64">
        <f t="shared" si="13"/>
        <v>69129.7</v>
      </c>
      <c r="P23" s="64">
        <f t="shared" si="14"/>
        <v>69129.709999999977</v>
      </c>
      <c r="Q23" s="64">
        <f t="shared" si="15"/>
        <v>28320878.279999997</v>
      </c>
      <c r="R23" s="64">
        <f t="shared" si="16"/>
        <v>7080219.2999999998</v>
      </c>
      <c r="S23" s="64">
        <f t="shared" si="16"/>
        <v>7080219.2999999998</v>
      </c>
      <c r="T23" s="64">
        <f t="shared" si="16"/>
        <v>7080219.2999999998</v>
      </c>
      <c r="U23" s="64">
        <f t="shared" si="16"/>
        <v>7080220.3799999999</v>
      </c>
    </row>
    <row r="24" spans="1:21" x14ac:dyDescent="0.2">
      <c r="A24" s="52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64">
        <v>32504403.919999998</v>
      </c>
      <c r="H24" s="64">
        <f t="shared" si="2"/>
        <v>8126101</v>
      </c>
      <c r="I24" s="64">
        <f t="shared" si="3"/>
        <v>8126101</v>
      </c>
      <c r="J24" s="64">
        <f t="shared" si="4"/>
        <v>8126101</v>
      </c>
      <c r="K24" s="64">
        <f t="shared" si="5"/>
        <v>8126100.9199999981</v>
      </c>
      <c r="L24" s="64">
        <f t="shared" si="10"/>
        <v>2684205.2400000002</v>
      </c>
      <c r="M24" s="64">
        <f t="shared" si="11"/>
        <v>671051.31000000006</v>
      </c>
      <c r="N24" s="64">
        <f t="shared" si="12"/>
        <v>671051.31000000006</v>
      </c>
      <c r="O24" s="64">
        <f t="shared" si="13"/>
        <v>671051.31000000006</v>
      </c>
      <c r="P24" s="64">
        <f t="shared" si="14"/>
        <v>671051.31000000006</v>
      </c>
      <c r="Q24" s="64">
        <f t="shared" si="15"/>
        <v>29820198.68</v>
      </c>
      <c r="R24" s="64">
        <f t="shared" si="16"/>
        <v>7455049.6899999995</v>
      </c>
      <c r="S24" s="64">
        <f t="shared" si="16"/>
        <v>7455049.6899999995</v>
      </c>
      <c r="T24" s="64">
        <f t="shared" si="16"/>
        <v>7455049.6899999995</v>
      </c>
      <c r="U24" s="64">
        <f t="shared" si="16"/>
        <v>7455049.6099999975</v>
      </c>
    </row>
    <row r="25" spans="1:21" x14ac:dyDescent="0.2">
      <c r="A25" s="52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64">
        <v>15081323.77</v>
      </c>
      <c r="H25" s="64">
        <f t="shared" si="2"/>
        <v>3770331</v>
      </c>
      <c r="I25" s="64">
        <f t="shared" si="3"/>
        <v>3770331</v>
      </c>
      <c r="J25" s="64">
        <f t="shared" si="4"/>
        <v>3770331</v>
      </c>
      <c r="K25" s="64">
        <f t="shared" si="5"/>
        <v>3770330.7699999996</v>
      </c>
      <c r="L25" s="64">
        <f t="shared" si="10"/>
        <v>1421929.63</v>
      </c>
      <c r="M25" s="64">
        <f t="shared" si="11"/>
        <v>355482.41</v>
      </c>
      <c r="N25" s="64">
        <f t="shared" si="12"/>
        <v>355482.41</v>
      </c>
      <c r="O25" s="64">
        <f t="shared" si="13"/>
        <v>355482.41</v>
      </c>
      <c r="P25" s="64">
        <f t="shared" si="14"/>
        <v>355482.40000000008</v>
      </c>
      <c r="Q25" s="64">
        <f t="shared" si="15"/>
        <v>13659394.139999999</v>
      </c>
      <c r="R25" s="64">
        <f t="shared" si="16"/>
        <v>3414848.59</v>
      </c>
      <c r="S25" s="64">
        <f t="shared" si="16"/>
        <v>3414848.59</v>
      </c>
      <c r="T25" s="64">
        <f t="shared" si="16"/>
        <v>3414848.59</v>
      </c>
      <c r="U25" s="64">
        <f t="shared" si="16"/>
        <v>3414848.3699999996</v>
      </c>
    </row>
    <row r="26" spans="1:21" x14ac:dyDescent="0.2">
      <c r="A26" s="52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64">
        <v>142704990.91</v>
      </c>
      <c r="H26" s="64">
        <f t="shared" si="2"/>
        <v>35676248</v>
      </c>
      <c r="I26" s="64">
        <f t="shared" si="3"/>
        <v>35676248</v>
      </c>
      <c r="J26" s="64">
        <f t="shared" si="4"/>
        <v>35676248</v>
      </c>
      <c r="K26" s="64">
        <f t="shared" si="5"/>
        <v>35676246.909999996</v>
      </c>
      <c r="L26" s="64">
        <f t="shared" si="10"/>
        <v>57770461.890000001</v>
      </c>
      <c r="M26" s="64">
        <f t="shared" si="11"/>
        <v>14442615.470000001</v>
      </c>
      <c r="N26" s="64">
        <f t="shared" si="12"/>
        <v>14442615.470000001</v>
      </c>
      <c r="O26" s="64">
        <f t="shared" si="13"/>
        <v>14442615.470000001</v>
      </c>
      <c r="P26" s="64">
        <f t="shared" si="14"/>
        <v>14442615.480000002</v>
      </c>
      <c r="Q26" s="64">
        <f t="shared" si="15"/>
        <v>84934529.019999996</v>
      </c>
      <c r="R26" s="64">
        <f t="shared" si="16"/>
        <v>21233632.530000001</v>
      </c>
      <c r="S26" s="64">
        <f t="shared" si="16"/>
        <v>21233632.530000001</v>
      </c>
      <c r="T26" s="64">
        <f t="shared" si="16"/>
        <v>21233632.530000001</v>
      </c>
      <c r="U26" s="64">
        <f t="shared" si="16"/>
        <v>21233631.429999992</v>
      </c>
    </row>
    <row r="27" spans="1:21" x14ac:dyDescent="0.2">
      <c r="A27" s="52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64">
        <v>26465019.48</v>
      </c>
      <c r="H27" s="64">
        <f t="shared" si="2"/>
        <v>6616255</v>
      </c>
      <c r="I27" s="64">
        <f t="shared" si="3"/>
        <v>6616255</v>
      </c>
      <c r="J27" s="64">
        <f t="shared" si="4"/>
        <v>6616255</v>
      </c>
      <c r="K27" s="64">
        <f t="shared" si="5"/>
        <v>6616254.4800000004</v>
      </c>
      <c r="L27" s="64">
        <f t="shared" si="10"/>
        <v>2289644.2799999998</v>
      </c>
      <c r="M27" s="64">
        <f t="shared" si="11"/>
        <v>572411.06999999995</v>
      </c>
      <c r="N27" s="64">
        <f t="shared" si="12"/>
        <v>572411.06999999995</v>
      </c>
      <c r="O27" s="64">
        <f t="shared" si="13"/>
        <v>572411.06999999995</v>
      </c>
      <c r="P27" s="64">
        <f t="shared" si="14"/>
        <v>572411.07000000018</v>
      </c>
      <c r="Q27" s="64">
        <f t="shared" si="15"/>
        <v>24175375.199999999</v>
      </c>
      <c r="R27" s="64">
        <f t="shared" si="16"/>
        <v>6043843.9299999997</v>
      </c>
      <c r="S27" s="64">
        <f t="shared" si="16"/>
        <v>6043843.9299999997</v>
      </c>
      <c r="T27" s="64">
        <f t="shared" si="16"/>
        <v>6043843.9299999997</v>
      </c>
      <c r="U27" s="64">
        <f t="shared" si="16"/>
        <v>6043843.4100000001</v>
      </c>
    </row>
    <row r="28" spans="1:21" x14ac:dyDescent="0.2">
      <c r="A28" s="52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64">
        <v>50434071.189999998</v>
      </c>
      <c r="H28" s="64">
        <f t="shared" si="2"/>
        <v>12608518</v>
      </c>
      <c r="I28" s="64">
        <f t="shared" si="3"/>
        <v>12608518</v>
      </c>
      <c r="J28" s="64">
        <f t="shared" si="4"/>
        <v>12608518</v>
      </c>
      <c r="K28" s="64">
        <f t="shared" si="5"/>
        <v>12608517.189999998</v>
      </c>
      <c r="L28" s="64">
        <f t="shared" si="10"/>
        <v>9020533.7400000002</v>
      </c>
      <c r="M28" s="64">
        <f t="shared" si="11"/>
        <v>2255133.44</v>
      </c>
      <c r="N28" s="64">
        <f t="shared" si="12"/>
        <v>2255133.44</v>
      </c>
      <c r="O28" s="64">
        <f t="shared" si="13"/>
        <v>2255133.44</v>
      </c>
      <c r="P28" s="64">
        <f t="shared" si="14"/>
        <v>2255133.4200000013</v>
      </c>
      <c r="Q28" s="64">
        <f t="shared" si="15"/>
        <v>41413537.449999996</v>
      </c>
      <c r="R28" s="64">
        <f t="shared" si="16"/>
        <v>10353384.560000001</v>
      </c>
      <c r="S28" s="64">
        <f t="shared" si="16"/>
        <v>10353384.560000001</v>
      </c>
      <c r="T28" s="64">
        <f t="shared" si="16"/>
        <v>10353384.560000001</v>
      </c>
      <c r="U28" s="64">
        <f t="shared" si="16"/>
        <v>10353383.769999996</v>
      </c>
    </row>
    <row r="29" spans="1:21" x14ac:dyDescent="0.2">
      <c r="A29" s="52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64">
        <v>43324999.689999998</v>
      </c>
      <c r="H29" s="64">
        <f t="shared" si="2"/>
        <v>10831250</v>
      </c>
      <c r="I29" s="64">
        <f t="shared" si="3"/>
        <v>10831250</v>
      </c>
      <c r="J29" s="64">
        <f t="shared" si="4"/>
        <v>10831250</v>
      </c>
      <c r="K29" s="64">
        <f t="shared" si="5"/>
        <v>10831249.689999998</v>
      </c>
      <c r="L29" s="64">
        <f t="shared" si="10"/>
        <v>3025210.66</v>
      </c>
      <c r="M29" s="64">
        <f t="shared" si="11"/>
        <v>756302.67</v>
      </c>
      <c r="N29" s="64">
        <f t="shared" si="12"/>
        <v>756302.67</v>
      </c>
      <c r="O29" s="64">
        <f t="shared" si="13"/>
        <v>756302.67</v>
      </c>
      <c r="P29" s="64">
        <f t="shared" si="14"/>
        <v>756302.65000000026</v>
      </c>
      <c r="Q29" s="64">
        <f t="shared" si="15"/>
        <v>40299789.030000001</v>
      </c>
      <c r="R29" s="64">
        <f t="shared" si="16"/>
        <v>10074947.33</v>
      </c>
      <c r="S29" s="64">
        <f t="shared" si="16"/>
        <v>10074947.33</v>
      </c>
      <c r="T29" s="64">
        <f t="shared" si="16"/>
        <v>10074947.33</v>
      </c>
      <c r="U29" s="64">
        <f t="shared" si="16"/>
        <v>10074947.039999997</v>
      </c>
    </row>
    <row r="30" spans="1:21" x14ac:dyDescent="0.2">
      <c r="A30" s="52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64">
        <v>34734108.82</v>
      </c>
      <c r="H30" s="64">
        <f t="shared" si="2"/>
        <v>8683527</v>
      </c>
      <c r="I30" s="64">
        <f t="shared" si="3"/>
        <v>8683527</v>
      </c>
      <c r="J30" s="64">
        <f t="shared" si="4"/>
        <v>8683527</v>
      </c>
      <c r="K30" s="64">
        <f t="shared" si="5"/>
        <v>8683527.8200000003</v>
      </c>
      <c r="L30" s="64">
        <f t="shared" si="10"/>
        <v>4479585.91</v>
      </c>
      <c r="M30" s="64">
        <f t="shared" si="11"/>
        <v>1119896.48</v>
      </c>
      <c r="N30" s="64">
        <f t="shared" si="12"/>
        <v>1119896.48</v>
      </c>
      <c r="O30" s="64">
        <f t="shared" si="13"/>
        <v>1119896.48</v>
      </c>
      <c r="P30" s="64">
        <f t="shared" si="14"/>
        <v>1119896.4700000002</v>
      </c>
      <c r="Q30" s="64">
        <f t="shared" si="15"/>
        <v>30254522.909999996</v>
      </c>
      <c r="R30" s="64">
        <f t="shared" si="16"/>
        <v>7563630.5199999996</v>
      </c>
      <c r="S30" s="64">
        <f t="shared" si="16"/>
        <v>7563630.5199999996</v>
      </c>
      <c r="T30" s="64">
        <f t="shared" si="16"/>
        <v>7563630.5199999996</v>
      </c>
      <c r="U30" s="64">
        <f t="shared" si="16"/>
        <v>7563631.3499999996</v>
      </c>
    </row>
    <row r="31" spans="1:21" ht="30" x14ac:dyDescent="0.2">
      <c r="A31" s="52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64">
        <v>710109772.96999991</v>
      </c>
      <c r="H31" s="64">
        <f t="shared" si="2"/>
        <v>177527443</v>
      </c>
      <c r="I31" s="64">
        <f t="shared" si="3"/>
        <v>177527443</v>
      </c>
      <c r="J31" s="64">
        <f t="shared" si="4"/>
        <v>177527443</v>
      </c>
      <c r="K31" s="64">
        <f t="shared" si="5"/>
        <v>177527443.96999991</v>
      </c>
      <c r="L31" s="64">
        <f t="shared" si="10"/>
        <v>381137041.79000002</v>
      </c>
      <c r="M31" s="64">
        <f t="shared" si="11"/>
        <v>95284260.450000003</v>
      </c>
      <c r="N31" s="64">
        <f t="shared" si="12"/>
        <v>95284260.450000003</v>
      </c>
      <c r="O31" s="64">
        <f t="shared" si="13"/>
        <v>95284260.450000003</v>
      </c>
      <c r="P31" s="64">
        <f t="shared" si="14"/>
        <v>95284260.440000042</v>
      </c>
      <c r="Q31" s="64">
        <f t="shared" si="15"/>
        <v>328972731.17999983</v>
      </c>
      <c r="R31" s="64">
        <f t="shared" si="16"/>
        <v>82243182.549999997</v>
      </c>
      <c r="S31" s="64">
        <f t="shared" si="16"/>
        <v>82243182.549999997</v>
      </c>
      <c r="T31" s="64">
        <f t="shared" si="16"/>
        <v>82243182.549999997</v>
      </c>
      <c r="U31" s="64">
        <f t="shared" si="16"/>
        <v>82243183.529999867</v>
      </c>
    </row>
    <row r="32" spans="1:21" ht="30" x14ac:dyDescent="0.2">
      <c r="A32" s="52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64">
        <v>249163600.54999998</v>
      </c>
      <c r="H32" s="64">
        <f t="shared" si="2"/>
        <v>62290900</v>
      </c>
      <c r="I32" s="64">
        <f t="shared" si="3"/>
        <v>62290900</v>
      </c>
      <c r="J32" s="64">
        <f t="shared" si="4"/>
        <v>62290900</v>
      </c>
      <c r="K32" s="64">
        <f t="shared" si="5"/>
        <v>62290900.549999982</v>
      </c>
      <c r="L32" s="64">
        <f t="shared" si="10"/>
        <v>133733517.34</v>
      </c>
      <c r="M32" s="64">
        <f t="shared" si="11"/>
        <v>33433379.34</v>
      </c>
      <c r="N32" s="64">
        <f t="shared" si="12"/>
        <v>33433379.34</v>
      </c>
      <c r="O32" s="64">
        <f t="shared" si="13"/>
        <v>33433379.34</v>
      </c>
      <c r="P32" s="64">
        <f t="shared" si="14"/>
        <v>33433379.319999997</v>
      </c>
      <c r="Q32" s="64">
        <f t="shared" si="15"/>
        <v>115430083.20999999</v>
      </c>
      <c r="R32" s="64">
        <f t="shared" si="16"/>
        <v>28857520.66</v>
      </c>
      <c r="S32" s="64">
        <f t="shared" si="16"/>
        <v>28857520.66</v>
      </c>
      <c r="T32" s="64">
        <f t="shared" si="16"/>
        <v>28857520.66</v>
      </c>
      <c r="U32" s="64">
        <f t="shared" si="16"/>
        <v>28857521.229999986</v>
      </c>
    </row>
    <row r="33" spans="1:21" ht="30" x14ac:dyDescent="0.2">
      <c r="A33" s="52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64">
        <v>188169845.53999996</v>
      </c>
      <c r="H33" s="64">
        <f t="shared" si="2"/>
        <v>47042461</v>
      </c>
      <c r="I33" s="64">
        <f t="shared" si="3"/>
        <v>47042461</v>
      </c>
      <c r="J33" s="64">
        <f t="shared" si="4"/>
        <v>47042461</v>
      </c>
      <c r="K33" s="64">
        <f t="shared" si="5"/>
        <v>47042462.539999962</v>
      </c>
      <c r="L33" s="64">
        <f t="shared" si="10"/>
        <v>100996354.38</v>
      </c>
      <c r="M33" s="64">
        <f t="shared" si="11"/>
        <v>25249088.600000001</v>
      </c>
      <c r="N33" s="64">
        <f t="shared" si="12"/>
        <v>25249088.600000001</v>
      </c>
      <c r="O33" s="64">
        <f t="shared" si="13"/>
        <v>25249088.600000001</v>
      </c>
      <c r="P33" s="64">
        <f t="shared" si="14"/>
        <v>25249088.579999998</v>
      </c>
      <c r="Q33" s="64">
        <f t="shared" si="15"/>
        <v>87173491.159999967</v>
      </c>
      <c r="R33" s="64">
        <f t="shared" si="16"/>
        <v>21793372.399999999</v>
      </c>
      <c r="S33" s="64">
        <f t="shared" si="16"/>
        <v>21793372.399999999</v>
      </c>
      <c r="T33" s="64">
        <f t="shared" si="16"/>
        <v>21793372.399999999</v>
      </c>
      <c r="U33" s="64">
        <f t="shared" si="16"/>
        <v>21793373.959999964</v>
      </c>
    </row>
    <row r="34" spans="1:21" ht="30" x14ac:dyDescent="0.2">
      <c r="A34" s="52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64">
        <v>833073136.34000003</v>
      </c>
      <c r="H34" s="64">
        <f t="shared" si="2"/>
        <v>208268284</v>
      </c>
      <c r="I34" s="64">
        <f t="shared" si="3"/>
        <v>208268284</v>
      </c>
      <c r="J34" s="64">
        <f t="shared" si="4"/>
        <v>208268284</v>
      </c>
      <c r="K34" s="64">
        <f t="shared" si="5"/>
        <v>208268284.34000003</v>
      </c>
      <c r="L34" s="64">
        <f t="shared" si="10"/>
        <v>447135137.22000003</v>
      </c>
      <c r="M34" s="64">
        <f t="shared" si="11"/>
        <v>111783784.31</v>
      </c>
      <c r="N34" s="64">
        <f t="shared" si="12"/>
        <v>111783784.31</v>
      </c>
      <c r="O34" s="64">
        <f t="shared" si="13"/>
        <v>111783784.31</v>
      </c>
      <c r="P34" s="64">
        <f t="shared" si="14"/>
        <v>111783784.29000002</v>
      </c>
      <c r="Q34" s="64">
        <f t="shared" si="15"/>
        <v>385937999.12</v>
      </c>
      <c r="R34" s="64">
        <f t="shared" si="16"/>
        <v>96484499.689999998</v>
      </c>
      <c r="S34" s="64">
        <f t="shared" si="16"/>
        <v>96484499.689999998</v>
      </c>
      <c r="T34" s="64">
        <f t="shared" si="16"/>
        <v>96484499.689999998</v>
      </c>
      <c r="U34" s="64">
        <f t="shared" si="16"/>
        <v>96484500.050000012</v>
      </c>
    </row>
    <row r="35" spans="1:21" ht="30" x14ac:dyDescent="0.2">
      <c r="A35" s="52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64">
        <v>197750242.68000001</v>
      </c>
      <c r="H35" s="64">
        <f t="shared" si="2"/>
        <v>49437561</v>
      </c>
      <c r="I35" s="64">
        <f t="shared" si="3"/>
        <v>49437561</v>
      </c>
      <c r="J35" s="64">
        <f t="shared" si="4"/>
        <v>49437561</v>
      </c>
      <c r="K35" s="64">
        <f t="shared" si="5"/>
        <v>49437559.680000007</v>
      </c>
      <c r="L35" s="64">
        <f t="shared" si="10"/>
        <v>106138438.56</v>
      </c>
      <c r="M35" s="64">
        <f t="shared" si="11"/>
        <v>26534609.640000001</v>
      </c>
      <c r="N35" s="64">
        <f t="shared" si="12"/>
        <v>26534609.640000001</v>
      </c>
      <c r="O35" s="64">
        <f t="shared" si="13"/>
        <v>26534609.640000001</v>
      </c>
      <c r="P35" s="64">
        <f t="shared" si="14"/>
        <v>26534609.640000001</v>
      </c>
      <c r="Q35" s="64">
        <f t="shared" si="15"/>
        <v>91611804.120000005</v>
      </c>
      <c r="R35" s="64">
        <f t="shared" si="16"/>
        <v>22902951.359999999</v>
      </c>
      <c r="S35" s="64">
        <f t="shared" si="16"/>
        <v>22902951.359999999</v>
      </c>
      <c r="T35" s="64">
        <f t="shared" si="16"/>
        <v>22902951.359999999</v>
      </c>
      <c r="U35" s="64">
        <f t="shared" si="16"/>
        <v>22902950.040000007</v>
      </c>
    </row>
    <row r="36" spans="1:21" ht="45" x14ac:dyDescent="0.2">
      <c r="A36" s="52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64">
        <v>109787492.94</v>
      </c>
      <c r="H36" s="64">
        <f t="shared" si="2"/>
        <v>27446873</v>
      </c>
      <c r="I36" s="64">
        <f t="shared" si="3"/>
        <v>27446873</v>
      </c>
      <c r="J36" s="64">
        <f t="shared" si="4"/>
        <v>27446873</v>
      </c>
      <c r="K36" s="64">
        <f t="shared" si="5"/>
        <v>27446873.939999998</v>
      </c>
      <c r="L36" s="64">
        <f t="shared" si="10"/>
        <v>58926213.770000003</v>
      </c>
      <c r="M36" s="64">
        <f t="shared" si="11"/>
        <v>14731553.439999999</v>
      </c>
      <c r="N36" s="64">
        <f t="shared" si="12"/>
        <v>14731553.439999999</v>
      </c>
      <c r="O36" s="64">
        <f t="shared" si="13"/>
        <v>14731553.439999999</v>
      </c>
      <c r="P36" s="64">
        <f t="shared" si="14"/>
        <v>14731553.450000009</v>
      </c>
      <c r="Q36" s="64">
        <f t="shared" si="15"/>
        <v>50861279.169999987</v>
      </c>
      <c r="R36" s="64">
        <f t="shared" si="16"/>
        <v>12715319.560000001</v>
      </c>
      <c r="S36" s="64">
        <f t="shared" si="16"/>
        <v>12715319.560000001</v>
      </c>
      <c r="T36" s="64">
        <f t="shared" si="16"/>
        <v>12715319.560000001</v>
      </c>
      <c r="U36" s="64">
        <f t="shared" si="16"/>
        <v>12715320.489999989</v>
      </c>
    </row>
    <row r="37" spans="1:21" ht="30" x14ac:dyDescent="0.2">
      <c r="A37" s="52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64">
        <v>20283184.010000002</v>
      </c>
      <c r="H37" s="64">
        <f t="shared" si="2"/>
        <v>5070796</v>
      </c>
      <c r="I37" s="64">
        <f t="shared" si="3"/>
        <v>5070796</v>
      </c>
      <c r="J37" s="64">
        <f t="shared" si="4"/>
        <v>5070796</v>
      </c>
      <c r="K37" s="64">
        <f t="shared" si="5"/>
        <v>5070796.0100000016</v>
      </c>
      <c r="L37" s="64">
        <f t="shared" si="10"/>
        <v>10886588.310000001</v>
      </c>
      <c r="M37" s="64">
        <f t="shared" si="11"/>
        <v>2721647.08</v>
      </c>
      <c r="N37" s="64">
        <f t="shared" si="12"/>
        <v>2721647.08</v>
      </c>
      <c r="O37" s="64">
        <f t="shared" si="13"/>
        <v>2721647.08</v>
      </c>
      <c r="P37" s="64">
        <f t="shared" si="14"/>
        <v>2721647.0700000003</v>
      </c>
      <c r="Q37" s="64">
        <f t="shared" si="15"/>
        <v>9396595.7000000011</v>
      </c>
      <c r="R37" s="64">
        <f t="shared" si="16"/>
        <v>2349148.92</v>
      </c>
      <c r="S37" s="64">
        <f t="shared" si="16"/>
        <v>2349148.92</v>
      </c>
      <c r="T37" s="64">
        <f t="shared" si="16"/>
        <v>2349148.92</v>
      </c>
      <c r="U37" s="64">
        <f t="shared" si="16"/>
        <v>2349148.9400000013</v>
      </c>
    </row>
    <row r="38" spans="1:21" x14ac:dyDescent="0.2">
      <c r="A38" s="52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64">
        <v>0</v>
      </c>
      <c r="H38" s="64"/>
      <c r="I38" s="64"/>
      <c r="J38" s="64"/>
      <c r="K38" s="64"/>
      <c r="L38" s="64">
        <f t="shared" si="10"/>
        <v>0</v>
      </c>
      <c r="M38" s="64">
        <f t="shared" si="11"/>
        <v>0</v>
      </c>
      <c r="N38" s="64">
        <f t="shared" si="12"/>
        <v>0</v>
      </c>
      <c r="O38" s="64">
        <f t="shared" si="13"/>
        <v>0</v>
      </c>
      <c r="P38" s="64">
        <f t="shared" si="14"/>
        <v>0</v>
      </c>
      <c r="Q38" s="64">
        <f t="shared" si="15"/>
        <v>0</v>
      </c>
      <c r="R38" s="64">
        <f t="shared" si="16"/>
        <v>0</v>
      </c>
      <c r="S38" s="64">
        <f t="shared" si="16"/>
        <v>0</v>
      </c>
      <c r="T38" s="64">
        <f t="shared" si="16"/>
        <v>0</v>
      </c>
      <c r="U38" s="64">
        <f t="shared" si="16"/>
        <v>0</v>
      </c>
    </row>
    <row r="39" spans="1:21" ht="30" x14ac:dyDescent="0.2">
      <c r="A39" s="52">
        <v>33</v>
      </c>
      <c r="B39" s="54" t="s">
        <v>72</v>
      </c>
      <c r="C39" s="71">
        <v>441457</v>
      </c>
      <c r="D39" s="71">
        <v>381037</v>
      </c>
      <c r="E39" s="71">
        <f t="shared" ref="E39:E70" si="17">C39/(C39+D39)</f>
        <v>0.53672975122006972</v>
      </c>
      <c r="F39" s="71">
        <f t="shared" ref="F39:F70" si="18">1-E39</f>
        <v>0.46327024877993028</v>
      </c>
      <c r="G39" s="64">
        <v>284312306.64999998</v>
      </c>
      <c r="H39" s="64">
        <f>ROUND(G39/4,0)</f>
        <v>71078077</v>
      </c>
      <c r="I39" s="64">
        <f>H39</f>
        <v>71078077</v>
      </c>
      <c r="J39" s="64">
        <f>H39</f>
        <v>71078077</v>
      </c>
      <c r="K39" s="64">
        <f>G39-H39-I39-J39</f>
        <v>71078075.649999976</v>
      </c>
      <c r="L39" s="64">
        <f t="shared" si="10"/>
        <v>152598873.62</v>
      </c>
      <c r="M39" s="64">
        <f t="shared" si="11"/>
        <v>38149718.409999996</v>
      </c>
      <c r="N39" s="64">
        <f t="shared" si="12"/>
        <v>38149718.409999996</v>
      </c>
      <c r="O39" s="64">
        <f t="shared" si="13"/>
        <v>38149718.409999996</v>
      </c>
      <c r="P39" s="64">
        <f t="shared" si="14"/>
        <v>38149718.390000015</v>
      </c>
      <c r="Q39" s="64">
        <f t="shared" si="15"/>
        <v>131713433.02999997</v>
      </c>
      <c r="R39" s="64">
        <f t="shared" si="16"/>
        <v>32928358.590000004</v>
      </c>
      <c r="S39" s="64">
        <f t="shared" si="16"/>
        <v>32928358.590000004</v>
      </c>
      <c r="T39" s="64">
        <f t="shared" si="16"/>
        <v>32928358.590000004</v>
      </c>
      <c r="U39" s="64">
        <f t="shared" si="16"/>
        <v>32928357.259999961</v>
      </c>
    </row>
    <row r="40" spans="1:21" x14ac:dyDescent="0.2">
      <c r="A40" s="52">
        <v>34</v>
      </c>
      <c r="B40" s="54" t="s">
        <v>29</v>
      </c>
      <c r="C40" s="71">
        <v>441457</v>
      </c>
      <c r="D40" s="71">
        <v>381037</v>
      </c>
      <c r="E40" s="71">
        <f t="shared" si="17"/>
        <v>0.53672975122006972</v>
      </c>
      <c r="F40" s="71">
        <f t="shared" si="18"/>
        <v>0.46327024877993028</v>
      </c>
      <c r="G40" s="64">
        <v>0</v>
      </c>
      <c r="H40" s="64">
        <f>ROUND(G40/4,0)</f>
        <v>0</v>
      </c>
      <c r="I40" s="64">
        <f>H40</f>
        <v>0</v>
      </c>
      <c r="J40" s="64">
        <f>H40</f>
        <v>0</v>
      </c>
      <c r="K40" s="64">
        <f>G40-H40-I40-J40</f>
        <v>0</v>
      </c>
      <c r="L40" s="64">
        <f t="shared" si="10"/>
        <v>0</v>
      </c>
      <c r="M40" s="64">
        <f t="shared" si="11"/>
        <v>0</v>
      </c>
      <c r="N40" s="64">
        <f t="shared" si="12"/>
        <v>0</v>
      </c>
      <c r="O40" s="64">
        <f t="shared" si="13"/>
        <v>0</v>
      </c>
      <c r="P40" s="64">
        <f t="shared" si="14"/>
        <v>0</v>
      </c>
      <c r="Q40" s="64">
        <f t="shared" si="15"/>
        <v>0</v>
      </c>
      <c r="R40" s="64">
        <f t="shared" si="16"/>
        <v>0</v>
      </c>
      <c r="S40" s="64">
        <f t="shared" si="16"/>
        <v>0</v>
      </c>
      <c r="T40" s="64">
        <f t="shared" si="16"/>
        <v>0</v>
      </c>
      <c r="U40" s="64">
        <f t="shared" si="16"/>
        <v>0</v>
      </c>
    </row>
    <row r="41" spans="1:21" ht="30" x14ac:dyDescent="0.2">
      <c r="A41" s="52">
        <v>35</v>
      </c>
      <c r="B41" s="54" t="s">
        <v>30</v>
      </c>
      <c r="C41" s="71">
        <v>441457</v>
      </c>
      <c r="D41" s="71">
        <v>381037</v>
      </c>
      <c r="E41" s="71">
        <f t="shared" si="17"/>
        <v>0.53672975122006972</v>
      </c>
      <c r="F41" s="71">
        <f t="shared" si="18"/>
        <v>0.46327024877993028</v>
      </c>
      <c r="G41" s="64">
        <v>21805825.18</v>
      </c>
      <c r="H41" s="64">
        <f>G41</f>
        <v>21805825.18</v>
      </c>
      <c r="I41" s="64">
        <v>0</v>
      </c>
      <c r="J41" s="64">
        <v>0</v>
      </c>
      <c r="K41" s="64">
        <v>0</v>
      </c>
      <c r="L41" s="64">
        <f t="shared" si="10"/>
        <v>11703835.119999999</v>
      </c>
      <c r="M41" s="64">
        <f>L41</f>
        <v>11703835.119999999</v>
      </c>
      <c r="N41" s="64"/>
      <c r="O41" s="64"/>
      <c r="P41" s="64"/>
      <c r="Q41" s="64">
        <f t="shared" si="15"/>
        <v>10101990.060000001</v>
      </c>
      <c r="R41" s="64">
        <f t="shared" si="16"/>
        <v>10101990.060000001</v>
      </c>
      <c r="S41" s="64">
        <f t="shared" si="16"/>
        <v>0</v>
      </c>
      <c r="T41" s="64">
        <f t="shared" si="16"/>
        <v>0</v>
      </c>
      <c r="U41" s="64">
        <f t="shared" si="16"/>
        <v>0</v>
      </c>
    </row>
    <row r="42" spans="1:21" ht="30" x14ac:dyDescent="0.2">
      <c r="A42" s="52">
        <v>36</v>
      </c>
      <c r="B42" s="54" t="s">
        <v>73</v>
      </c>
      <c r="C42" s="71">
        <v>441457</v>
      </c>
      <c r="D42" s="71">
        <v>381037</v>
      </c>
      <c r="E42" s="71">
        <f t="shared" si="17"/>
        <v>0.53672975122006972</v>
      </c>
      <c r="F42" s="71">
        <f t="shared" si="18"/>
        <v>0.46327024877993028</v>
      </c>
      <c r="G42" s="64">
        <v>379479992.26999998</v>
      </c>
      <c r="H42" s="64">
        <f>ROUND(G42/4,0)</f>
        <v>94869998</v>
      </c>
      <c r="I42" s="64">
        <f>H42</f>
        <v>94869998</v>
      </c>
      <c r="J42" s="64">
        <f>H42</f>
        <v>94869998</v>
      </c>
      <c r="K42" s="64">
        <f>G42-H42-I42-J42</f>
        <v>94869998.269999981</v>
      </c>
      <c r="L42" s="64">
        <f t="shared" si="10"/>
        <v>203678201.84</v>
      </c>
      <c r="M42" s="64">
        <f t="shared" si="11"/>
        <v>50919550.460000001</v>
      </c>
      <c r="N42" s="64">
        <f t="shared" si="12"/>
        <v>50919550.460000001</v>
      </c>
      <c r="O42" s="64">
        <f t="shared" si="13"/>
        <v>50919550.460000001</v>
      </c>
      <c r="P42" s="64">
        <f t="shared" si="14"/>
        <v>50919550.459999986</v>
      </c>
      <c r="Q42" s="64">
        <f t="shared" si="15"/>
        <v>175801790.43000001</v>
      </c>
      <c r="R42" s="64">
        <f t="shared" si="16"/>
        <v>43950447.539999999</v>
      </c>
      <c r="S42" s="64">
        <f t="shared" si="16"/>
        <v>43950447.539999999</v>
      </c>
      <c r="T42" s="64">
        <f t="shared" si="16"/>
        <v>43950447.539999999</v>
      </c>
      <c r="U42" s="64">
        <f t="shared" si="16"/>
        <v>43950447.809999995</v>
      </c>
    </row>
    <row r="43" spans="1:21" x14ac:dyDescent="0.2">
      <c r="A43" s="52">
        <v>37</v>
      </c>
      <c r="B43" s="54" t="s">
        <v>31</v>
      </c>
      <c r="C43" s="71">
        <v>20296</v>
      </c>
      <c r="D43" s="71">
        <v>7088</v>
      </c>
      <c r="E43" s="71">
        <f t="shared" si="17"/>
        <v>0.74116272275781481</v>
      </c>
      <c r="F43" s="71">
        <f t="shared" si="18"/>
        <v>0.25883727724218519</v>
      </c>
      <c r="G43" s="64">
        <v>530620487.02999997</v>
      </c>
      <c r="H43" s="64">
        <f>ROUND(G43/4,0)</f>
        <v>132655122</v>
      </c>
      <c r="I43" s="64">
        <f>H43</f>
        <v>132655122</v>
      </c>
      <c r="J43" s="64">
        <f>H43</f>
        <v>132655122</v>
      </c>
      <c r="K43" s="64">
        <f>G43-H43-I43-J43</f>
        <v>132655121.02999997</v>
      </c>
      <c r="L43" s="64">
        <f t="shared" si="10"/>
        <v>393276124.92000002</v>
      </c>
      <c r="M43" s="64">
        <f t="shared" si="11"/>
        <v>98319031.230000004</v>
      </c>
      <c r="N43" s="64">
        <f t="shared" si="12"/>
        <v>98319031.230000004</v>
      </c>
      <c r="O43" s="64">
        <f t="shared" si="13"/>
        <v>98319031.230000004</v>
      </c>
      <c r="P43" s="64">
        <f t="shared" si="14"/>
        <v>98319031.229999974</v>
      </c>
      <c r="Q43" s="64">
        <f t="shared" si="15"/>
        <v>137344362.10999998</v>
      </c>
      <c r="R43" s="64">
        <f t="shared" si="16"/>
        <v>34336090.769999996</v>
      </c>
      <c r="S43" s="64">
        <f t="shared" si="16"/>
        <v>34336090.769999996</v>
      </c>
      <c r="T43" s="64">
        <f t="shared" si="16"/>
        <v>34336090.769999996</v>
      </c>
      <c r="U43" s="64">
        <f t="shared" si="16"/>
        <v>34336089.799999997</v>
      </c>
    </row>
    <row r="44" spans="1:21" ht="15.75" x14ac:dyDescent="0.25">
      <c r="A44" s="52">
        <v>38</v>
      </c>
      <c r="B44" s="54" t="s">
        <v>32</v>
      </c>
      <c r="C44" s="72">
        <v>60194</v>
      </c>
      <c r="D44" s="71">
        <v>10332</v>
      </c>
      <c r="E44" s="71">
        <f t="shared" si="17"/>
        <v>0.85350083657091003</v>
      </c>
      <c r="F44" s="71">
        <f t="shared" si="18"/>
        <v>0.14649916342908997</v>
      </c>
      <c r="G44" s="64">
        <v>0</v>
      </c>
      <c r="H44" s="64"/>
      <c r="I44" s="64"/>
      <c r="J44" s="64"/>
      <c r="K44" s="64"/>
      <c r="L44" s="64">
        <f t="shared" si="10"/>
        <v>0</v>
      </c>
      <c r="M44" s="64">
        <f t="shared" si="11"/>
        <v>0</v>
      </c>
      <c r="N44" s="64">
        <f t="shared" si="12"/>
        <v>0</v>
      </c>
      <c r="O44" s="64">
        <f t="shared" si="13"/>
        <v>0</v>
      </c>
      <c r="P44" s="64">
        <f t="shared" si="14"/>
        <v>0</v>
      </c>
      <c r="Q44" s="64">
        <f t="shared" si="15"/>
        <v>0</v>
      </c>
      <c r="R44" s="64">
        <f t="shared" si="16"/>
        <v>0</v>
      </c>
      <c r="S44" s="64">
        <f t="shared" si="16"/>
        <v>0</v>
      </c>
      <c r="T44" s="64">
        <f t="shared" si="16"/>
        <v>0</v>
      </c>
      <c r="U44" s="64">
        <f t="shared" si="16"/>
        <v>0</v>
      </c>
    </row>
    <row r="45" spans="1:21" ht="15.75" x14ac:dyDescent="0.25">
      <c r="A45" s="52">
        <v>39</v>
      </c>
      <c r="B45" s="54" t="s">
        <v>33</v>
      </c>
      <c r="C45" s="72">
        <v>94360</v>
      </c>
      <c r="D45" s="71">
        <v>17577</v>
      </c>
      <c r="E45" s="71">
        <f t="shared" si="17"/>
        <v>0.84297417297229693</v>
      </c>
      <c r="F45" s="71">
        <f t="shared" si="18"/>
        <v>0.15702582702770307</v>
      </c>
      <c r="G45" s="64">
        <v>0</v>
      </c>
      <c r="H45" s="64"/>
      <c r="I45" s="64"/>
      <c r="J45" s="64"/>
      <c r="K45" s="64"/>
      <c r="L45" s="64">
        <f t="shared" si="10"/>
        <v>0</v>
      </c>
      <c r="M45" s="64">
        <f t="shared" si="11"/>
        <v>0</v>
      </c>
      <c r="N45" s="64">
        <f t="shared" si="12"/>
        <v>0</v>
      </c>
      <c r="O45" s="64">
        <f t="shared" si="13"/>
        <v>0</v>
      </c>
      <c r="P45" s="64">
        <f t="shared" si="14"/>
        <v>0</v>
      </c>
      <c r="Q45" s="64">
        <f t="shared" si="15"/>
        <v>0</v>
      </c>
      <c r="R45" s="64">
        <f t="shared" si="16"/>
        <v>0</v>
      </c>
      <c r="S45" s="64">
        <f t="shared" si="16"/>
        <v>0</v>
      </c>
      <c r="T45" s="64">
        <f t="shared" si="16"/>
        <v>0</v>
      </c>
      <c r="U45" s="64">
        <f t="shared" si="16"/>
        <v>0</v>
      </c>
    </row>
    <row r="46" spans="1:21" ht="15.75" x14ac:dyDescent="0.25">
      <c r="A46" s="52">
        <v>40</v>
      </c>
      <c r="B46" s="54" t="s">
        <v>34</v>
      </c>
      <c r="C46" s="72">
        <v>92101</v>
      </c>
      <c r="D46" s="71">
        <v>20950</v>
      </c>
      <c r="E46" s="71">
        <f t="shared" si="17"/>
        <v>0.81468540747096441</v>
      </c>
      <c r="F46" s="71">
        <f t="shared" si="18"/>
        <v>0.18531459252903559</v>
      </c>
      <c r="G46" s="64">
        <v>0</v>
      </c>
      <c r="H46" s="64"/>
      <c r="I46" s="64"/>
      <c r="J46" s="64"/>
      <c r="K46" s="64"/>
      <c r="L46" s="64">
        <f t="shared" si="10"/>
        <v>0</v>
      </c>
      <c r="M46" s="64">
        <f t="shared" si="11"/>
        <v>0</v>
      </c>
      <c r="N46" s="64">
        <f t="shared" si="12"/>
        <v>0</v>
      </c>
      <c r="O46" s="64">
        <f t="shared" si="13"/>
        <v>0</v>
      </c>
      <c r="P46" s="64">
        <f t="shared" si="14"/>
        <v>0</v>
      </c>
      <c r="Q46" s="64">
        <f t="shared" si="15"/>
        <v>0</v>
      </c>
      <c r="R46" s="64">
        <f t="shared" si="16"/>
        <v>0</v>
      </c>
      <c r="S46" s="64">
        <f t="shared" si="16"/>
        <v>0</v>
      </c>
      <c r="T46" s="64">
        <f t="shared" si="16"/>
        <v>0</v>
      </c>
      <c r="U46" s="64">
        <f t="shared" si="16"/>
        <v>0</v>
      </c>
    </row>
    <row r="47" spans="1:21" ht="30" x14ac:dyDescent="0.2">
      <c r="A47" s="52">
        <v>41</v>
      </c>
      <c r="B47" s="54" t="s">
        <v>35</v>
      </c>
      <c r="C47" s="71">
        <v>441457</v>
      </c>
      <c r="D47" s="71">
        <v>381037</v>
      </c>
      <c r="E47" s="71">
        <f t="shared" si="17"/>
        <v>0.53672975122006972</v>
      </c>
      <c r="F47" s="71">
        <f t="shared" si="18"/>
        <v>0.46327024877993028</v>
      </c>
      <c r="G47" s="64">
        <v>0</v>
      </c>
      <c r="H47" s="64"/>
      <c r="I47" s="64"/>
      <c r="J47" s="64"/>
      <c r="K47" s="64"/>
      <c r="L47" s="64">
        <f t="shared" si="10"/>
        <v>0</v>
      </c>
      <c r="M47" s="64">
        <f t="shared" si="11"/>
        <v>0</v>
      </c>
      <c r="N47" s="64">
        <f t="shared" si="12"/>
        <v>0</v>
      </c>
      <c r="O47" s="64">
        <f t="shared" si="13"/>
        <v>0</v>
      </c>
      <c r="P47" s="64">
        <f t="shared" si="14"/>
        <v>0</v>
      </c>
      <c r="Q47" s="64">
        <f t="shared" si="15"/>
        <v>0</v>
      </c>
      <c r="R47" s="64">
        <f t="shared" si="16"/>
        <v>0</v>
      </c>
      <c r="S47" s="64">
        <f t="shared" si="16"/>
        <v>0</v>
      </c>
      <c r="T47" s="64">
        <f t="shared" si="16"/>
        <v>0</v>
      </c>
      <c r="U47" s="64">
        <f t="shared" si="16"/>
        <v>0</v>
      </c>
    </row>
    <row r="48" spans="1:21" ht="30" x14ac:dyDescent="0.2">
      <c r="A48" s="52">
        <v>42</v>
      </c>
      <c r="B48" s="54" t="s">
        <v>36</v>
      </c>
      <c r="C48" s="71">
        <v>441457</v>
      </c>
      <c r="D48" s="71">
        <v>381037</v>
      </c>
      <c r="E48" s="71">
        <f t="shared" si="17"/>
        <v>0.53672975122006972</v>
      </c>
      <c r="F48" s="71">
        <f t="shared" si="18"/>
        <v>0.46327024877993028</v>
      </c>
      <c r="G48" s="64">
        <v>0</v>
      </c>
      <c r="H48" s="64"/>
      <c r="I48" s="64"/>
      <c r="J48" s="64"/>
      <c r="K48" s="64"/>
      <c r="L48" s="64">
        <f t="shared" si="10"/>
        <v>0</v>
      </c>
      <c r="M48" s="64">
        <f t="shared" si="11"/>
        <v>0</v>
      </c>
      <c r="N48" s="64">
        <f t="shared" si="12"/>
        <v>0</v>
      </c>
      <c r="O48" s="64">
        <f t="shared" si="13"/>
        <v>0</v>
      </c>
      <c r="P48" s="64">
        <f t="shared" si="14"/>
        <v>0</v>
      </c>
      <c r="Q48" s="64">
        <f t="shared" si="15"/>
        <v>0</v>
      </c>
      <c r="R48" s="64">
        <f t="shared" si="16"/>
        <v>0</v>
      </c>
      <c r="S48" s="64">
        <f t="shared" si="16"/>
        <v>0</v>
      </c>
      <c r="T48" s="64">
        <f t="shared" si="16"/>
        <v>0</v>
      </c>
      <c r="U48" s="64">
        <f t="shared" si="16"/>
        <v>0</v>
      </c>
    </row>
    <row r="49" spans="1:21" ht="15.75" x14ac:dyDescent="0.25">
      <c r="A49" s="52">
        <v>43</v>
      </c>
      <c r="B49" s="54" t="s">
        <v>37</v>
      </c>
      <c r="C49" s="72">
        <v>6169</v>
      </c>
      <c r="D49" s="71">
        <v>8051</v>
      </c>
      <c r="E49" s="71">
        <f t="shared" si="17"/>
        <v>0.43382559774964841</v>
      </c>
      <c r="F49" s="71">
        <f t="shared" si="18"/>
        <v>0.56617440225035165</v>
      </c>
      <c r="G49" s="64">
        <v>33133816.969999999</v>
      </c>
      <c r="H49" s="64">
        <f>ROUND(G49/4,0)</f>
        <v>8283454</v>
      </c>
      <c r="I49" s="64">
        <f>H49</f>
        <v>8283454</v>
      </c>
      <c r="J49" s="64">
        <f>H49</f>
        <v>8283454</v>
      </c>
      <c r="K49" s="64">
        <f>G49-H49-I49-J49</f>
        <v>8283454.9699999988</v>
      </c>
      <c r="L49" s="64">
        <f t="shared" si="10"/>
        <v>14374297.949999999</v>
      </c>
      <c r="M49" s="64">
        <f t="shared" si="11"/>
        <v>3593574.49</v>
      </c>
      <c r="N49" s="64">
        <f t="shared" si="12"/>
        <v>3593574.49</v>
      </c>
      <c r="O49" s="64">
        <f t="shared" si="13"/>
        <v>3593574.49</v>
      </c>
      <c r="P49" s="64">
        <f t="shared" si="14"/>
        <v>3593574.4799999986</v>
      </c>
      <c r="Q49" s="64">
        <f t="shared" si="15"/>
        <v>18759519.02</v>
      </c>
      <c r="R49" s="64">
        <f t="shared" si="16"/>
        <v>4689879.51</v>
      </c>
      <c r="S49" s="64">
        <f t="shared" si="16"/>
        <v>4689879.51</v>
      </c>
      <c r="T49" s="64">
        <f t="shared" si="16"/>
        <v>4689879.51</v>
      </c>
      <c r="U49" s="64">
        <f t="shared" si="16"/>
        <v>4689880.49</v>
      </c>
    </row>
    <row r="50" spans="1:21" ht="30.75" x14ac:dyDescent="0.25">
      <c r="A50" s="52">
        <v>44</v>
      </c>
      <c r="B50" s="54" t="s">
        <v>38</v>
      </c>
      <c r="C50" s="72">
        <v>23717</v>
      </c>
      <c r="D50" s="72">
        <v>30057</v>
      </c>
      <c r="E50" s="71">
        <f t="shared" si="17"/>
        <v>0.44104957786290772</v>
      </c>
      <c r="F50" s="71">
        <f t="shared" si="18"/>
        <v>0.55895042213709223</v>
      </c>
      <c r="G50" s="64">
        <v>218189543.38999999</v>
      </c>
      <c r="H50" s="64">
        <f>ROUND(G50/4,0)</f>
        <v>54547386</v>
      </c>
      <c r="I50" s="64">
        <f>H50</f>
        <v>54547386</v>
      </c>
      <c r="J50" s="64">
        <f>H50</f>
        <v>54547386</v>
      </c>
      <c r="K50" s="64">
        <f>G50-H50-I50-J50</f>
        <v>54547385.389999986</v>
      </c>
      <c r="L50" s="64">
        <f t="shared" si="10"/>
        <v>96232406.010000005</v>
      </c>
      <c r="M50" s="64">
        <f t="shared" si="11"/>
        <v>24058101.5</v>
      </c>
      <c r="N50" s="64">
        <f t="shared" si="12"/>
        <v>24058101.5</v>
      </c>
      <c r="O50" s="64">
        <f t="shared" si="13"/>
        <v>24058101.5</v>
      </c>
      <c r="P50" s="64">
        <f t="shared" si="14"/>
        <v>24058101.510000005</v>
      </c>
      <c r="Q50" s="64">
        <f t="shared" si="15"/>
        <v>121957137.37999998</v>
      </c>
      <c r="R50" s="64">
        <f t="shared" si="16"/>
        <v>30489284.5</v>
      </c>
      <c r="S50" s="64">
        <f t="shared" si="16"/>
        <v>30489284.5</v>
      </c>
      <c r="T50" s="64">
        <f t="shared" si="16"/>
        <v>30489284.5</v>
      </c>
      <c r="U50" s="64">
        <f t="shared" si="16"/>
        <v>30489283.87999998</v>
      </c>
    </row>
    <row r="51" spans="1:21" ht="15.75" x14ac:dyDescent="0.25">
      <c r="A51" s="52">
        <v>45</v>
      </c>
      <c r="B51" s="54" t="s">
        <v>74</v>
      </c>
      <c r="C51" s="72">
        <v>23717</v>
      </c>
      <c r="D51" s="72">
        <v>30057</v>
      </c>
      <c r="E51" s="71">
        <f t="shared" si="17"/>
        <v>0.44104957786290772</v>
      </c>
      <c r="F51" s="71">
        <f t="shared" si="18"/>
        <v>0.55895042213709223</v>
      </c>
      <c r="G51" s="64">
        <v>0</v>
      </c>
      <c r="H51" s="64"/>
      <c r="I51" s="64"/>
      <c r="J51" s="64"/>
      <c r="K51" s="64"/>
      <c r="L51" s="64">
        <f t="shared" si="10"/>
        <v>0</v>
      </c>
      <c r="M51" s="64">
        <f t="shared" si="11"/>
        <v>0</v>
      </c>
      <c r="N51" s="64">
        <f t="shared" si="12"/>
        <v>0</v>
      </c>
      <c r="O51" s="64">
        <f t="shared" si="13"/>
        <v>0</v>
      </c>
      <c r="P51" s="64">
        <f t="shared" si="14"/>
        <v>0</v>
      </c>
      <c r="Q51" s="64">
        <f t="shared" si="15"/>
        <v>0</v>
      </c>
      <c r="R51" s="64">
        <f t="shared" si="16"/>
        <v>0</v>
      </c>
      <c r="S51" s="64">
        <f t="shared" si="16"/>
        <v>0</v>
      </c>
      <c r="T51" s="64">
        <f t="shared" si="16"/>
        <v>0</v>
      </c>
      <c r="U51" s="64">
        <f t="shared" si="16"/>
        <v>0</v>
      </c>
    </row>
    <row r="52" spans="1:21" ht="15.75" x14ac:dyDescent="0.25">
      <c r="A52" s="52">
        <v>46</v>
      </c>
      <c r="B52" s="54" t="s">
        <v>75</v>
      </c>
      <c r="C52" s="72">
        <v>7129</v>
      </c>
      <c r="D52" s="71">
        <v>1196</v>
      </c>
      <c r="E52" s="71">
        <f t="shared" si="17"/>
        <v>0.85633633633633632</v>
      </c>
      <c r="F52" s="71">
        <f t="shared" si="18"/>
        <v>0.14366366366366368</v>
      </c>
      <c r="G52" s="64">
        <v>44128791.350000009</v>
      </c>
      <c r="H52" s="64">
        <f>ROUND(G52/4,0)</f>
        <v>11032198</v>
      </c>
      <c r="I52" s="64">
        <f>H52</f>
        <v>11032198</v>
      </c>
      <c r="J52" s="64">
        <f>H52</f>
        <v>11032198</v>
      </c>
      <c r="K52" s="64">
        <f>G52-H52-I52-J52</f>
        <v>11032197.350000009</v>
      </c>
      <c r="L52" s="64">
        <f t="shared" si="10"/>
        <v>37789087.509999998</v>
      </c>
      <c r="M52" s="64">
        <f t="shared" si="11"/>
        <v>9447271.8800000008</v>
      </c>
      <c r="N52" s="64">
        <f t="shared" si="12"/>
        <v>9447271.8800000008</v>
      </c>
      <c r="O52" s="64">
        <f t="shared" si="13"/>
        <v>9447271.8800000008</v>
      </c>
      <c r="P52" s="64">
        <f t="shared" si="14"/>
        <v>9447271.8699999917</v>
      </c>
      <c r="Q52" s="64">
        <f t="shared" si="15"/>
        <v>6339703.8400000148</v>
      </c>
      <c r="R52" s="64">
        <f t="shared" si="16"/>
        <v>1584926.1199999992</v>
      </c>
      <c r="S52" s="64">
        <f t="shared" si="16"/>
        <v>1584926.1199999992</v>
      </c>
      <c r="T52" s="64">
        <f t="shared" si="16"/>
        <v>1584926.1199999992</v>
      </c>
      <c r="U52" s="64">
        <f t="shared" si="16"/>
        <v>1584925.4800000172</v>
      </c>
    </row>
    <row r="53" spans="1:21" ht="30" x14ac:dyDescent="0.2">
      <c r="A53" s="52">
        <v>47</v>
      </c>
      <c r="B53" s="54" t="s">
        <v>39</v>
      </c>
      <c r="C53" s="71">
        <v>441457</v>
      </c>
      <c r="D53" s="71">
        <v>381037</v>
      </c>
      <c r="E53" s="71">
        <f t="shared" si="17"/>
        <v>0.53672975122006972</v>
      </c>
      <c r="F53" s="71">
        <f t="shared" si="18"/>
        <v>0.46327024877993028</v>
      </c>
      <c r="G53" s="64">
        <v>0</v>
      </c>
      <c r="H53" s="64"/>
      <c r="I53" s="64"/>
      <c r="J53" s="64"/>
      <c r="K53" s="64"/>
      <c r="L53" s="64">
        <f t="shared" si="10"/>
        <v>0</v>
      </c>
      <c r="M53" s="64">
        <f t="shared" si="11"/>
        <v>0</v>
      </c>
      <c r="N53" s="64">
        <f t="shared" si="12"/>
        <v>0</v>
      </c>
      <c r="O53" s="64">
        <f t="shared" si="13"/>
        <v>0</v>
      </c>
      <c r="P53" s="64">
        <f t="shared" si="14"/>
        <v>0</v>
      </c>
      <c r="Q53" s="64">
        <f t="shared" si="15"/>
        <v>0</v>
      </c>
      <c r="R53" s="64">
        <f t="shared" si="16"/>
        <v>0</v>
      </c>
      <c r="S53" s="64">
        <f t="shared" si="16"/>
        <v>0</v>
      </c>
      <c r="T53" s="64">
        <f t="shared" si="16"/>
        <v>0</v>
      </c>
      <c r="U53" s="64">
        <f t="shared" si="16"/>
        <v>0</v>
      </c>
    </row>
    <row r="54" spans="1:21" x14ac:dyDescent="0.2">
      <c r="A54" s="52">
        <v>48</v>
      </c>
      <c r="B54" s="54" t="s">
        <v>40</v>
      </c>
      <c r="C54" s="71">
        <v>441457</v>
      </c>
      <c r="D54" s="71">
        <v>381037</v>
      </c>
      <c r="E54" s="71">
        <f t="shared" si="17"/>
        <v>0.53672975122006972</v>
      </c>
      <c r="F54" s="71">
        <f t="shared" si="18"/>
        <v>0.46327024877993028</v>
      </c>
      <c r="G54" s="64">
        <v>0</v>
      </c>
      <c r="H54" s="64"/>
      <c r="I54" s="64"/>
      <c r="J54" s="64"/>
      <c r="K54" s="64"/>
      <c r="L54" s="64">
        <f t="shared" si="10"/>
        <v>0</v>
      </c>
      <c r="M54" s="64">
        <f t="shared" si="11"/>
        <v>0</v>
      </c>
      <c r="N54" s="64">
        <f t="shared" si="12"/>
        <v>0</v>
      </c>
      <c r="O54" s="64">
        <f t="shared" si="13"/>
        <v>0</v>
      </c>
      <c r="P54" s="64">
        <f t="shared" si="14"/>
        <v>0</v>
      </c>
      <c r="Q54" s="64">
        <f t="shared" si="15"/>
        <v>0</v>
      </c>
      <c r="R54" s="64">
        <f t="shared" si="16"/>
        <v>0</v>
      </c>
      <c r="S54" s="64">
        <f t="shared" si="16"/>
        <v>0</v>
      </c>
      <c r="T54" s="64">
        <f t="shared" si="16"/>
        <v>0</v>
      </c>
      <c r="U54" s="64">
        <f t="shared" si="16"/>
        <v>0</v>
      </c>
    </row>
    <row r="55" spans="1:21" x14ac:dyDescent="0.2">
      <c r="A55" s="52">
        <v>49</v>
      </c>
      <c r="B55" s="54" t="s">
        <v>76</v>
      </c>
      <c r="C55" s="71">
        <v>441457</v>
      </c>
      <c r="D55" s="71">
        <v>381037</v>
      </c>
      <c r="E55" s="71">
        <f t="shared" si="17"/>
        <v>0.53672975122006972</v>
      </c>
      <c r="F55" s="71">
        <f t="shared" si="18"/>
        <v>0.46327024877993028</v>
      </c>
      <c r="G55" s="64">
        <v>0</v>
      </c>
      <c r="H55" s="64"/>
      <c r="I55" s="64"/>
      <c r="J55" s="64"/>
      <c r="K55" s="64"/>
      <c r="L55" s="64">
        <f t="shared" si="10"/>
        <v>0</v>
      </c>
      <c r="M55" s="64">
        <f t="shared" si="11"/>
        <v>0</v>
      </c>
      <c r="N55" s="64">
        <f t="shared" si="12"/>
        <v>0</v>
      </c>
      <c r="O55" s="64">
        <f t="shared" si="13"/>
        <v>0</v>
      </c>
      <c r="P55" s="64">
        <f t="shared" si="14"/>
        <v>0</v>
      </c>
      <c r="Q55" s="64">
        <f t="shared" si="15"/>
        <v>0</v>
      </c>
      <c r="R55" s="64">
        <f t="shared" si="16"/>
        <v>0</v>
      </c>
      <c r="S55" s="64">
        <f t="shared" si="16"/>
        <v>0</v>
      </c>
      <c r="T55" s="64">
        <f t="shared" si="16"/>
        <v>0</v>
      </c>
      <c r="U55" s="64">
        <f t="shared" si="16"/>
        <v>0</v>
      </c>
    </row>
    <row r="56" spans="1:21" x14ac:dyDescent="0.2">
      <c r="A56" s="52">
        <v>50</v>
      </c>
      <c r="B56" s="54" t="s">
        <v>41</v>
      </c>
      <c r="C56" s="71">
        <v>441457</v>
      </c>
      <c r="D56" s="71">
        <v>381037</v>
      </c>
      <c r="E56" s="71">
        <f t="shared" si="17"/>
        <v>0.53672975122006972</v>
      </c>
      <c r="F56" s="71">
        <f t="shared" si="18"/>
        <v>0.46327024877993028</v>
      </c>
      <c r="G56" s="64">
        <v>0</v>
      </c>
      <c r="H56" s="64"/>
      <c r="I56" s="64"/>
      <c r="J56" s="64"/>
      <c r="K56" s="64"/>
      <c r="L56" s="64">
        <f t="shared" si="10"/>
        <v>0</v>
      </c>
      <c r="M56" s="64">
        <f t="shared" si="11"/>
        <v>0</v>
      </c>
      <c r="N56" s="64">
        <f t="shared" si="12"/>
        <v>0</v>
      </c>
      <c r="O56" s="64">
        <f t="shared" si="13"/>
        <v>0</v>
      </c>
      <c r="P56" s="64">
        <f t="shared" si="14"/>
        <v>0</v>
      </c>
      <c r="Q56" s="64">
        <f t="shared" si="15"/>
        <v>0</v>
      </c>
      <c r="R56" s="64">
        <f t="shared" si="16"/>
        <v>0</v>
      </c>
      <c r="S56" s="64">
        <f t="shared" si="16"/>
        <v>0</v>
      </c>
      <c r="T56" s="64">
        <f t="shared" si="16"/>
        <v>0</v>
      </c>
      <c r="U56" s="64">
        <f t="shared" si="16"/>
        <v>0</v>
      </c>
    </row>
    <row r="57" spans="1:21" x14ac:dyDescent="0.2">
      <c r="A57" s="52">
        <v>51</v>
      </c>
      <c r="B57" s="54" t="s">
        <v>42</v>
      </c>
      <c r="C57" s="71">
        <v>441457</v>
      </c>
      <c r="D57" s="71">
        <v>381037</v>
      </c>
      <c r="E57" s="71">
        <f t="shared" si="17"/>
        <v>0.53672975122006972</v>
      </c>
      <c r="F57" s="71">
        <f t="shared" si="18"/>
        <v>0.46327024877993028</v>
      </c>
      <c r="G57" s="64">
        <v>0</v>
      </c>
      <c r="H57" s="64"/>
      <c r="I57" s="64"/>
      <c r="J57" s="64"/>
      <c r="K57" s="64"/>
      <c r="L57" s="64">
        <f t="shared" si="10"/>
        <v>0</v>
      </c>
      <c r="M57" s="64">
        <f t="shared" si="11"/>
        <v>0</v>
      </c>
      <c r="N57" s="64">
        <f t="shared" si="12"/>
        <v>0</v>
      </c>
      <c r="O57" s="64">
        <f t="shared" si="13"/>
        <v>0</v>
      </c>
      <c r="P57" s="64">
        <f t="shared" si="14"/>
        <v>0</v>
      </c>
      <c r="Q57" s="64">
        <f t="shared" si="15"/>
        <v>0</v>
      </c>
      <c r="R57" s="64">
        <f t="shared" si="16"/>
        <v>0</v>
      </c>
      <c r="S57" s="64">
        <f t="shared" si="16"/>
        <v>0</v>
      </c>
      <c r="T57" s="64">
        <f t="shared" si="16"/>
        <v>0</v>
      </c>
      <c r="U57" s="64">
        <f t="shared" si="16"/>
        <v>0</v>
      </c>
    </row>
    <row r="58" spans="1:21" x14ac:dyDescent="0.2">
      <c r="A58" s="52">
        <v>52</v>
      </c>
      <c r="B58" s="54" t="s">
        <v>43</v>
      </c>
      <c r="C58" s="71">
        <v>441457</v>
      </c>
      <c r="D58" s="71">
        <v>381037</v>
      </c>
      <c r="E58" s="71">
        <f t="shared" si="17"/>
        <v>0.53672975122006972</v>
      </c>
      <c r="F58" s="71">
        <f t="shared" si="18"/>
        <v>0.46327024877993028</v>
      </c>
      <c r="G58" s="64">
        <v>0</v>
      </c>
      <c r="H58" s="64"/>
      <c r="I58" s="64"/>
      <c r="J58" s="64"/>
      <c r="K58" s="64"/>
      <c r="L58" s="64">
        <f t="shared" si="10"/>
        <v>0</v>
      </c>
      <c r="M58" s="64">
        <f t="shared" si="11"/>
        <v>0</v>
      </c>
      <c r="N58" s="64">
        <f t="shared" si="12"/>
        <v>0</v>
      </c>
      <c r="O58" s="64">
        <f t="shared" si="13"/>
        <v>0</v>
      </c>
      <c r="P58" s="64">
        <f t="shared" si="14"/>
        <v>0</v>
      </c>
      <c r="Q58" s="64">
        <f t="shared" si="15"/>
        <v>0</v>
      </c>
      <c r="R58" s="64">
        <f t="shared" si="16"/>
        <v>0</v>
      </c>
      <c r="S58" s="64">
        <f t="shared" si="16"/>
        <v>0</v>
      </c>
      <c r="T58" s="64">
        <f t="shared" si="16"/>
        <v>0</v>
      </c>
      <c r="U58" s="64">
        <f t="shared" si="16"/>
        <v>0</v>
      </c>
    </row>
    <row r="59" spans="1:21" x14ac:dyDescent="0.2">
      <c r="A59" s="52">
        <v>53</v>
      </c>
      <c r="B59" s="54" t="s">
        <v>44</v>
      </c>
      <c r="C59" s="71">
        <v>441457</v>
      </c>
      <c r="D59" s="71">
        <v>381037</v>
      </c>
      <c r="E59" s="71">
        <f t="shared" si="17"/>
        <v>0.53672975122006972</v>
      </c>
      <c r="F59" s="71">
        <f t="shared" si="18"/>
        <v>0.46327024877993028</v>
      </c>
      <c r="G59" s="64">
        <v>0</v>
      </c>
      <c r="H59" s="64"/>
      <c r="I59" s="64"/>
      <c r="J59" s="64"/>
      <c r="K59" s="64"/>
      <c r="L59" s="64">
        <f t="shared" si="10"/>
        <v>0</v>
      </c>
      <c r="M59" s="64">
        <f t="shared" si="11"/>
        <v>0</v>
      </c>
      <c r="N59" s="64">
        <f t="shared" si="12"/>
        <v>0</v>
      </c>
      <c r="O59" s="64">
        <f t="shared" si="13"/>
        <v>0</v>
      </c>
      <c r="P59" s="64">
        <f t="shared" si="14"/>
        <v>0</v>
      </c>
      <c r="Q59" s="64">
        <f t="shared" si="15"/>
        <v>0</v>
      </c>
      <c r="R59" s="64">
        <f t="shared" si="16"/>
        <v>0</v>
      </c>
      <c r="S59" s="64">
        <f t="shared" si="16"/>
        <v>0</v>
      </c>
      <c r="T59" s="64">
        <f t="shared" si="16"/>
        <v>0</v>
      </c>
      <c r="U59" s="64">
        <f t="shared" si="16"/>
        <v>0</v>
      </c>
    </row>
    <row r="60" spans="1:21" x14ac:dyDescent="0.2">
      <c r="A60" s="52">
        <v>54</v>
      </c>
      <c r="B60" s="55" t="s">
        <v>77</v>
      </c>
      <c r="C60" s="71">
        <v>441457</v>
      </c>
      <c r="D60" s="71">
        <v>381037</v>
      </c>
      <c r="E60" s="71">
        <f t="shared" si="17"/>
        <v>0.53672975122006972</v>
      </c>
      <c r="F60" s="71">
        <f t="shared" si="18"/>
        <v>0.46327024877993028</v>
      </c>
      <c r="G60" s="64">
        <v>0</v>
      </c>
      <c r="H60" s="64">
        <f>ROUND(G60/4,0)</f>
        <v>0</v>
      </c>
      <c r="I60" s="64">
        <f>H60</f>
        <v>0</v>
      </c>
      <c r="J60" s="64">
        <f>H60</f>
        <v>0</v>
      </c>
      <c r="K60" s="64">
        <f>G60-H60-I60-J60</f>
        <v>0</v>
      </c>
      <c r="L60" s="64">
        <f t="shared" si="10"/>
        <v>0</v>
      </c>
      <c r="M60" s="64">
        <f t="shared" si="11"/>
        <v>0</v>
      </c>
      <c r="N60" s="64">
        <f t="shared" si="12"/>
        <v>0</v>
      </c>
      <c r="O60" s="64">
        <f t="shared" si="13"/>
        <v>0</v>
      </c>
      <c r="P60" s="64">
        <f t="shared" si="14"/>
        <v>0</v>
      </c>
      <c r="Q60" s="64">
        <f t="shared" si="15"/>
        <v>0</v>
      </c>
      <c r="R60" s="64">
        <f t="shared" si="16"/>
        <v>0</v>
      </c>
      <c r="S60" s="64">
        <f t="shared" si="16"/>
        <v>0</v>
      </c>
      <c r="T60" s="64">
        <f t="shared" si="16"/>
        <v>0</v>
      </c>
      <c r="U60" s="64">
        <f t="shared" si="16"/>
        <v>0</v>
      </c>
    </row>
    <row r="61" spans="1:21" x14ac:dyDescent="0.2">
      <c r="A61" s="52">
        <v>55</v>
      </c>
      <c r="B61" s="54" t="s">
        <v>46</v>
      </c>
      <c r="C61" s="71">
        <v>441457</v>
      </c>
      <c r="D61" s="71">
        <v>381037</v>
      </c>
      <c r="E61" s="71">
        <f t="shared" si="17"/>
        <v>0.53672975122006972</v>
      </c>
      <c r="F61" s="71">
        <f t="shared" si="18"/>
        <v>0.46327024877993028</v>
      </c>
      <c r="G61" s="64">
        <v>0</v>
      </c>
      <c r="H61" s="64"/>
      <c r="I61" s="64"/>
      <c r="J61" s="64"/>
      <c r="K61" s="64"/>
      <c r="L61" s="64">
        <f t="shared" si="10"/>
        <v>0</v>
      </c>
      <c r="M61" s="64">
        <f t="shared" si="11"/>
        <v>0</v>
      </c>
      <c r="N61" s="64">
        <f t="shared" si="12"/>
        <v>0</v>
      </c>
      <c r="O61" s="64">
        <f t="shared" si="13"/>
        <v>0</v>
      </c>
      <c r="P61" s="64">
        <f t="shared" si="14"/>
        <v>0</v>
      </c>
      <c r="Q61" s="64">
        <f t="shared" si="15"/>
        <v>0</v>
      </c>
      <c r="R61" s="64">
        <f t="shared" si="16"/>
        <v>0</v>
      </c>
      <c r="S61" s="64">
        <f t="shared" si="16"/>
        <v>0</v>
      </c>
      <c r="T61" s="64">
        <f t="shared" si="16"/>
        <v>0</v>
      </c>
      <c r="U61" s="64">
        <f t="shared" si="16"/>
        <v>0</v>
      </c>
    </row>
    <row r="62" spans="1:21" x14ac:dyDescent="0.2">
      <c r="A62" s="52">
        <v>56</v>
      </c>
      <c r="B62" s="55" t="s">
        <v>48</v>
      </c>
      <c r="C62" s="71">
        <v>441457</v>
      </c>
      <c r="D62" s="71">
        <v>381037</v>
      </c>
      <c r="E62" s="71">
        <f t="shared" si="17"/>
        <v>0.53672975122006972</v>
      </c>
      <c r="F62" s="71">
        <f t="shared" si="18"/>
        <v>0.46327024877993028</v>
      </c>
      <c r="G62" s="64">
        <v>0</v>
      </c>
      <c r="H62" s="64"/>
      <c r="I62" s="64"/>
      <c r="J62" s="64"/>
      <c r="K62" s="64"/>
      <c r="L62" s="64">
        <f t="shared" si="10"/>
        <v>0</v>
      </c>
      <c r="M62" s="64">
        <f t="shared" si="11"/>
        <v>0</v>
      </c>
      <c r="N62" s="64">
        <f t="shared" si="12"/>
        <v>0</v>
      </c>
      <c r="O62" s="64">
        <f t="shared" si="13"/>
        <v>0</v>
      </c>
      <c r="P62" s="64">
        <f t="shared" si="14"/>
        <v>0</v>
      </c>
      <c r="Q62" s="64">
        <f t="shared" si="15"/>
        <v>0</v>
      </c>
      <c r="R62" s="64">
        <f t="shared" si="16"/>
        <v>0</v>
      </c>
      <c r="S62" s="64">
        <f t="shared" si="16"/>
        <v>0</v>
      </c>
      <c r="T62" s="64">
        <f t="shared" si="16"/>
        <v>0</v>
      </c>
      <c r="U62" s="64">
        <f t="shared" si="16"/>
        <v>0</v>
      </c>
    </row>
    <row r="63" spans="1:21" x14ac:dyDescent="0.2">
      <c r="A63" s="52">
        <v>57</v>
      </c>
      <c r="B63" s="55" t="s">
        <v>51</v>
      </c>
      <c r="C63" s="71">
        <v>441457</v>
      </c>
      <c r="D63" s="71">
        <v>381037</v>
      </c>
      <c r="E63" s="71">
        <f t="shared" si="17"/>
        <v>0.53672975122006972</v>
      </c>
      <c r="F63" s="71">
        <f t="shared" si="18"/>
        <v>0.46327024877993028</v>
      </c>
      <c r="G63" s="64">
        <v>0</v>
      </c>
      <c r="H63" s="64"/>
      <c r="I63" s="64"/>
      <c r="J63" s="64"/>
      <c r="K63" s="64"/>
      <c r="L63" s="64">
        <f t="shared" si="10"/>
        <v>0</v>
      </c>
      <c r="M63" s="64">
        <f t="shared" si="11"/>
        <v>0</v>
      </c>
      <c r="N63" s="64">
        <f t="shared" si="12"/>
        <v>0</v>
      </c>
      <c r="O63" s="64">
        <f t="shared" si="13"/>
        <v>0</v>
      </c>
      <c r="P63" s="64">
        <f t="shared" si="14"/>
        <v>0</v>
      </c>
      <c r="Q63" s="64">
        <f t="shared" si="15"/>
        <v>0</v>
      </c>
      <c r="R63" s="64">
        <f t="shared" si="16"/>
        <v>0</v>
      </c>
      <c r="S63" s="64">
        <f t="shared" si="16"/>
        <v>0</v>
      </c>
      <c r="T63" s="64">
        <f t="shared" si="16"/>
        <v>0</v>
      </c>
      <c r="U63" s="64">
        <f t="shared" si="16"/>
        <v>0</v>
      </c>
    </row>
    <row r="64" spans="1:21" x14ac:dyDescent="0.2">
      <c r="A64" s="52">
        <v>58</v>
      </c>
      <c r="B64" s="55" t="s">
        <v>53</v>
      </c>
      <c r="C64" s="71">
        <v>441457</v>
      </c>
      <c r="D64" s="71">
        <v>381037</v>
      </c>
      <c r="E64" s="71">
        <f t="shared" si="17"/>
        <v>0.53672975122006972</v>
      </c>
      <c r="F64" s="71">
        <f t="shared" si="18"/>
        <v>0.46327024877993028</v>
      </c>
      <c r="G64" s="64">
        <v>0</v>
      </c>
      <c r="H64" s="64"/>
      <c r="I64" s="64"/>
      <c r="J64" s="64"/>
      <c r="K64" s="64"/>
      <c r="L64" s="64">
        <f t="shared" si="10"/>
        <v>0</v>
      </c>
      <c r="M64" s="64">
        <f t="shared" si="11"/>
        <v>0</v>
      </c>
      <c r="N64" s="64">
        <f t="shared" si="12"/>
        <v>0</v>
      </c>
      <c r="O64" s="64">
        <f t="shared" si="13"/>
        <v>0</v>
      </c>
      <c r="P64" s="64">
        <f t="shared" si="14"/>
        <v>0</v>
      </c>
      <c r="Q64" s="64">
        <f t="shared" si="15"/>
        <v>0</v>
      </c>
      <c r="R64" s="64">
        <f t="shared" si="16"/>
        <v>0</v>
      </c>
      <c r="S64" s="64">
        <f t="shared" si="16"/>
        <v>0</v>
      </c>
      <c r="T64" s="64">
        <f t="shared" si="16"/>
        <v>0</v>
      </c>
      <c r="U64" s="64">
        <f t="shared" si="16"/>
        <v>0</v>
      </c>
    </row>
    <row r="65" spans="1:21" x14ac:dyDescent="0.2">
      <c r="A65" s="52">
        <v>59</v>
      </c>
      <c r="B65" s="55" t="s">
        <v>47</v>
      </c>
      <c r="C65" s="71">
        <v>441457</v>
      </c>
      <c r="D65" s="71">
        <v>381037</v>
      </c>
      <c r="E65" s="71">
        <f t="shared" si="17"/>
        <v>0.53672975122006972</v>
      </c>
      <c r="F65" s="71">
        <f t="shared" si="18"/>
        <v>0.46327024877993028</v>
      </c>
      <c r="G65" s="64">
        <v>0</v>
      </c>
      <c r="H65" s="64"/>
      <c r="I65" s="64"/>
      <c r="J65" s="64"/>
      <c r="K65" s="64"/>
      <c r="L65" s="64">
        <f t="shared" si="10"/>
        <v>0</v>
      </c>
      <c r="M65" s="64">
        <f t="shared" si="11"/>
        <v>0</v>
      </c>
      <c r="N65" s="64">
        <f t="shared" si="12"/>
        <v>0</v>
      </c>
      <c r="O65" s="64">
        <f t="shared" si="13"/>
        <v>0</v>
      </c>
      <c r="P65" s="64">
        <f t="shared" si="14"/>
        <v>0</v>
      </c>
      <c r="Q65" s="64">
        <f t="shared" si="15"/>
        <v>0</v>
      </c>
      <c r="R65" s="64">
        <f t="shared" si="16"/>
        <v>0</v>
      </c>
      <c r="S65" s="64">
        <f t="shared" si="16"/>
        <v>0</v>
      </c>
      <c r="T65" s="64">
        <f t="shared" si="16"/>
        <v>0</v>
      </c>
      <c r="U65" s="64">
        <f t="shared" si="16"/>
        <v>0</v>
      </c>
    </row>
    <row r="66" spans="1:21" x14ac:dyDescent="0.2">
      <c r="A66" s="52">
        <v>60</v>
      </c>
      <c r="B66" s="54" t="s">
        <v>45</v>
      </c>
      <c r="C66" s="71">
        <v>441457</v>
      </c>
      <c r="D66" s="71">
        <v>381037</v>
      </c>
      <c r="E66" s="71">
        <f t="shared" si="17"/>
        <v>0.53672975122006972</v>
      </c>
      <c r="F66" s="71">
        <f t="shared" si="18"/>
        <v>0.46327024877993028</v>
      </c>
      <c r="G66" s="64">
        <v>0</v>
      </c>
      <c r="H66" s="64"/>
      <c r="I66" s="64"/>
      <c r="J66" s="64"/>
      <c r="K66" s="64"/>
      <c r="L66" s="64">
        <f t="shared" si="10"/>
        <v>0</v>
      </c>
      <c r="M66" s="64">
        <f t="shared" si="11"/>
        <v>0</v>
      </c>
      <c r="N66" s="64">
        <f t="shared" si="12"/>
        <v>0</v>
      </c>
      <c r="O66" s="64">
        <f t="shared" si="13"/>
        <v>0</v>
      </c>
      <c r="P66" s="64">
        <f t="shared" si="14"/>
        <v>0</v>
      </c>
      <c r="Q66" s="64">
        <f t="shared" si="15"/>
        <v>0</v>
      </c>
      <c r="R66" s="64">
        <f t="shared" si="16"/>
        <v>0</v>
      </c>
      <c r="S66" s="64">
        <f t="shared" si="16"/>
        <v>0</v>
      </c>
      <c r="T66" s="64">
        <f t="shared" si="16"/>
        <v>0</v>
      </c>
      <c r="U66" s="64">
        <f t="shared" si="16"/>
        <v>0</v>
      </c>
    </row>
    <row r="67" spans="1:21" x14ac:dyDescent="0.2">
      <c r="A67" s="52">
        <v>61</v>
      </c>
      <c r="B67" s="55" t="s">
        <v>49</v>
      </c>
      <c r="C67" s="71">
        <v>441457</v>
      </c>
      <c r="D67" s="71">
        <v>381037</v>
      </c>
      <c r="E67" s="71">
        <f t="shared" si="17"/>
        <v>0.53672975122006972</v>
      </c>
      <c r="F67" s="71">
        <f t="shared" si="18"/>
        <v>0.46327024877993028</v>
      </c>
      <c r="G67" s="64">
        <v>0</v>
      </c>
      <c r="H67" s="64"/>
      <c r="I67" s="64"/>
      <c r="J67" s="64"/>
      <c r="K67" s="64"/>
      <c r="L67" s="64">
        <f t="shared" si="10"/>
        <v>0</v>
      </c>
      <c r="M67" s="64">
        <f t="shared" si="11"/>
        <v>0</v>
      </c>
      <c r="N67" s="64">
        <f t="shared" si="12"/>
        <v>0</v>
      </c>
      <c r="O67" s="64">
        <f t="shared" si="13"/>
        <v>0</v>
      </c>
      <c r="P67" s="64">
        <f t="shared" si="14"/>
        <v>0</v>
      </c>
      <c r="Q67" s="64">
        <f t="shared" si="15"/>
        <v>0</v>
      </c>
      <c r="R67" s="64">
        <f t="shared" si="16"/>
        <v>0</v>
      </c>
      <c r="S67" s="64">
        <f t="shared" si="16"/>
        <v>0</v>
      </c>
      <c r="T67" s="64">
        <f t="shared" si="16"/>
        <v>0</v>
      </c>
      <c r="U67" s="64">
        <f t="shared" si="16"/>
        <v>0</v>
      </c>
    </row>
    <row r="68" spans="1:21" x14ac:dyDescent="0.2">
      <c r="A68" s="52">
        <v>62</v>
      </c>
      <c r="B68" s="55" t="s">
        <v>50</v>
      </c>
      <c r="C68" s="71">
        <v>441457</v>
      </c>
      <c r="D68" s="71">
        <v>381037</v>
      </c>
      <c r="E68" s="71">
        <f t="shared" si="17"/>
        <v>0.53672975122006972</v>
      </c>
      <c r="F68" s="71">
        <f t="shared" si="18"/>
        <v>0.46327024877993028</v>
      </c>
      <c r="G68" s="64">
        <v>405333.68</v>
      </c>
      <c r="H68" s="64">
        <v>337778.06</v>
      </c>
      <c r="I68" s="64">
        <f>G68-H68</f>
        <v>67555.62</v>
      </c>
      <c r="J68" s="64">
        <v>0</v>
      </c>
      <c r="K68" s="64">
        <f>G68-H68-I68-J68</f>
        <v>0</v>
      </c>
      <c r="L68" s="64">
        <f t="shared" si="10"/>
        <v>217554.65</v>
      </c>
      <c r="M68" s="64">
        <v>181295.54</v>
      </c>
      <c r="N68" s="64">
        <f>L68-M68</f>
        <v>36259.109999999986</v>
      </c>
      <c r="O68" s="64">
        <v>0</v>
      </c>
      <c r="P68" s="64">
        <v>0</v>
      </c>
      <c r="Q68" s="64">
        <f t="shared" si="15"/>
        <v>187779.03</v>
      </c>
      <c r="R68" s="64">
        <f t="shared" si="16"/>
        <v>156482.51999999999</v>
      </c>
      <c r="S68" s="64">
        <f t="shared" si="16"/>
        <v>31296.510000000009</v>
      </c>
      <c r="T68" s="64">
        <f t="shared" si="16"/>
        <v>0</v>
      </c>
      <c r="U68" s="64">
        <f t="shared" si="16"/>
        <v>0</v>
      </c>
    </row>
    <row r="69" spans="1:21" x14ac:dyDescent="0.2">
      <c r="A69" s="52">
        <v>63</v>
      </c>
      <c r="B69" s="55" t="s">
        <v>52</v>
      </c>
      <c r="C69" s="71">
        <v>441457</v>
      </c>
      <c r="D69" s="71">
        <v>381037</v>
      </c>
      <c r="E69" s="71">
        <f t="shared" si="17"/>
        <v>0.53672975122006972</v>
      </c>
      <c r="F69" s="71">
        <f t="shared" si="18"/>
        <v>0.46327024877993028</v>
      </c>
      <c r="G69" s="64">
        <v>0</v>
      </c>
      <c r="H69" s="64"/>
      <c r="I69" s="64"/>
      <c r="J69" s="64"/>
      <c r="K69" s="64"/>
      <c r="L69" s="64">
        <f t="shared" si="10"/>
        <v>0</v>
      </c>
      <c r="M69" s="64">
        <f t="shared" si="11"/>
        <v>0</v>
      </c>
      <c r="N69" s="64">
        <f t="shared" si="12"/>
        <v>0</v>
      </c>
      <c r="O69" s="64">
        <f t="shared" si="13"/>
        <v>0</v>
      </c>
      <c r="P69" s="64">
        <f t="shared" si="14"/>
        <v>0</v>
      </c>
      <c r="Q69" s="64">
        <f t="shared" si="15"/>
        <v>0</v>
      </c>
      <c r="R69" s="64">
        <f t="shared" si="16"/>
        <v>0</v>
      </c>
      <c r="S69" s="64">
        <f t="shared" si="16"/>
        <v>0</v>
      </c>
      <c r="T69" s="64">
        <f t="shared" si="16"/>
        <v>0</v>
      </c>
      <c r="U69" s="64">
        <f t="shared" si="16"/>
        <v>0</v>
      </c>
    </row>
    <row r="70" spans="1:21" x14ac:dyDescent="0.2">
      <c r="A70" s="52">
        <v>64</v>
      </c>
      <c r="B70" s="55" t="s">
        <v>54</v>
      </c>
      <c r="C70" s="71">
        <v>441457</v>
      </c>
      <c r="D70" s="71">
        <v>381037</v>
      </c>
      <c r="E70" s="71">
        <f t="shared" si="17"/>
        <v>0.53672975122006972</v>
      </c>
      <c r="F70" s="71">
        <f t="shared" si="18"/>
        <v>0.46327024877993028</v>
      </c>
      <c r="G70" s="64">
        <v>0</v>
      </c>
      <c r="H70" s="64"/>
      <c r="I70" s="64"/>
      <c r="J70" s="64"/>
      <c r="K70" s="64"/>
      <c r="L70" s="64">
        <f t="shared" si="10"/>
        <v>0</v>
      </c>
      <c r="M70" s="64">
        <f t="shared" si="11"/>
        <v>0</v>
      </c>
      <c r="N70" s="64">
        <f t="shared" si="12"/>
        <v>0</v>
      </c>
      <c r="O70" s="64">
        <f t="shared" si="13"/>
        <v>0</v>
      </c>
      <c r="P70" s="64">
        <f t="shared" si="14"/>
        <v>0</v>
      </c>
      <c r="Q70" s="64">
        <f t="shared" si="15"/>
        <v>0</v>
      </c>
      <c r="R70" s="64">
        <f t="shared" si="16"/>
        <v>0</v>
      </c>
      <c r="S70" s="64">
        <f t="shared" si="16"/>
        <v>0</v>
      </c>
      <c r="T70" s="64">
        <f t="shared" si="16"/>
        <v>0</v>
      </c>
      <c r="U70" s="64">
        <f t="shared" si="16"/>
        <v>0</v>
      </c>
    </row>
    <row r="71" spans="1:21" ht="45" x14ac:dyDescent="0.2">
      <c r="A71" s="52">
        <v>65</v>
      </c>
      <c r="B71" s="55" t="s">
        <v>56</v>
      </c>
      <c r="C71" s="71">
        <v>441457</v>
      </c>
      <c r="D71" s="71">
        <v>381037</v>
      </c>
      <c r="E71" s="71">
        <f t="shared" ref="E71:E86" si="19">C71/(C71+D71)</f>
        <v>0.53672975122006972</v>
      </c>
      <c r="F71" s="71">
        <f t="shared" ref="F71:F86" si="20">1-E71</f>
        <v>0.46327024877993028</v>
      </c>
      <c r="G71" s="64">
        <v>0</v>
      </c>
      <c r="H71" s="64"/>
      <c r="I71" s="64"/>
      <c r="J71" s="64"/>
      <c r="K71" s="64"/>
      <c r="L71" s="64">
        <f t="shared" si="10"/>
        <v>0</v>
      </c>
      <c r="M71" s="64">
        <f t="shared" si="11"/>
        <v>0</v>
      </c>
      <c r="N71" s="64">
        <f t="shared" si="12"/>
        <v>0</v>
      </c>
      <c r="O71" s="64">
        <f t="shared" si="13"/>
        <v>0</v>
      </c>
      <c r="P71" s="64">
        <f t="shared" si="14"/>
        <v>0</v>
      </c>
      <c r="Q71" s="64">
        <f t="shared" si="15"/>
        <v>0</v>
      </c>
      <c r="R71" s="64">
        <f t="shared" si="16"/>
        <v>0</v>
      </c>
      <c r="S71" s="64">
        <f t="shared" si="16"/>
        <v>0</v>
      </c>
      <c r="T71" s="64">
        <f t="shared" si="16"/>
        <v>0</v>
      </c>
      <c r="U71" s="64">
        <f t="shared" si="16"/>
        <v>0</v>
      </c>
    </row>
    <row r="72" spans="1:21" x14ac:dyDescent="0.2">
      <c r="A72" s="52">
        <v>66</v>
      </c>
      <c r="B72" s="55" t="s">
        <v>78</v>
      </c>
      <c r="C72" s="71">
        <v>441457</v>
      </c>
      <c r="D72" s="71">
        <v>381037</v>
      </c>
      <c r="E72" s="71">
        <f t="shared" si="19"/>
        <v>0.53672975122006972</v>
      </c>
      <c r="F72" s="71">
        <f t="shared" si="20"/>
        <v>0.46327024877993028</v>
      </c>
      <c r="G72" s="64">
        <v>0</v>
      </c>
      <c r="H72" s="64"/>
      <c r="I72" s="64"/>
      <c r="J72" s="64"/>
      <c r="K72" s="64"/>
      <c r="L72" s="64">
        <f t="shared" ref="L72:L84" si="21">ROUND(G72*E72,2)</f>
        <v>0</v>
      </c>
      <c r="M72" s="64">
        <f t="shared" ref="M72:M84" si="22">ROUND(L72/4,2)</f>
        <v>0</v>
      </c>
      <c r="N72" s="64">
        <f t="shared" ref="N72:N84" si="23">M72</f>
        <v>0</v>
      </c>
      <c r="O72" s="64">
        <f t="shared" ref="O72:O84" si="24">M72</f>
        <v>0</v>
      </c>
      <c r="P72" s="64">
        <f t="shared" ref="P72:P84" si="25">L72-M72-N72-O72</f>
        <v>0</v>
      </c>
      <c r="Q72" s="64">
        <f t="shared" ref="Q72:Q84" si="26">R72+S72+T72+U72</f>
        <v>0</v>
      </c>
      <c r="R72" s="64">
        <f t="shared" ref="R72:U84" si="27">H72-M72</f>
        <v>0</v>
      </c>
      <c r="S72" s="64">
        <f t="shared" si="27"/>
        <v>0</v>
      </c>
      <c r="T72" s="64">
        <f t="shared" si="27"/>
        <v>0</v>
      </c>
      <c r="U72" s="64">
        <f t="shared" si="27"/>
        <v>0</v>
      </c>
    </row>
    <row r="73" spans="1:21" x14ac:dyDescent="0.2">
      <c r="A73" s="52">
        <v>67</v>
      </c>
      <c r="B73" s="55" t="s">
        <v>58</v>
      </c>
      <c r="C73" s="71">
        <v>441457</v>
      </c>
      <c r="D73" s="71">
        <v>381037</v>
      </c>
      <c r="E73" s="71">
        <f t="shared" si="19"/>
        <v>0.53672975122006972</v>
      </c>
      <c r="F73" s="71">
        <f t="shared" si="20"/>
        <v>0.46327024877993028</v>
      </c>
      <c r="G73" s="64">
        <v>0</v>
      </c>
      <c r="H73" s="64"/>
      <c r="I73" s="64"/>
      <c r="J73" s="64"/>
      <c r="K73" s="64"/>
      <c r="L73" s="64">
        <f t="shared" si="21"/>
        <v>0</v>
      </c>
      <c r="M73" s="64">
        <f t="shared" si="22"/>
        <v>0</v>
      </c>
      <c r="N73" s="64">
        <f t="shared" si="23"/>
        <v>0</v>
      </c>
      <c r="O73" s="64">
        <f t="shared" si="24"/>
        <v>0</v>
      </c>
      <c r="P73" s="64">
        <f t="shared" si="25"/>
        <v>0</v>
      </c>
      <c r="Q73" s="64">
        <f t="shared" si="26"/>
        <v>0</v>
      </c>
      <c r="R73" s="64">
        <f t="shared" si="27"/>
        <v>0</v>
      </c>
      <c r="S73" s="64">
        <f t="shared" si="27"/>
        <v>0</v>
      </c>
      <c r="T73" s="64">
        <f t="shared" si="27"/>
        <v>0</v>
      </c>
      <c r="U73" s="64">
        <f t="shared" si="27"/>
        <v>0</v>
      </c>
    </row>
    <row r="74" spans="1:21" x14ac:dyDescent="0.2">
      <c r="A74" s="52">
        <v>68</v>
      </c>
      <c r="B74" s="55" t="s">
        <v>60</v>
      </c>
      <c r="C74" s="71">
        <v>441457</v>
      </c>
      <c r="D74" s="71">
        <v>381037</v>
      </c>
      <c r="E74" s="71">
        <f t="shared" si="19"/>
        <v>0.53672975122006972</v>
      </c>
      <c r="F74" s="71">
        <f t="shared" si="20"/>
        <v>0.46327024877993028</v>
      </c>
      <c r="G74" s="64">
        <v>0</v>
      </c>
      <c r="H74" s="64">
        <f>ROUND(G74/4,0)</f>
        <v>0</v>
      </c>
      <c r="I74" s="64">
        <f>H74</f>
        <v>0</v>
      </c>
      <c r="J74" s="64">
        <f>H74</f>
        <v>0</v>
      </c>
      <c r="K74" s="64">
        <f>G74-H74-I74-J74</f>
        <v>0</v>
      </c>
      <c r="L74" s="64">
        <f t="shared" si="21"/>
        <v>0</v>
      </c>
      <c r="M74" s="64">
        <f t="shared" si="22"/>
        <v>0</v>
      </c>
      <c r="N74" s="64">
        <f t="shared" si="23"/>
        <v>0</v>
      </c>
      <c r="O74" s="64">
        <f t="shared" si="24"/>
        <v>0</v>
      </c>
      <c r="P74" s="64">
        <f t="shared" si="25"/>
        <v>0</v>
      </c>
      <c r="Q74" s="64">
        <f t="shared" si="26"/>
        <v>0</v>
      </c>
      <c r="R74" s="64">
        <f t="shared" si="27"/>
        <v>0</v>
      </c>
      <c r="S74" s="64">
        <f t="shared" si="27"/>
        <v>0</v>
      </c>
      <c r="T74" s="64">
        <f t="shared" si="27"/>
        <v>0</v>
      </c>
      <c r="U74" s="64">
        <f t="shared" si="27"/>
        <v>0</v>
      </c>
    </row>
    <row r="75" spans="1:21" x14ac:dyDescent="0.2">
      <c r="A75" s="52">
        <v>69</v>
      </c>
      <c r="B75" s="55" t="s">
        <v>61</v>
      </c>
      <c r="C75" s="71">
        <v>441457</v>
      </c>
      <c r="D75" s="71">
        <v>381037</v>
      </c>
      <c r="E75" s="71">
        <f t="shared" si="19"/>
        <v>0.53672975122006972</v>
      </c>
      <c r="F75" s="71">
        <f t="shared" si="20"/>
        <v>0.46327024877993028</v>
      </c>
      <c r="G75" s="64">
        <v>0</v>
      </c>
      <c r="H75" s="64"/>
      <c r="I75" s="64"/>
      <c r="J75" s="64"/>
      <c r="K75" s="64"/>
      <c r="L75" s="64">
        <f t="shared" si="21"/>
        <v>0</v>
      </c>
      <c r="M75" s="64">
        <f t="shared" si="22"/>
        <v>0</v>
      </c>
      <c r="N75" s="64">
        <f t="shared" si="23"/>
        <v>0</v>
      </c>
      <c r="O75" s="64">
        <f t="shared" si="24"/>
        <v>0</v>
      </c>
      <c r="P75" s="64">
        <f t="shared" si="25"/>
        <v>0</v>
      </c>
      <c r="Q75" s="64">
        <f t="shared" si="26"/>
        <v>0</v>
      </c>
      <c r="R75" s="64">
        <f t="shared" si="27"/>
        <v>0</v>
      </c>
      <c r="S75" s="64">
        <f t="shared" si="27"/>
        <v>0</v>
      </c>
      <c r="T75" s="64">
        <f t="shared" si="27"/>
        <v>0</v>
      </c>
      <c r="U75" s="64">
        <f t="shared" si="27"/>
        <v>0</v>
      </c>
    </row>
    <row r="76" spans="1:21" x14ac:dyDescent="0.2">
      <c r="A76" s="52">
        <v>70</v>
      </c>
      <c r="B76" s="55" t="s">
        <v>63</v>
      </c>
      <c r="C76" s="71">
        <v>441457</v>
      </c>
      <c r="D76" s="71">
        <v>381037</v>
      </c>
      <c r="E76" s="71">
        <f t="shared" si="19"/>
        <v>0.53672975122006972</v>
      </c>
      <c r="F76" s="71">
        <f t="shared" si="20"/>
        <v>0.46327024877993028</v>
      </c>
      <c r="G76" s="64">
        <v>0</v>
      </c>
      <c r="H76" s="64"/>
      <c r="I76" s="64"/>
      <c r="J76" s="64"/>
      <c r="K76" s="64"/>
      <c r="L76" s="64">
        <f t="shared" si="21"/>
        <v>0</v>
      </c>
      <c r="M76" s="64">
        <f t="shared" si="22"/>
        <v>0</v>
      </c>
      <c r="N76" s="64">
        <f t="shared" si="23"/>
        <v>0</v>
      </c>
      <c r="O76" s="64">
        <f t="shared" si="24"/>
        <v>0</v>
      </c>
      <c r="P76" s="64">
        <f t="shared" si="25"/>
        <v>0</v>
      </c>
      <c r="Q76" s="64">
        <f t="shared" si="26"/>
        <v>0</v>
      </c>
      <c r="R76" s="64">
        <f t="shared" si="27"/>
        <v>0</v>
      </c>
      <c r="S76" s="64">
        <f t="shared" si="27"/>
        <v>0</v>
      </c>
      <c r="T76" s="64">
        <f t="shared" si="27"/>
        <v>0</v>
      </c>
      <c r="U76" s="64">
        <f t="shared" si="27"/>
        <v>0</v>
      </c>
    </row>
    <row r="77" spans="1:21" x14ac:dyDescent="0.2">
      <c r="A77" s="52">
        <v>71</v>
      </c>
      <c r="B77" s="55" t="s">
        <v>64</v>
      </c>
      <c r="C77" s="71">
        <v>441457</v>
      </c>
      <c r="D77" s="71">
        <v>381037</v>
      </c>
      <c r="E77" s="71">
        <f t="shared" si="19"/>
        <v>0.53672975122006972</v>
      </c>
      <c r="F77" s="71">
        <f t="shared" si="20"/>
        <v>0.46327024877993028</v>
      </c>
      <c r="G77" s="64">
        <v>0</v>
      </c>
      <c r="H77" s="64"/>
      <c r="I77" s="64"/>
      <c r="J77" s="64"/>
      <c r="K77" s="64"/>
      <c r="L77" s="64">
        <f t="shared" si="21"/>
        <v>0</v>
      </c>
      <c r="M77" s="64">
        <f t="shared" si="22"/>
        <v>0</v>
      </c>
      <c r="N77" s="64">
        <f t="shared" si="23"/>
        <v>0</v>
      </c>
      <c r="O77" s="64">
        <f t="shared" si="24"/>
        <v>0</v>
      </c>
      <c r="P77" s="64">
        <f t="shared" si="25"/>
        <v>0</v>
      </c>
      <c r="Q77" s="64">
        <f t="shared" si="26"/>
        <v>0</v>
      </c>
      <c r="R77" s="64">
        <f t="shared" si="27"/>
        <v>0</v>
      </c>
      <c r="S77" s="64">
        <f t="shared" si="27"/>
        <v>0</v>
      </c>
      <c r="T77" s="64">
        <f t="shared" si="27"/>
        <v>0</v>
      </c>
      <c r="U77" s="64">
        <f t="shared" si="27"/>
        <v>0</v>
      </c>
    </row>
    <row r="78" spans="1:21" x14ac:dyDescent="0.2">
      <c r="A78" s="52">
        <v>72</v>
      </c>
      <c r="B78" s="54" t="s">
        <v>79</v>
      </c>
      <c r="C78" s="71">
        <v>441457</v>
      </c>
      <c r="D78" s="71">
        <v>381037</v>
      </c>
      <c r="E78" s="71">
        <f t="shared" si="19"/>
        <v>0.53672975122006972</v>
      </c>
      <c r="F78" s="71">
        <f t="shared" si="20"/>
        <v>0.46327024877993028</v>
      </c>
      <c r="G78" s="64">
        <v>0</v>
      </c>
      <c r="H78" s="64"/>
      <c r="I78" s="64"/>
      <c r="J78" s="64"/>
      <c r="K78" s="64"/>
      <c r="L78" s="64">
        <f t="shared" si="21"/>
        <v>0</v>
      </c>
      <c r="M78" s="64">
        <f t="shared" si="22"/>
        <v>0</v>
      </c>
      <c r="N78" s="64">
        <f t="shared" si="23"/>
        <v>0</v>
      </c>
      <c r="O78" s="64">
        <f t="shared" si="24"/>
        <v>0</v>
      </c>
      <c r="P78" s="64">
        <f t="shared" si="25"/>
        <v>0</v>
      </c>
      <c r="Q78" s="64">
        <f t="shared" si="26"/>
        <v>0</v>
      </c>
      <c r="R78" s="64">
        <f t="shared" si="27"/>
        <v>0</v>
      </c>
      <c r="S78" s="64">
        <f t="shared" si="27"/>
        <v>0</v>
      </c>
      <c r="T78" s="64">
        <f t="shared" si="27"/>
        <v>0</v>
      </c>
      <c r="U78" s="64">
        <f t="shared" si="27"/>
        <v>0</v>
      </c>
    </row>
    <row r="79" spans="1:21" x14ac:dyDescent="0.2">
      <c r="A79" s="52">
        <v>73</v>
      </c>
      <c r="B79" s="55" t="s">
        <v>55</v>
      </c>
      <c r="C79" s="71">
        <v>441457</v>
      </c>
      <c r="D79" s="71">
        <v>381037</v>
      </c>
      <c r="E79" s="71">
        <f t="shared" si="19"/>
        <v>0.53672975122006972</v>
      </c>
      <c r="F79" s="71">
        <f t="shared" si="20"/>
        <v>0.46327024877993028</v>
      </c>
      <c r="G79" s="64">
        <v>0</v>
      </c>
      <c r="H79" s="64"/>
      <c r="I79" s="64"/>
      <c r="J79" s="64"/>
      <c r="K79" s="64"/>
      <c r="L79" s="64">
        <f t="shared" si="21"/>
        <v>0</v>
      </c>
      <c r="M79" s="64">
        <f t="shared" si="22"/>
        <v>0</v>
      </c>
      <c r="N79" s="64">
        <f t="shared" si="23"/>
        <v>0</v>
      </c>
      <c r="O79" s="64">
        <f t="shared" si="24"/>
        <v>0</v>
      </c>
      <c r="P79" s="64">
        <f t="shared" si="25"/>
        <v>0</v>
      </c>
      <c r="Q79" s="64">
        <f t="shared" si="26"/>
        <v>0</v>
      </c>
      <c r="R79" s="64">
        <f t="shared" si="27"/>
        <v>0</v>
      </c>
      <c r="S79" s="64">
        <f t="shared" si="27"/>
        <v>0</v>
      </c>
      <c r="T79" s="64">
        <f t="shared" si="27"/>
        <v>0</v>
      </c>
      <c r="U79" s="64">
        <f t="shared" si="27"/>
        <v>0</v>
      </c>
    </row>
    <row r="80" spans="1:21" x14ac:dyDescent="0.2">
      <c r="A80" s="52">
        <v>74</v>
      </c>
      <c r="B80" s="55" t="s">
        <v>57</v>
      </c>
      <c r="C80" s="71">
        <v>441457</v>
      </c>
      <c r="D80" s="71">
        <v>381037</v>
      </c>
      <c r="E80" s="71">
        <f t="shared" si="19"/>
        <v>0.53672975122006972</v>
      </c>
      <c r="F80" s="71">
        <f t="shared" si="20"/>
        <v>0.46327024877993028</v>
      </c>
      <c r="G80" s="64">
        <v>0</v>
      </c>
      <c r="H80" s="64"/>
      <c r="I80" s="64"/>
      <c r="J80" s="64"/>
      <c r="K80" s="64"/>
      <c r="L80" s="64">
        <f t="shared" si="21"/>
        <v>0</v>
      </c>
      <c r="M80" s="64">
        <f t="shared" si="22"/>
        <v>0</v>
      </c>
      <c r="N80" s="64">
        <f t="shared" si="23"/>
        <v>0</v>
      </c>
      <c r="O80" s="64">
        <f t="shared" si="24"/>
        <v>0</v>
      </c>
      <c r="P80" s="64">
        <f t="shared" si="25"/>
        <v>0</v>
      </c>
      <c r="Q80" s="64">
        <f t="shared" si="26"/>
        <v>0</v>
      </c>
      <c r="R80" s="64">
        <f t="shared" si="27"/>
        <v>0</v>
      </c>
      <c r="S80" s="64">
        <f t="shared" si="27"/>
        <v>0</v>
      </c>
      <c r="T80" s="64">
        <f t="shared" si="27"/>
        <v>0</v>
      </c>
      <c r="U80" s="64">
        <f t="shared" si="27"/>
        <v>0</v>
      </c>
    </row>
    <row r="81" spans="1:21" ht="30" x14ac:dyDescent="0.2">
      <c r="A81" s="52">
        <v>75</v>
      </c>
      <c r="B81" s="55" t="s">
        <v>62</v>
      </c>
      <c r="C81" s="71">
        <v>441457</v>
      </c>
      <c r="D81" s="71">
        <v>381037</v>
      </c>
      <c r="E81" s="71">
        <f t="shared" si="19"/>
        <v>0.53672975122006972</v>
      </c>
      <c r="F81" s="71">
        <f t="shared" si="20"/>
        <v>0.46327024877993028</v>
      </c>
      <c r="G81" s="64">
        <v>0</v>
      </c>
      <c r="H81" s="64"/>
      <c r="I81" s="64"/>
      <c r="J81" s="64"/>
      <c r="K81" s="64"/>
      <c r="L81" s="64">
        <f t="shared" si="21"/>
        <v>0</v>
      </c>
      <c r="M81" s="64">
        <f t="shared" si="22"/>
        <v>0</v>
      </c>
      <c r="N81" s="64">
        <f t="shared" si="23"/>
        <v>0</v>
      </c>
      <c r="O81" s="64">
        <f t="shared" si="24"/>
        <v>0</v>
      </c>
      <c r="P81" s="64">
        <f t="shared" si="25"/>
        <v>0</v>
      </c>
      <c r="Q81" s="64">
        <f t="shared" si="26"/>
        <v>0</v>
      </c>
      <c r="R81" s="64">
        <f t="shared" si="27"/>
        <v>0</v>
      </c>
      <c r="S81" s="64">
        <f t="shared" si="27"/>
        <v>0</v>
      </c>
      <c r="T81" s="64">
        <f t="shared" si="27"/>
        <v>0</v>
      </c>
      <c r="U81" s="64">
        <f t="shared" si="27"/>
        <v>0</v>
      </c>
    </row>
    <row r="82" spans="1:21" x14ac:dyDescent="0.2">
      <c r="A82" s="52">
        <v>76</v>
      </c>
      <c r="B82" s="55" t="s">
        <v>59</v>
      </c>
      <c r="C82" s="71">
        <v>441457</v>
      </c>
      <c r="D82" s="71">
        <v>381037</v>
      </c>
      <c r="E82" s="71">
        <f t="shared" si="19"/>
        <v>0.53672975122006972</v>
      </c>
      <c r="F82" s="71">
        <f t="shared" si="20"/>
        <v>0.46327024877993028</v>
      </c>
      <c r="G82" s="64">
        <v>0</v>
      </c>
      <c r="H82" s="64"/>
      <c r="I82" s="64"/>
      <c r="J82" s="64"/>
      <c r="K82" s="64"/>
      <c r="L82" s="64">
        <f t="shared" si="21"/>
        <v>0</v>
      </c>
      <c r="M82" s="64">
        <f t="shared" si="22"/>
        <v>0</v>
      </c>
      <c r="N82" s="64">
        <f t="shared" si="23"/>
        <v>0</v>
      </c>
      <c r="O82" s="64">
        <f t="shared" si="24"/>
        <v>0</v>
      </c>
      <c r="P82" s="64">
        <f t="shared" si="25"/>
        <v>0</v>
      </c>
      <c r="Q82" s="64">
        <f t="shared" si="26"/>
        <v>0</v>
      </c>
      <c r="R82" s="64">
        <f t="shared" si="27"/>
        <v>0</v>
      </c>
      <c r="S82" s="64">
        <f t="shared" si="27"/>
        <v>0</v>
      </c>
      <c r="T82" s="64">
        <f t="shared" si="27"/>
        <v>0</v>
      </c>
      <c r="U82" s="64">
        <f t="shared" si="27"/>
        <v>0</v>
      </c>
    </row>
    <row r="83" spans="1:21" x14ac:dyDescent="0.2">
      <c r="A83" s="52">
        <v>77</v>
      </c>
      <c r="B83" s="55" t="s">
        <v>65</v>
      </c>
      <c r="C83" s="71">
        <v>441457</v>
      </c>
      <c r="D83" s="71">
        <v>381037</v>
      </c>
      <c r="E83" s="71">
        <f t="shared" si="19"/>
        <v>0.53672975122006972</v>
      </c>
      <c r="F83" s="71">
        <f t="shared" si="20"/>
        <v>0.46327024877993028</v>
      </c>
      <c r="G83" s="64">
        <v>0</v>
      </c>
      <c r="H83" s="64"/>
      <c r="I83" s="64"/>
      <c r="J83" s="64"/>
      <c r="K83" s="64"/>
      <c r="L83" s="64">
        <f t="shared" si="21"/>
        <v>0</v>
      </c>
      <c r="M83" s="64">
        <f t="shared" si="22"/>
        <v>0</v>
      </c>
      <c r="N83" s="64">
        <f t="shared" si="23"/>
        <v>0</v>
      </c>
      <c r="O83" s="64">
        <f t="shared" si="24"/>
        <v>0</v>
      </c>
      <c r="P83" s="64">
        <f t="shared" si="25"/>
        <v>0</v>
      </c>
      <c r="Q83" s="64">
        <f t="shared" si="26"/>
        <v>0</v>
      </c>
      <c r="R83" s="64">
        <f t="shared" si="27"/>
        <v>0</v>
      </c>
      <c r="S83" s="64">
        <f t="shared" si="27"/>
        <v>0</v>
      </c>
      <c r="T83" s="64">
        <f t="shared" si="27"/>
        <v>0</v>
      </c>
      <c r="U83" s="64">
        <f t="shared" si="27"/>
        <v>0</v>
      </c>
    </row>
    <row r="84" spans="1:21" x14ac:dyDescent="0.2">
      <c r="A84" s="52">
        <v>78</v>
      </c>
      <c r="B84" s="55" t="s">
        <v>66</v>
      </c>
      <c r="C84" s="71">
        <v>441457</v>
      </c>
      <c r="D84" s="71">
        <v>381037</v>
      </c>
      <c r="E84" s="71">
        <f t="shared" si="19"/>
        <v>0.53672975122006972</v>
      </c>
      <c r="F84" s="71">
        <f t="shared" si="20"/>
        <v>0.46327024877993028</v>
      </c>
      <c r="G84" s="64">
        <v>0</v>
      </c>
      <c r="H84" s="64"/>
      <c r="I84" s="64"/>
      <c r="J84" s="64"/>
      <c r="K84" s="64"/>
      <c r="L84" s="64">
        <f t="shared" si="21"/>
        <v>0</v>
      </c>
      <c r="M84" s="64">
        <f t="shared" si="22"/>
        <v>0</v>
      </c>
      <c r="N84" s="64">
        <f t="shared" si="23"/>
        <v>0</v>
      </c>
      <c r="O84" s="64">
        <f t="shared" si="24"/>
        <v>0</v>
      </c>
      <c r="P84" s="64">
        <f t="shared" si="25"/>
        <v>0</v>
      </c>
      <c r="Q84" s="64">
        <f t="shared" si="26"/>
        <v>0</v>
      </c>
      <c r="R84" s="64">
        <f t="shared" si="27"/>
        <v>0</v>
      </c>
      <c r="S84" s="64">
        <f t="shared" si="27"/>
        <v>0</v>
      </c>
      <c r="T84" s="64">
        <f t="shared" si="27"/>
        <v>0</v>
      </c>
      <c r="U84" s="64">
        <f t="shared" si="27"/>
        <v>0</v>
      </c>
    </row>
    <row r="85" spans="1:21" x14ac:dyDescent="0.2">
      <c r="A85" s="52">
        <v>79</v>
      </c>
      <c r="B85" s="8" t="s">
        <v>356</v>
      </c>
      <c r="C85" s="71"/>
      <c r="D85" s="71"/>
      <c r="E85" s="71"/>
      <c r="F85" s="71"/>
      <c r="G85" s="64">
        <v>0</v>
      </c>
      <c r="H85" s="64"/>
      <c r="I85" s="64"/>
      <c r="J85" s="64"/>
      <c r="K85" s="64"/>
      <c r="L85" s="64">
        <f t="shared" ref="L85" si="28">ROUND(G85*E85,2)</f>
        <v>0</v>
      </c>
      <c r="M85" s="64">
        <f t="shared" ref="M85" si="29">ROUND(L85/4,2)</f>
        <v>0</v>
      </c>
      <c r="N85" s="64">
        <f t="shared" ref="N85" si="30">M85</f>
        <v>0</v>
      </c>
      <c r="O85" s="64">
        <f t="shared" ref="O85" si="31">M85</f>
        <v>0</v>
      </c>
      <c r="P85" s="64">
        <f t="shared" ref="P85" si="32">L85-M85-N85-O85</f>
        <v>0</v>
      </c>
      <c r="Q85" s="64">
        <f t="shared" ref="Q85" si="33">R85+S85+T85+U85</f>
        <v>0</v>
      </c>
      <c r="R85" s="64">
        <f t="shared" ref="R85" si="34">H85-M85</f>
        <v>0</v>
      </c>
      <c r="S85" s="64">
        <f t="shared" ref="S85" si="35">I85-N85</f>
        <v>0</v>
      </c>
      <c r="T85" s="64">
        <f t="shared" ref="T85" si="36">J85-O85</f>
        <v>0</v>
      </c>
      <c r="U85" s="64">
        <f t="shared" ref="U85" si="37">K85-P85</f>
        <v>0</v>
      </c>
    </row>
    <row r="86" spans="1:21" s="4" customFormat="1" ht="15.75" x14ac:dyDescent="0.25">
      <c r="A86" s="53"/>
      <c r="B86" s="56" t="s">
        <v>123</v>
      </c>
      <c r="C86" s="71">
        <f>SUM(C7:C84)</f>
        <v>20772196</v>
      </c>
      <c r="D86" s="71">
        <f>SUM(D7:D84)</f>
        <v>17938796</v>
      </c>
      <c r="E86" s="71">
        <f t="shared" si="19"/>
        <v>0.53659684050462975</v>
      </c>
      <c r="F86" s="71">
        <f t="shared" si="20"/>
        <v>0.46340315949537025</v>
      </c>
      <c r="G86" s="65">
        <f>SUM(G7:G85)</f>
        <v>4721133002.2900009</v>
      </c>
      <c r="H86" s="65">
        <f t="shared" ref="H86:U86" si="38">SUM(H7:H85)</f>
        <v>1196874066.2399998</v>
      </c>
      <c r="I86" s="65">
        <f t="shared" si="38"/>
        <v>1174798018.6199999</v>
      </c>
      <c r="J86" s="65">
        <f t="shared" si="38"/>
        <v>1174730463</v>
      </c>
      <c r="K86" s="65">
        <f t="shared" si="38"/>
        <v>1174730454.4299998</v>
      </c>
      <c r="L86" s="65">
        <f t="shared" si="38"/>
        <v>2407644062.27</v>
      </c>
      <c r="M86" s="65">
        <f t="shared" si="38"/>
        <v>610815798.8299998</v>
      </c>
      <c r="N86" s="65">
        <f t="shared" si="38"/>
        <v>598966927.27999985</v>
      </c>
      <c r="O86" s="65">
        <f t="shared" si="38"/>
        <v>598930668.16999984</v>
      </c>
      <c r="P86" s="65">
        <f t="shared" si="38"/>
        <v>598930667.99000001</v>
      </c>
      <c r="Q86" s="65">
        <f t="shared" si="38"/>
        <v>2313488940.02</v>
      </c>
      <c r="R86" s="65">
        <f t="shared" si="38"/>
        <v>586058267.41000009</v>
      </c>
      <c r="S86" s="65">
        <f t="shared" si="38"/>
        <v>575831091.34000015</v>
      </c>
      <c r="T86" s="65">
        <f t="shared" si="38"/>
        <v>575799794.83000016</v>
      </c>
      <c r="U86" s="65">
        <f t="shared" si="38"/>
        <v>575799786.43999982</v>
      </c>
    </row>
    <row r="87" spans="1:21" x14ac:dyDescent="0.2">
      <c r="G87" s="66"/>
      <c r="L87" s="66"/>
      <c r="Q87" s="66"/>
    </row>
    <row r="88" spans="1:21" x14ac:dyDescent="0.2">
      <c r="A88" s="57"/>
      <c r="B88" s="58"/>
      <c r="C88" s="73"/>
      <c r="D88" s="73"/>
      <c r="E88" s="73"/>
      <c r="F88" s="73"/>
      <c r="G88" s="66"/>
      <c r="L88" s="66"/>
      <c r="Q88" s="66"/>
    </row>
  </sheetData>
  <mergeCells count="13">
    <mergeCell ref="G4:G6"/>
    <mergeCell ref="H4:K5"/>
    <mergeCell ref="L4:P4"/>
    <mergeCell ref="Q4:U4"/>
    <mergeCell ref="L5:L6"/>
    <mergeCell ref="M5:P5"/>
    <mergeCell ref="Q5:Q6"/>
    <mergeCell ref="R5:U5"/>
    <mergeCell ref="C4:F4"/>
    <mergeCell ref="C5:D5"/>
    <mergeCell ref="E5:F5"/>
    <mergeCell ref="A4:A6"/>
    <mergeCell ref="B4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86"/>
  <sheetViews>
    <sheetView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I96" sqref="I96"/>
    </sheetView>
  </sheetViews>
  <sheetFormatPr defaultRowHeight="15.75" x14ac:dyDescent="0.25"/>
  <cols>
    <col min="1" max="1" width="9.140625" style="125"/>
    <col min="2" max="2" width="50.85546875" style="134" customWidth="1"/>
    <col min="3" max="3" width="9.85546875" style="61" customWidth="1"/>
    <col min="4" max="5" width="9.140625" style="61"/>
    <col min="6" max="6" width="13.5703125" style="127" bestFit="1" customWidth="1"/>
    <col min="7" max="7" width="9.85546875" style="61" customWidth="1"/>
    <col min="8" max="9" width="9.140625" style="61"/>
    <col min="10" max="10" width="14.28515625" style="127" customWidth="1"/>
    <col min="11" max="11" width="9.85546875" style="61" customWidth="1"/>
    <col min="12" max="13" width="9.140625" style="61"/>
    <col min="14" max="14" width="12.42578125" style="127" bestFit="1" customWidth="1"/>
    <col min="15" max="15" width="9.85546875" style="61" customWidth="1"/>
    <col min="16" max="17" width="9.140625" style="61"/>
    <col min="18" max="18" width="12.42578125" style="127" bestFit="1" customWidth="1"/>
    <col min="19" max="19" width="9.85546875" style="61" customWidth="1"/>
    <col min="20" max="21" width="9.140625" style="61"/>
    <col min="22" max="22" width="12.42578125" style="127" bestFit="1" customWidth="1"/>
    <col min="23" max="23" width="9.85546875" style="61" customWidth="1"/>
    <col min="24" max="25" width="9.140625" style="61"/>
    <col min="26" max="26" width="12.42578125" style="127" bestFit="1" customWidth="1"/>
    <col min="27" max="27" width="9.85546875" style="61" customWidth="1"/>
    <col min="28" max="29" width="9.140625" style="61"/>
    <col min="30" max="30" width="12.42578125" style="127" bestFit="1" customWidth="1"/>
    <col min="31" max="31" width="9.85546875" style="61" customWidth="1"/>
    <col min="32" max="33" width="9.140625" style="61"/>
    <col min="34" max="34" width="12.42578125" style="127" bestFit="1" customWidth="1"/>
    <col min="35" max="35" width="9.85546875" style="61" customWidth="1"/>
    <col min="36" max="37" width="9.140625" style="61"/>
    <col min="38" max="38" width="12.42578125" style="127" bestFit="1" customWidth="1"/>
    <col min="39" max="39" width="9.85546875" style="61" customWidth="1"/>
    <col min="40" max="40" width="9.140625" style="61"/>
    <col min="41" max="41" width="10.7109375" style="61" customWidth="1"/>
    <col min="42" max="42" width="14.140625" style="127" customWidth="1"/>
    <col min="43" max="43" width="9.85546875" style="61" customWidth="1"/>
    <col min="44" max="44" width="9.140625" style="61"/>
    <col min="45" max="45" width="10.7109375" style="61" customWidth="1"/>
    <col min="46" max="46" width="12.42578125" style="127" bestFit="1" customWidth="1"/>
    <col min="47" max="47" width="9.85546875" style="61" customWidth="1"/>
    <col min="48" max="48" width="9.140625" style="61"/>
    <col min="49" max="49" width="10.7109375" style="61" customWidth="1"/>
    <col min="50" max="50" width="12.42578125" style="127" bestFit="1" customWidth="1"/>
    <col min="51" max="51" width="9.85546875" style="61" customWidth="1"/>
    <col min="52" max="52" width="9.140625" style="61"/>
    <col min="53" max="53" width="10.7109375" style="61" customWidth="1"/>
    <col min="54" max="54" width="14.7109375" style="127" customWidth="1"/>
    <col min="55" max="55" width="9.85546875" style="61" customWidth="1"/>
    <col min="56" max="56" width="9.140625" style="61"/>
    <col min="57" max="57" width="10.7109375" style="61" customWidth="1"/>
    <col min="58" max="58" width="12.42578125" style="127" bestFit="1" customWidth="1"/>
    <col min="59" max="59" width="9.85546875" style="61" customWidth="1"/>
    <col min="60" max="60" width="9.140625" style="61"/>
    <col min="61" max="61" width="10.7109375" style="61" customWidth="1"/>
    <col min="62" max="62" width="12.42578125" style="127" bestFit="1" customWidth="1"/>
    <col min="63" max="63" width="9.85546875" style="61" customWidth="1"/>
    <col min="64" max="64" width="9.140625" style="61"/>
    <col min="65" max="65" width="10.7109375" style="61" customWidth="1"/>
    <col min="66" max="66" width="12.42578125" style="127" bestFit="1" customWidth="1"/>
    <col min="67" max="67" width="9.85546875" style="61" customWidth="1"/>
    <col min="68" max="68" width="9.140625" style="61"/>
    <col min="69" max="69" width="10.7109375" style="61" customWidth="1"/>
    <col min="70" max="70" width="12.42578125" style="127" bestFit="1" customWidth="1"/>
    <col min="71" max="71" width="9.85546875" style="61" customWidth="1"/>
    <col min="72" max="72" width="9.140625" style="61"/>
    <col min="73" max="73" width="10.7109375" style="61" customWidth="1"/>
    <col min="74" max="74" width="12.42578125" style="127" bestFit="1" customWidth="1"/>
    <col min="75" max="75" width="9.85546875" style="61" customWidth="1"/>
    <col min="76" max="76" width="9.140625" style="61"/>
    <col min="77" max="77" width="10.7109375" style="61" customWidth="1"/>
    <col min="78" max="78" width="12.42578125" style="127" bestFit="1" customWidth="1"/>
    <col min="79" max="79" width="9.85546875" style="61" customWidth="1"/>
    <col min="80" max="80" width="9.140625" style="61"/>
    <col min="81" max="81" width="10.7109375" style="61" customWidth="1"/>
    <col min="82" max="82" width="12.42578125" style="127" bestFit="1" customWidth="1"/>
    <col min="83" max="83" width="9.85546875" style="61" customWidth="1"/>
    <col min="84" max="84" width="11" style="61" customWidth="1"/>
    <col min="85" max="85" width="10.7109375" style="61" customWidth="1"/>
    <col min="86" max="86" width="12.42578125" style="127" bestFit="1" customWidth="1"/>
    <col min="87" max="87" width="9.85546875" style="61" customWidth="1"/>
    <col min="88" max="88" width="9.140625" style="61"/>
    <col min="89" max="89" width="10.7109375" style="61" customWidth="1"/>
    <col min="90" max="90" width="13.5703125" style="127" bestFit="1" customWidth="1"/>
    <col min="91" max="91" width="9.85546875" style="61" customWidth="1"/>
    <col min="92" max="92" width="9.140625" style="61"/>
    <col min="93" max="93" width="10.7109375" style="61" customWidth="1"/>
    <col min="94" max="94" width="12.42578125" style="127" bestFit="1" customWidth="1"/>
    <col min="95" max="95" width="9.85546875" style="61" customWidth="1"/>
    <col min="96" max="96" width="9.140625" style="61"/>
    <col min="97" max="97" width="10.7109375" style="61" customWidth="1"/>
    <col min="98" max="98" width="12.42578125" style="127" bestFit="1" customWidth="1"/>
    <col min="99" max="99" width="9.85546875" style="61" customWidth="1"/>
    <col min="100" max="100" width="9.140625" style="61"/>
    <col min="101" max="101" width="10.7109375" style="61" customWidth="1"/>
    <col min="102" max="102" width="14.7109375" style="127" customWidth="1"/>
    <col min="103" max="103" width="9.85546875" style="61" customWidth="1"/>
    <col min="104" max="104" width="9.140625" style="61"/>
    <col min="105" max="105" width="10.7109375" style="61" customWidth="1"/>
    <col min="106" max="106" width="13.85546875" style="127" customWidth="1"/>
    <col min="107" max="107" width="9.85546875" style="61" customWidth="1"/>
    <col min="108" max="108" width="9.140625" style="61"/>
    <col min="109" max="109" width="10.7109375" style="61" customWidth="1"/>
    <col min="110" max="110" width="12.42578125" style="127" bestFit="1" customWidth="1"/>
    <col min="111" max="111" width="9.85546875" style="61" customWidth="1"/>
    <col min="112" max="112" width="9.140625" style="61"/>
    <col min="113" max="113" width="10.7109375" style="61" customWidth="1"/>
    <col min="114" max="114" width="13.5703125" style="127" bestFit="1" customWidth="1"/>
    <col min="115" max="115" width="9.85546875" style="61" customWidth="1"/>
    <col min="116" max="116" width="9.140625" style="61"/>
    <col min="117" max="117" width="10.7109375" style="61" customWidth="1"/>
    <col min="118" max="118" width="13.5703125" style="127" bestFit="1" customWidth="1"/>
    <col min="119" max="119" width="9.85546875" style="61" customWidth="1"/>
    <col min="120" max="120" width="9.140625" style="61"/>
    <col min="121" max="121" width="10.7109375" style="61" customWidth="1"/>
    <col min="122" max="122" width="15.5703125" style="127" customWidth="1"/>
    <col min="123" max="123" width="9.85546875" style="61" customWidth="1"/>
    <col min="124" max="124" width="9.140625" style="61"/>
    <col min="125" max="125" width="10.7109375" style="61" customWidth="1"/>
    <col min="126" max="126" width="13.42578125" style="127" customWidth="1"/>
    <col min="127" max="127" width="9.85546875" style="61" customWidth="1"/>
    <col min="128" max="128" width="9.140625" style="61"/>
    <col min="129" max="129" width="10.7109375" style="61" customWidth="1"/>
    <col min="130" max="130" width="14.85546875" style="127" customWidth="1"/>
    <col min="131" max="131" width="14.85546875" style="61" customWidth="1"/>
    <col min="132" max="132" width="12.85546875" style="61" customWidth="1"/>
    <col min="133" max="133" width="10.7109375" style="61" customWidth="1"/>
    <col min="134" max="134" width="14.85546875" style="127" customWidth="1"/>
    <col min="135" max="136" width="9.140625" style="61"/>
    <col min="137" max="137" width="13.7109375" style="61" customWidth="1"/>
    <col min="138" max="16384" width="9.140625" style="61"/>
  </cols>
  <sheetData>
    <row r="1" spans="1:134" x14ac:dyDescent="0.25">
      <c r="ED1" s="127" t="s">
        <v>342</v>
      </c>
    </row>
    <row r="3" spans="1:134" x14ac:dyDescent="0.25">
      <c r="B3" s="126"/>
    </row>
    <row r="4" spans="1:134" x14ac:dyDescent="0.25">
      <c r="B4" s="126"/>
    </row>
    <row r="5" spans="1:134" ht="28.5" customHeight="1" x14ac:dyDescent="0.25">
      <c r="A5" s="230"/>
      <c r="B5" s="232" t="s">
        <v>1</v>
      </c>
      <c r="C5" s="227" t="s">
        <v>101</v>
      </c>
      <c r="D5" s="227"/>
      <c r="E5" s="227"/>
      <c r="F5" s="227"/>
      <c r="G5" s="227" t="s">
        <v>102</v>
      </c>
      <c r="H5" s="227"/>
      <c r="I5" s="227"/>
      <c r="J5" s="227"/>
      <c r="K5" s="227" t="s">
        <v>103</v>
      </c>
      <c r="L5" s="227"/>
      <c r="M5" s="227"/>
      <c r="N5" s="227"/>
      <c r="O5" s="227" t="s">
        <v>104</v>
      </c>
      <c r="P5" s="227"/>
      <c r="Q5" s="227"/>
      <c r="R5" s="227"/>
      <c r="S5" s="227" t="s">
        <v>274</v>
      </c>
      <c r="T5" s="227"/>
      <c r="U5" s="227"/>
      <c r="V5" s="227"/>
      <c r="W5" s="227" t="s">
        <v>275</v>
      </c>
      <c r="X5" s="227"/>
      <c r="Y5" s="227"/>
      <c r="Z5" s="227"/>
      <c r="AA5" s="227" t="s">
        <v>105</v>
      </c>
      <c r="AB5" s="227"/>
      <c r="AC5" s="227"/>
      <c r="AD5" s="227"/>
      <c r="AE5" s="227" t="s">
        <v>106</v>
      </c>
      <c r="AF5" s="227"/>
      <c r="AG5" s="227"/>
      <c r="AH5" s="227"/>
      <c r="AI5" s="227" t="s">
        <v>107</v>
      </c>
      <c r="AJ5" s="227"/>
      <c r="AK5" s="227"/>
      <c r="AL5" s="227"/>
      <c r="AM5" s="227" t="s">
        <v>135</v>
      </c>
      <c r="AN5" s="227"/>
      <c r="AO5" s="227"/>
      <c r="AP5" s="227"/>
      <c r="AQ5" s="227" t="s">
        <v>276</v>
      </c>
      <c r="AR5" s="227"/>
      <c r="AS5" s="227"/>
      <c r="AT5" s="227"/>
      <c r="AU5" s="227" t="s">
        <v>277</v>
      </c>
      <c r="AV5" s="227"/>
      <c r="AW5" s="227"/>
      <c r="AX5" s="227"/>
      <c r="AY5" s="227" t="s">
        <v>127</v>
      </c>
      <c r="AZ5" s="227"/>
      <c r="BA5" s="227"/>
      <c r="BB5" s="227"/>
      <c r="BC5" s="227" t="s">
        <v>109</v>
      </c>
      <c r="BD5" s="227"/>
      <c r="BE5" s="227"/>
      <c r="BF5" s="227"/>
      <c r="BG5" s="227" t="s">
        <v>110</v>
      </c>
      <c r="BH5" s="227"/>
      <c r="BI5" s="227"/>
      <c r="BJ5" s="227"/>
      <c r="BK5" s="227" t="s">
        <v>278</v>
      </c>
      <c r="BL5" s="227"/>
      <c r="BM5" s="227"/>
      <c r="BN5" s="227"/>
      <c r="BO5" s="227" t="s">
        <v>279</v>
      </c>
      <c r="BP5" s="227"/>
      <c r="BQ5" s="227"/>
      <c r="BR5" s="227"/>
      <c r="BS5" s="227" t="s">
        <v>280</v>
      </c>
      <c r="BT5" s="227"/>
      <c r="BU5" s="227"/>
      <c r="BV5" s="227"/>
      <c r="BW5" s="227" t="s">
        <v>111</v>
      </c>
      <c r="BX5" s="227"/>
      <c r="BY5" s="227"/>
      <c r="BZ5" s="227"/>
      <c r="CA5" s="227" t="s">
        <v>112</v>
      </c>
      <c r="CB5" s="227"/>
      <c r="CC5" s="227"/>
      <c r="CD5" s="227"/>
      <c r="CE5" s="227" t="s">
        <v>281</v>
      </c>
      <c r="CF5" s="227"/>
      <c r="CG5" s="227"/>
      <c r="CH5" s="227"/>
      <c r="CI5" s="227" t="s">
        <v>282</v>
      </c>
      <c r="CJ5" s="227"/>
      <c r="CK5" s="227"/>
      <c r="CL5" s="227"/>
      <c r="CM5" s="227" t="s">
        <v>115</v>
      </c>
      <c r="CN5" s="227"/>
      <c r="CO5" s="227"/>
      <c r="CP5" s="227"/>
      <c r="CQ5" s="227" t="s">
        <v>283</v>
      </c>
      <c r="CR5" s="227"/>
      <c r="CS5" s="227"/>
      <c r="CT5" s="227"/>
      <c r="CU5" s="227" t="s">
        <v>117</v>
      </c>
      <c r="CV5" s="227"/>
      <c r="CW5" s="227"/>
      <c r="CX5" s="227"/>
      <c r="CY5" s="227" t="s">
        <v>118</v>
      </c>
      <c r="CZ5" s="227"/>
      <c r="DA5" s="227"/>
      <c r="DB5" s="227"/>
      <c r="DC5" s="227" t="s">
        <v>119</v>
      </c>
      <c r="DD5" s="227"/>
      <c r="DE5" s="227"/>
      <c r="DF5" s="227"/>
      <c r="DG5" s="227" t="s">
        <v>284</v>
      </c>
      <c r="DH5" s="227"/>
      <c r="DI5" s="227"/>
      <c r="DJ5" s="227"/>
      <c r="DK5" s="227" t="s">
        <v>285</v>
      </c>
      <c r="DL5" s="227"/>
      <c r="DM5" s="227"/>
      <c r="DN5" s="227"/>
      <c r="DO5" s="227" t="s">
        <v>286</v>
      </c>
      <c r="DP5" s="227"/>
      <c r="DQ5" s="227"/>
      <c r="DR5" s="227"/>
      <c r="DS5" s="228" t="s">
        <v>122</v>
      </c>
      <c r="DT5" s="228"/>
      <c r="DU5" s="228"/>
      <c r="DV5" s="228"/>
      <c r="DW5" s="227" t="s">
        <v>287</v>
      </c>
      <c r="DX5" s="227"/>
      <c r="DY5" s="227"/>
      <c r="DZ5" s="229"/>
      <c r="EA5" s="227" t="s">
        <v>123</v>
      </c>
      <c r="EB5" s="227"/>
      <c r="EC5" s="227"/>
      <c r="ED5" s="227"/>
    </row>
    <row r="6" spans="1:134" s="130" customFormat="1" ht="30" x14ac:dyDescent="0.25">
      <c r="A6" s="231"/>
      <c r="B6" s="233"/>
      <c r="C6" s="128" t="s">
        <v>340</v>
      </c>
      <c r="D6" s="128" t="s">
        <v>341</v>
      </c>
      <c r="E6" s="128" t="s">
        <v>272</v>
      </c>
      <c r="F6" s="129" t="s">
        <v>273</v>
      </c>
      <c r="G6" s="128" t="s">
        <v>340</v>
      </c>
      <c r="H6" s="128" t="s">
        <v>341</v>
      </c>
      <c r="I6" s="128" t="s">
        <v>272</v>
      </c>
      <c r="J6" s="129" t="s">
        <v>273</v>
      </c>
      <c r="K6" s="128" t="s">
        <v>340</v>
      </c>
      <c r="L6" s="128" t="s">
        <v>341</v>
      </c>
      <c r="M6" s="128" t="s">
        <v>272</v>
      </c>
      <c r="N6" s="129" t="s">
        <v>273</v>
      </c>
      <c r="O6" s="128" t="s">
        <v>340</v>
      </c>
      <c r="P6" s="128" t="s">
        <v>341</v>
      </c>
      <c r="Q6" s="128" t="s">
        <v>272</v>
      </c>
      <c r="R6" s="129" t="s">
        <v>273</v>
      </c>
      <c r="S6" s="128" t="s">
        <v>340</v>
      </c>
      <c r="T6" s="128" t="s">
        <v>341</v>
      </c>
      <c r="U6" s="128" t="s">
        <v>272</v>
      </c>
      <c r="V6" s="129" t="s">
        <v>273</v>
      </c>
      <c r="W6" s="128" t="s">
        <v>340</v>
      </c>
      <c r="X6" s="128" t="s">
        <v>341</v>
      </c>
      <c r="Y6" s="128" t="s">
        <v>272</v>
      </c>
      <c r="Z6" s="129" t="s">
        <v>273</v>
      </c>
      <c r="AA6" s="128" t="s">
        <v>340</v>
      </c>
      <c r="AB6" s="128" t="s">
        <v>341</v>
      </c>
      <c r="AC6" s="128" t="s">
        <v>272</v>
      </c>
      <c r="AD6" s="129" t="s">
        <v>273</v>
      </c>
      <c r="AE6" s="128" t="s">
        <v>340</v>
      </c>
      <c r="AF6" s="128" t="s">
        <v>341</v>
      </c>
      <c r="AG6" s="128" t="s">
        <v>272</v>
      </c>
      <c r="AH6" s="129" t="s">
        <v>273</v>
      </c>
      <c r="AI6" s="128" t="s">
        <v>340</v>
      </c>
      <c r="AJ6" s="128" t="s">
        <v>341</v>
      </c>
      <c r="AK6" s="128" t="s">
        <v>272</v>
      </c>
      <c r="AL6" s="129" t="s">
        <v>273</v>
      </c>
      <c r="AM6" s="128" t="s">
        <v>340</v>
      </c>
      <c r="AN6" s="128" t="s">
        <v>341</v>
      </c>
      <c r="AO6" s="128" t="s">
        <v>272</v>
      </c>
      <c r="AP6" s="129" t="s">
        <v>273</v>
      </c>
      <c r="AQ6" s="128" t="s">
        <v>340</v>
      </c>
      <c r="AR6" s="128" t="s">
        <v>341</v>
      </c>
      <c r="AS6" s="128" t="s">
        <v>272</v>
      </c>
      <c r="AT6" s="129" t="s">
        <v>273</v>
      </c>
      <c r="AU6" s="128" t="s">
        <v>340</v>
      </c>
      <c r="AV6" s="128" t="s">
        <v>341</v>
      </c>
      <c r="AW6" s="128" t="s">
        <v>272</v>
      </c>
      <c r="AX6" s="129" t="s">
        <v>273</v>
      </c>
      <c r="AY6" s="128" t="s">
        <v>340</v>
      </c>
      <c r="AZ6" s="128" t="s">
        <v>341</v>
      </c>
      <c r="BA6" s="128" t="s">
        <v>272</v>
      </c>
      <c r="BB6" s="129" t="s">
        <v>273</v>
      </c>
      <c r="BC6" s="128" t="s">
        <v>340</v>
      </c>
      <c r="BD6" s="128" t="s">
        <v>341</v>
      </c>
      <c r="BE6" s="128" t="s">
        <v>272</v>
      </c>
      <c r="BF6" s="129" t="s">
        <v>273</v>
      </c>
      <c r="BG6" s="128" t="s">
        <v>340</v>
      </c>
      <c r="BH6" s="128" t="s">
        <v>341</v>
      </c>
      <c r="BI6" s="128" t="s">
        <v>272</v>
      </c>
      <c r="BJ6" s="129" t="s">
        <v>273</v>
      </c>
      <c r="BK6" s="128" t="s">
        <v>340</v>
      </c>
      <c r="BL6" s="128" t="s">
        <v>341</v>
      </c>
      <c r="BM6" s="128" t="s">
        <v>272</v>
      </c>
      <c r="BN6" s="129" t="s">
        <v>273</v>
      </c>
      <c r="BO6" s="128" t="s">
        <v>340</v>
      </c>
      <c r="BP6" s="128" t="s">
        <v>341</v>
      </c>
      <c r="BQ6" s="128" t="s">
        <v>272</v>
      </c>
      <c r="BR6" s="129" t="s">
        <v>273</v>
      </c>
      <c r="BS6" s="128" t="s">
        <v>340</v>
      </c>
      <c r="BT6" s="128" t="s">
        <v>341</v>
      </c>
      <c r="BU6" s="128" t="s">
        <v>272</v>
      </c>
      <c r="BV6" s="129" t="s">
        <v>273</v>
      </c>
      <c r="BW6" s="128" t="s">
        <v>340</v>
      </c>
      <c r="BX6" s="128" t="s">
        <v>341</v>
      </c>
      <c r="BY6" s="128" t="s">
        <v>272</v>
      </c>
      <c r="BZ6" s="129" t="s">
        <v>273</v>
      </c>
      <c r="CA6" s="128" t="s">
        <v>340</v>
      </c>
      <c r="CB6" s="128" t="s">
        <v>341</v>
      </c>
      <c r="CC6" s="128" t="s">
        <v>272</v>
      </c>
      <c r="CD6" s="129" t="s">
        <v>273</v>
      </c>
      <c r="CE6" s="128" t="s">
        <v>340</v>
      </c>
      <c r="CF6" s="128" t="s">
        <v>341</v>
      </c>
      <c r="CG6" s="128" t="s">
        <v>272</v>
      </c>
      <c r="CH6" s="129" t="s">
        <v>273</v>
      </c>
      <c r="CI6" s="128" t="s">
        <v>340</v>
      </c>
      <c r="CJ6" s="128" t="s">
        <v>341</v>
      </c>
      <c r="CK6" s="128" t="s">
        <v>272</v>
      </c>
      <c r="CL6" s="129" t="s">
        <v>273</v>
      </c>
      <c r="CM6" s="128" t="s">
        <v>340</v>
      </c>
      <c r="CN6" s="128" t="s">
        <v>341</v>
      </c>
      <c r="CO6" s="128" t="s">
        <v>272</v>
      </c>
      <c r="CP6" s="129" t="s">
        <v>273</v>
      </c>
      <c r="CQ6" s="128" t="s">
        <v>340</v>
      </c>
      <c r="CR6" s="128" t="s">
        <v>341</v>
      </c>
      <c r="CS6" s="128" t="s">
        <v>272</v>
      </c>
      <c r="CT6" s="129" t="s">
        <v>273</v>
      </c>
      <c r="CU6" s="128" t="s">
        <v>340</v>
      </c>
      <c r="CV6" s="128" t="s">
        <v>341</v>
      </c>
      <c r="CW6" s="128" t="s">
        <v>272</v>
      </c>
      <c r="CX6" s="129" t="s">
        <v>273</v>
      </c>
      <c r="CY6" s="128" t="s">
        <v>340</v>
      </c>
      <c r="CZ6" s="128" t="s">
        <v>341</v>
      </c>
      <c r="DA6" s="128" t="s">
        <v>272</v>
      </c>
      <c r="DB6" s="129" t="s">
        <v>273</v>
      </c>
      <c r="DC6" s="128" t="s">
        <v>340</v>
      </c>
      <c r="DD6" s="128" t="s">
        <v>341</v>
      </c>
      <c r="DE6" s="128" t="s">
        <v>272</v>
      </c>
      <c r="DF6" s="129" t="s">
        <v>273</v>
      </c>
      <c r="DG6" s="128" t="s">
        <v>340</v>
      </c>
      <c r="DH6" s="128" t="s">
        <v>341</v>
      </c>
      <c r="DI6" s="128" t="s">
        <v>272</v>
      </c>
      <c r="DJ6" s="129" t="s">
        <v>273</v>
      </c>
      <c r="DK6" s="128" t="s">
        <v>340</v>
      </c>
      <c r="DL6" s="128" t="s">
        <v>341</v>
      </c>
      <c r="DM6" s="128" t="s">
        <v>272</v>
      </c>
      <c r="DN6" s="129" t="s">
        <v>273</v>
      </c>
      <c r="DO6" s="128" t="s">
        <v>340</v>
      </c>
      <c r="DP6" s="128" t="s">
        <v>341</v>
      </c>
      <c r="DQ6" s="128" t="s">
        <v>272</v>
      </c>
      <c r="DR6" s="129" t="s">
        <v>273</v>
      </c>
      <c r="DS6" s="128" t="s">
        <v>340</v>
      </c>
      <c r="DT6" s="128" t="s">
        <v>341</v>
      </c>
      <c r="DU6" s="128" t="s">
        <v>272</v>
      </c>
      <c r="DV6" s="129" t="s">
        <v>273</v>
      </c>
      <c r="DW6" s="128" t="s">
        <v>340</v>
      </c>
      <c r="DX6" s="128" t="s">
        <v>341</v>
      </c>
      <c r="DY6" s="128" t="s">
        <v>272</v>
      </c>
      <c r="DZ6" s="129" t="s">
        <v>273</v>
      </c>
      <c r="EA6" s="128" t="s">
        <v>340</v>
      </c>
      <c r="EB6" s="128" t="s">
        <v>341</v>
      </c>
      <c r="EC6" s="128" t="s">
        <v>272</v>
      </c>
      <c r="ED6" s="129" t="s">
        <v>273</v>
      </c>
    </row>
    <row r="7" spans="1:134" x14ac:dyDescent="0.25">
      <c r="A7" s="122">
        <v>1</v>
      </c>
      <c r="B7" s="123" t="s">
        <v>2</v>
      </c>
      <c r="C7" s="59">
        <v>0</v>
      </c>
      <c r="D7" s="59"/>
      <c r="E7" s="59">
        <v>0</v>
      </c>
      <c r="F7" s="124"/>
      <c r="G7" s="59">
        <v>0</v>
      </c>
      <c r="H7" s="59"/>
      <c r="I7" s="59">
        <v>0</v>
      </c>
      <c r="J7" s="124"/>
      <c r="K7" s="59">
        <v>0</v>
      </c>
      <c r="L7" s="59"/>
      <c r="M7" s="59">
        <v>0</v>
      </c>
      <c r="N7" s="124"/>
      <c r="O7" s="59">
        <v>0</v>
      </c>
      <c r="P7" s="59"/>
      <c r="Q7" s="59">
        <v>0</v>
      </c>
      <c r="R7" s="124"/>
      <c r="S7" s="59">
        <v>0</v>
      </c>
      <c r="T7" s="59"/>
      <c r="U7" s="59">
        <v>0</v>
      </c>
      <c r="V7" s="124"/>
      <c r="W7" s="59">
        <v>0</v>
      </c>
      <c r="X7" s="59"/>
      <c r="Y7" s="59">
        <v>0</v>
      </c>
      <c r="Z7" s="124"/>
      <c r="AA7" s="59">
        <v>0</v>
      </c>
      <c r="AB7" s="59"/>
      <c r="AC7" s="59">
        <v>0</v>
      </c>
      <c r="AD7" s="124"/>
      <c r="AE7" s="59">
        <v>0</v>
      </c>
      <c r="AF7" s="59"/>
      <c r="AG7" s="59">
        <v>0</v>
      </c>
      <c r="AH7" s="124"/>
      <c r="AI7" s="59">
        <v>3</v>
      </c>
      <c r="AJ7" s="59">
        <v>120</v>
      </c>
      <c r="AK7" s="59">
        <v>978</v>
      </c>
      <c r="AL7" s="124">
        <v>1743915.6</v>
      </c>
      <c r="AM7" s="59">
        <v>13</v>
      </c>
      <c r="AN7" s="59">
        <v>437</v>
      </c>
      <c r="AO7" s="59">
        <v>4394</v>
      </c>
      <c r="AP7" s="124">
        <v>6350757.1299999999</v>
      </c>
      <c r="AQ7" s="59">
        <v>0</v>
      </c>
      <c r="AR7" s="59"/>
      <c r="AS7" s="59">
        <v>0</v>
      </c>
      <c r="AT7" s="124"/>
      <c r="AU7" s="59">
        <v>0</v>
      </c>
      <c r="AV7" s="59"/>
      <c r="AW7" s="59">
        <v>0</v>
      </c>
      <c r="AX7" s="124"/>
      <c r="AY7" s="59">
        <v>0</v>
      </c>
      <c r="AZ7" s="59"/>
      <c r="BA7" s="59">
        <v>0</v>
      </c>
      <c r="BB7" s="124"/>
      <c r="BC7" s="59">
        <v>0</v>
      </c>
      <c r="BD7" s="59"/>
      <c r="BE7" s="59">
        <v>0</v>
      </c>
      <c r="BF7" s="124"/>
      <c r="BG7" s="59">
        <v>0</v>
      </c>
      <c r="BH7" s="59"/>
      <c r="BI7" s="59">
        <v>0</v>
      </c>
      <c r="BJ7" s="124"/>
      <c r="BK7" s="59">
        <v>0</v>
      </c>
      <c r="BL7" s="59"/>
      <c r="BM7" s="59">
        <v>0</v>
      </c>
      <c r="BN7" s="124"/>
      <c r="BO7" s="59">
        <v>0</v>
      </c>
      <c r="BP7" s="59"/>
      <c r="BQ7" s="59">
        <v>0</v>
      </c>
      <c r="BR7" s="124"/>
      <c r="BS7" s="59">
        <v>0</v>
      </c>
      <c r="BT7" s="59"/>
      <c r="BU7" s="59">
        <v>0</v>
      </c>
      <c r="BV7" s="124"/>
      <c r="BW7" s="59">
        <v>0</v>
      </c>
      <c r="BX7" s="59"/>
      <c r="BY7" s="59">
        <v>0</v>
      </c>
      <c r="BZ7" s="124"/>
      <c r="CA7" s="59">
        <v>0</v>
      </c>
      <c r="CB7" s="59"/>
      <c r="CC7" s="59">
        <v>0</v>
      </c>
      <c r="CD7" s="124"/>
      <c r="CE7" s="59">
        <v>8</v>
      </c>
      <c r="CF7" s="59">
        <f>286-5</f>
        <v>281</v>
      </c>
      <c r="CG7" s="59">
        <f>2584-45</f>
        <v>2539</v>
      </c>
      <c r="CH7" s="124">
        <f>4789354.29-83148.51</f>
        <v>4706205.78</v>
      </c>
      <c r="CI7" s="59">
        <v>0</v>
      </c>
      <c r="CJ7" s="59"/>
      <c r="CK7" s="59">
        <v>0</v>
      </c>
      <c r="CL7" s="124"/>
      <c r="CM7" s="59">
        <v>4</v>
      </c>
      <c r="CN7" s="59">
        <v>210</v>
      </c>
      <c r="CO7" s="59">
        <v>1332</v>
      </c>
      <c r="CP7" s="124">
        <v>2138552.4700000002</v>
      </c>
      <c r="CQ7" s="59">
        <v>0</v>
      </c>
      <c r="CR7" s="59"/>
      <c r="CS7" s="59">
        <v>0</v>
      </c>
      <c r="CT7" s="124"/>
      <c r="CU7" s="59">
        <v>0</v>
      </c>
      <c r="CV7" s="59"/>
      <c r="CW7" s="59">
        <v>0</v>
      </c>
      <c r="CX7" s="124"/>
      <c r="CY7" s="59">
        <v>1</v>
      </c>
      <c r="CZ7" s="59">
        <v>24</v>
      </c>
      <c r="DA7" s="59">
        <v>335</v>
      </c>
      <c r="DB7" s="124">
        <v>692113.38</v>
      </c>
      <c r="DC7" s="59">
        <v>0</v>
      </c>
      <c r="DD7" s="59"/>
      <c r="DE7" s="59">
        <v>0</v>
      </c>
      <c r="DF7" s="124"/>
      <c r="DG7" s="59">
        <v>3</v>
      </c>
      <c r="DH7" s="59">
        <f>114-3+3</f>
        <v>114</v>
      </c>
      <c r="DI7" s="59">
        <f>831-21+21</f>
        <v>831</v>
      </c>
      <c r="DJ7" s="124">
        <f>4354788.1-27992.67</f>
        <v>4326795.43</v>
      </c>
      <c r="DK7" s="59">
        <v>0</v>
      </c>
      <c r="DL7" s="59"/>
      <c r="DM7" s="59">
        <v>0</v>
      </c>
      <c r="DN7" s="124"/>
      <c r="DO7" s="59">
        <v>2</v>
      </c>
      <c r="DP7" s="59">
        <f>82-2</f>
        <v>80</v>
      </c>
      <c r="DQ7" s="59">
        <f>644-16</f>
        <v>628</v>
      </c>
      <c r="DR7" s="124">
        <f>1345279.1-45891.53</f>
        <v>1299387.57</v>
      </c>
      <c r="DS7" s="59">
        <v>0</v>
      </c>
      <c r="DT7" s="59"/>
      <c r="DU7" s="59">
        <v>0</v>
      </c>
      <c r="DV7" s="124"/>
      <c r="DW7" s="59">
        <v>0</v>
      </c>
      <c r="DX7" s="59"/>
      <c r="DY7" s="59">
        <v>0</v>
      </c>
      <c r="DZ7" s="135"/>
      <c r="EA7" s="59">
        <f>C7+G7+K7+O7+S7+W7+AA7+AE7+AI7+AM7+AQ7+AU7+AY7+BC7+BG7+BK7+BO7+BS7+BW7+CA7+CE7+CI7+CM7+CQ7+CU7+CY7+DC7+DG7+DK7+DO7+DS7+DW7</f>
        <v>34</v>
      </c>
      <c r="EB7" s="59">
        <f t="shared" ref="EB7:ED7" si="0">D7+H7+L7+P7+T7+X7+AB7+AF7+AJ7+AN7+AR7+AV7+AZ7+BD7+BH7+BL7+BP7+BT7+BX7+CB7+CF7+CJ7+CN7+CR7+CV7+CZ7+DD7+DH7+DL7+DP7+DT7+DX7</f>
        <v>1266</v>
      </c>
      <c r="EC7" s="59">
        <f t="shared" si="0"/>
        <v>11037</v>
      </c>
      <c r="ED7" s="124">
        <f t="shared" si="0"/>
        <v>21257727.360000003</v>
      </c>
    </row>
    <row r="8" spans="1:134" x14ac:dyDescent="0.25">
      <c r="A8" s="122">
        <v>2</v>
      </c>
      <c r="B8" s="123" t="s">
        <v>3</v>
      </c>
      <c r="C8" s="59">
        <v>0</v>
      </c>
      <c r="D8" s="59"/>
      <c r="E8" s="59">
        <v>0</v>
      </c>
      <c r="F8" s="124"/>
      <c r="G8" s="59">
        <v>0</v>
      </c>
      <c r="H8" s="59"/>
      <c r="I8" s="59">
        <v>0</v>
      </c>
      <c r="J8" s="124"/>
      <c r="K8" s="59">
        <v>0</v>
      </c>
      <c r="L8" s="59"/>
      <c r="M8" s="59">
        <v>0</v>
      </c>
      <c r="N8" s="124"/>
      <c r="O8" s="59">
        <v>0</v>
      </c>
      <c r="P8" s="59"/>
      <c r="Q8" s="59">
        <v>0</v>
      </c>
      <c r="R8" s="124"/>
      <c r="S8" s="59">
        <v>0</v>
      </c>
      <c r="T8" s="59"/>
      <c r="U8" s="59">
        <v>0</v>
      </c>
      <c r="V8" s="124"/>
      <c r="W8" s="59">
        <v>0</v>
      </c>
      <c r="X8" s="59"/>
      <c r="Y8" s="59">
        <v>0</v>
      </c>
      <c r="Z8" s="124"/>
      <c r="AA8" s="59">
        <v>0</v>
      </c>
      <c r="AB8" s="59"/>
      <c r="AC8" s="59">
        <v>0</v>
      </c>
      <c r="AD8" s="124"/>
      <c r="AE8" s="59">
        <v>0</v>
      </c>
      <c r="AF8" s="59"/>
      <c r="AG8" s="59">
        <v>0</v>
      </c>
      <c r="AH8" s="124"/>
      <c r="AI8" s="59">
        <v>7</v>
      </c>
      <c r="AJ8" s="59">
        <f>250-14</f>
        <v>236</v>
      </c>
      <c r="AK8" s="59">
        <f>2282-126</f>
        <v>2156</v>
      </c>
      <c r="AL8" s="124">
        <f>4527142.5-251507.92</f>
        <v>4275634.58</v>
      </c>
      <c r="AM8" s="59">
        <v>16</v>
      </c>
      <c r="AN8" s="59">
        <f>517-13</f>
        <v>504</v>
      </c>
      <c r="AO8" s="59">
        <f>5408-143</f>
        <v>5265</v>
      </c>
      <c r="AP8" s="124">
        <f>9362129.13-230506.97</f>
        <v>9131622.1600000001</v>
      </c>
      <c r="AQ8" s="59">
        <v>0</v>
      </c>
      <c r="AR8" s="59"/>
      <c r="AS8" s="59">
        <v>0</v>
      </c>
      <c r="AT8" s="124"/>
      <c r="AU8" s="59">
        <v>0</v>
      </c>
      <c r="AV8" s="59"/>
      <c r="AW8" s="59">
        <v>0</v>
      </c>
      <c r="AX8" s="124"/>
      <c r="AY8" s="59">
        <v>0</v>
      </c>
      <c r="AZ8" s="59"/>
      <c r="BA8" s="59">
        <v>0</v>
      </c>
      <c r="BB8" s="124"/>
      <c r="BC8" s="59">
        <v>0</v>
      </c>
      <c r="BD8" s="59"/>
      <c r="BE8" s="59">
        <v>0</v>
      </c>
      <c r="BF8" s="124"/>
      <c r="BG8" s="59">
        <v>0</v>
      </c>
      <c r="BH8" s="59"/>
      <c r="BI8" s="59">
        <v>0</v>
      </c>
      <c r="BJ8" s="124"/>
      <c r="BK8" s="59">
        <v>0</v>
      </c>
      <c r="BL8" s="59"/>
      <c r="BM8" s="59">
        <v>0</v>
      </c>
      <c r="BN8" s="124"/>
      <c r="BO8" s="59">
        <v>0</v>
      </c>
      <c r="BP8" s="59"/>
      <c r="BQ8" s="59">
        <v>0</v>
      </c>
      <c r="BR8" s="124"/>
      <c r="BS8" s="59">
        <v>0</v>
      </c>
      <c r="BT8" s="59"/>
      <c r="BU8" s="59">
        <v>0</v>
      </c>
      <c r="BV8" s="124"/>
      <c r="BW8" s="59">
        <v>0</v>
      </c>
      <c r="BX8" s="59"/>
      <c r="BY8" s="59">
        <v>0</v>
      </c>
      <c r="BZ8" s="124"/>
      <c r="CA8" s="59">
        <v>0</v>
      </c>
      <c r="CB8" s="59"/>
      <c r="CC8" s="59">
        <v>0</v>
      </c>
      <c r="CD8" s="124"/>
      <c r="CE8" s="59">
        <v>8</v>
      </c>
      <c r="CF8" s="59">
        <f>286-4</f>
        <v>282</v>
      </c>
      <c r="CG8" s="59">
        <f>2584-36</f>
        <v>2548</v>
      </c>
      <c r="CH8" s="124">
        <f>4789354.29-149517.11</f>
        <v>4639837.18</v>
      </c>
      <c r="CI8" s="59">
        <v>0</v>
      </c>
      <c r="CJ8" s="59"/>
      <c r="CK8" s="59">
        <v>0</v>
      </c>
      <c r="CL8" s="124"/>
      <c r="CM8" s="59">
        <v>2</v>
      </c>
      <c r="CN8" s="59">
        <v>110</v>
      </c>
      <c r="CO8" s="59">
        <v>666</v>
      </c>
      <c r="CP8" s="124">
        <v>1032503.19</v>
      </c>
      <c r="CQ8" s="59">
        <v>0</v>
      </c>
      <c r="CR8" s="59"/>
      <c r="CS8" s="59">
        <v>0</v>
      </c>
      <c r="CT8" s="124"/>
      <c r="CU8" s="59">
        <v>0</v>
      </c>
      <c r="CV8" s="59"/>
      <c r="CW8" s="59">
        <v>0</v>
      </c>
      <c r="CX8" s="124"/>
      <c r="CY8" s="59">
        <v>0</v>
      </c>
      <c r="CZ8" s="59"/>
      <c r="DA8" s="59">
        <v>0</v>
      </c>
      <c r="DB8" s="124"/>
      <c r="DC8" s="59">
        <v>0</v>
      </c>
      <c r="DD8" s="59"/>
      <c r="DE8" s="59">
        <v>0</v>
      </c>
      <c r="DF8" s="124"/>
      <c r="DG8" s="59">
        <v>0</v>
      </c>
      <c r="DH8" s="59"/>
      <c r="DI8" s="59">
        <v>0</v>
      </c>
      <c r="DJ8" s="124"/>
      <c r="DK8" s="59">
        <v>0</v>
      </c>
      <c r="DL8" s="59"/>
      <c r="DM8" s="59">
        <v>0</v>
      </c>
      <c r="DN8" s="124"/>
      <c r="DO8" s="59">
        <v>2</v>
      </c>
      <c r="DP8" s="59">
        <f>92-5</f>
        <v>87</v>
      </c>
      <c r="DQ8" s="59">
        <f>644-35</f>
        <v>609</v>
      </c>
      <c r="DR8" s="124">
        <f>1377544.59-71747.12</f>
        <v>1305797.4700000002</v>
      </c>
      <c r="DS8" s="59">
        <v>0</v>
      </c>
      <c r="DT8" s="59"/>
      <c r="DU8" s="59">
        <v>0</v>
      </c>
      <c r="DV8" s="124"/>
      <c r="DW8" s="59">
        <v>0</v>
      </c>
      <c r="DX8" s="59"/>
      <c r="DY8" s="59">
        <v>0</v>
      </c>
      <c r="DZ8" s="135"/>
      <c r="EA8" s="59">
        <f t="shared" ref="EA8:EA71" si="1">C8+G8+K8+O8+S8+W8+AA8+AE8+AI8+AM8+AQ8+AU8+AY8+BC8+BG8+BK8+BO8+BS8+BW8+CA8+CE8+CI8+CM8+CQ8+CU8+CY8+DC8+DG8+DK8+DO8+DS8+DW8</f>
        <v>35</v>
      </c>
      <c r="EB8" s="59">
        <f t="shared" ref="EB8:EB71" si="2">D8+H8+L8+P8+T8+X8+AB8+AF8+AJ8+AN8+AR8+AV8+AZ8+BD8+BH8+BL8+BP8+BT8+BX8+CB8+CF8+CJ8+CN8+CR8+CV8+CZ8+DD8+DH8+DL8+DP8+DT8+DX8</f>
        <v>1219</v>
      </c>
      <c r="EC8" s="59">
        <f t="shared" ref="EC8:EC71" si="3">E8+I8+M8+Q8+U8+Y8+AC8+AG8+AK8+AO8+AS8+AW8+BA8+BE8+BI8+BM8+BQ8+BU8+BY8+CC8+CG8+CK8+CO8+CS8+CW8+DA8+DE8+DI8+DM8+DQ8+DU8+DY8</f>
        <v>11244</v>
      </c>
      <c r="ED8" s="124">
        <f t="shared" ref="ED8:ED71" si="4">F8+J8+N8+R8+V8+Z8+AD8+AH8+AL8+AP8+AT8+AX8+BB8+BF8+BJ8+BN8+BR8+BV8+BZ8+CD8+CH8+CL8+CP8+CT8+CX8+DB8+DF8+DJ8+DN8+DR8+DV8+DZ8</f>
        <v>20385394.580000002</v>
      </c>
    </row>
    <row r="9" spans="1:134" x14ac:dyDescent="0.25">
      <c r="A9" s="122">
        <v>3</v>
      </c>
      <c r="B9" s="123" t="s">
        <v>4</v>
      </c>
      <c r="C9" s="59">
        <v>0</v>
      </c>
      <c r="D9" s="59"/>
      <c r="E9" s="59">
        <v>0</v>
      </c>
      <c r="F9" s="124"/>
      <c r="G9" s="59">
        <v>0</v>
      </c>
      <c r="H9" s="59"/>
      <c r="I9" s="59">
        <v>0</v>
      </c>
      <c r="J9" s="124"/>
      <c r="K9" s="59">
        <v>0</v>
      </c>
      <c r="L9" s="59"/>
      <c r="M9" s="59">
        <v>0</v>
      </c>
      <c r="N9" s="124"/>
      <c r="O9" s="59">
        <v>0</v>
      </c>
      <c r="P9" s="59"/>
      <c r="Q9" s="59">
        <v>0</v>
      </c>
      <c r="R9" s="124"/>
      <c r="S9" s="59">
        <v>0</v>
      </c>
      <c r="T9" s="59"/>
      <c r="U9" s="59">
        <v>0</v>
      </c>
      <c r="V9" s="124"/>
      <c r="W9" s="59">
        <v>0</v>
      </c>
      <c r="X9" s="59"/>
      <c r="Y9" s="59">
        <v>0</v>
      </c>
      <c r="Z9" s="124"/>
      <c r="AA9" s="59">
        <v>0</v>
      </c>
      <c r="AB9" s="59"/>
      <c r="AC9" s="59">
        <v>0</v>
      </c>
      <c r="AD9" s="124"/>
      <c r="AE9" s="59">
        <v>0</v>
      </c>
      <c r="AF9" s="59"/>
      <c r="AG9" s="59">
        <v>0</v>
      </c>
      <c r="AH9" s="124"/>
      <c r="AI9" s="59">
        <v>5</v>
      </c>
      <c r="AJ9" s="59">
        <v>180</v>
      </c>
      <c r="AK9" s="59">
        <v>1630</v>
      </c>
      <c r="AL9" s="124">
        <v>4792397.4000000004</v>
      </c>
      <c r="AM9" s="59">
        <v>17</v>
      </c>
      <c r="AN9" s="59">
        <v>550</v>
      </c>
      <c r="AO9" s="59">
        <v>5746</v>
      </c>
      <c r="AP9" s="124">
        <v>14643439.23</v>
      </c>
      <c r="AQ9" s="59">
        <v>0</v>
      </c>
      <c r="AR9" s="59"/>
      <c r="AS9" s="59">
        <v>0</v>
      </c>
      <c r="AT9" s="124"/>
      <c r="AU9" s="59">
        <v>0</v>
      </c>
      <c r="AV9" s="59"/>
      <c r="AW9" s="59">
        <v>0</v>
      </c>
      <c r="AX9" s="124"/>
      <c r="AY9" s="59">
        <v>0</v>
      </c>
      <c r="AZ9" s="59"/>
      <c r="BA9" s="59">
        <v>0</v>
      </c>
      <c r="BB9" s="124"/>
      <c r="BC9" s="59">
        <v>0</v>
      </c>
      <c r="BD9" s="59"/>
      <c r="BE9" s="59">
        <v>0</v>
      </c>
      <c r="BF9" s="124"/>
      <c r="BG9" s="59">
        <v>0</v>
      </c>
      <c r="BH9" s="59"/>
      <c r="BI9" s="59">
        <v>0</v>
      </c>
      <c r="BJ9" s="124"/>
      <c r="BK9" s="59">
        <v>0</v>
      </c>
      <c r="BL9" s="59"/>
      <c r="BM9" s="59">
        <v>0</v>
      </c>
      <c r="BN9" s="124"/>
      <c r="BO9" s="59">
        <v>0</v>
      </c>
      <c r="BP9" s="59"/>
      <c r="BQ9" s="59">
        <v>0</v>
      </c>
      <c r="BR9" s="124"/>
      <c r="BS9" s="59">
        <v>0</v>
      </c>
      <c r="BT9" s="59"/>
      <c r="BU9" s="59">
        <v>0</v>
      </c>
      <c r="BV9" s="124"/>
      <c r="BW9" s="59">
        <v>0</v>
      </c>
      <c r="BX9" s="59"/>
      <c r="BY9" s="59">
        <v>0</v>
      </c>
      <c r="BZ9" s="124"/>
      <c r="CA9" s="59">
        <v>0</v>
      </c>
      <c r="CB9" s="59"/>
      <c r="CC9" s="59">
        <v>0</v>
      </c>
      <c r="CD9" s="124"/>
      <c r="CE9" s="59">
        <v>10</v>
      </c>
      <c r="CF9" s="59">
        <v>357</v>
      </c>
      <c r="CG9" s="59">
        <v>3230</v>
      </c>
      <c r="CH9" s="124">
        <v>5978319.8700000001</v>
      </c>
      <c r="CI9" s="59">
        <v>0</v>
      </c>
      <c r="CJ9" s="59"/>
      <c r="CK9" s="59">
        <v>0</v>
      </c>
      <c r="CL9" s="124"/>
      <c r="CM9" s="59">
        <v>2</v>
      </c>
      <c r="CN9" s="59">
        <v>110</v>
      </c>
      <c r="CO9" s="59">
        <v>666</v>
      </c>
      <c r="CP9" s="124">
        <v>1099480.24</v>
      </c>
      <c r="CQ9" s="59">
        <v>0</v>
      </c>
      <c r="CR9" s="59"/>
      <c r="CS9" s="59">
        <v>0</v>
      </c>
      <c r="CT9" s="124"/>
      <c r="CU9" s="59">
        <v>0</v>
      </c>
      <c r="CV9" s="59"/>
      <c r="CW9" s="59">
        <v>0</v>
      </c>
      <c r="CX9" s="124"/>
      <c r="CY9" s="59">
        <v>0</v>
      </c>
      <c r="CZ9" s="59"/>
      <c r="DA9" s="59">
        <v>0</v>
      </c>
      <c r="DB9" s="124"/>
      <c r="DC9" s="59">
        <v>0</v>
      </c>
      <c r="DD9" s="59"/>
      <c r="DE9" s="59">
        <v>0</v>
      </c>
      <c r="DF9" s="124"/>
      <c r="DG9" s="59">
        <v>0</v>
      </c>
      <c r="DH9" s="59"/>
      <c r="DI9" s="59">
        <v>0</v>
      </c>
      <c r="DJ9" s="124"/>
      <c r="DK9" s="59">
        <v>0</v>
      </c>
      <c r="DL9" s="59"/>
      <c r="DM9" s="59">
        <v>0</v>
      </c>
      <c r="DN9" s="124"/>
      <c r="DO9" s="59">
        <v>2</v>
      </c>
      <c r="DP9" s="59">
        <v>82</v>
      </c>
      <c r="DQ9" s="59">
        <v>644</v>
      </c>
      <c r="DR9" s="124">
        <v>1191258.24</v>
      </c>
      <c r="DS9" s="59">
        <v>0</v>
      </c>
      <c r="DT9" s="59"/>
      <c r="DU9" s="59">
        <v>0</v>
      </c>
      <c r="DV9" s="124"/>
      <c r="DW9" s="59">
        <v>0</v>
      </c>
      <c r="DX9" s="59"/>
      <c r="DY9" s="59">
        <v>0</v>
      </c>
      <c r="DZ9" s="135"/>
      <c r="EA9" s="59">
        <f t="shared" si="1"/>
        <v>36</v>
      </c>
      <c r="EB9" s="59">
        <f t="shared" si="2"/>
        <v>1279</v>
      </c>
      <c r="EC9" s="59">
        <f t="shared" si="3"/>
        <v>11916</v>
      </c>
      <c r="ED9" s="124">
        <f t="shared" si="4"/>
        <v>27704894.98</v>
      </c>
    </row>
    <row r="10" spans="1:134" s="166" customFormat="1" x14ac:dyDescent="0.25">
      <c r="A10" s="161">
        <v>4</v>
      </c>
      <c r="B10" s="162" t="s">
        <v>5</v>
      </c>
      <c r="C10" s="163">
        <v>0</v>
      </c>
      <c r="D10" s="163"/>
      <c r="E10" s="163">
        <v>0</v>
      </c>
      <c r="F10" s="164"/>
      <c r="G10" s="163">
        <v>0</v>
      </c>
      <c r="H10" s="163"/>
      <c r="I10" s="163">
        <v>0</v>
      </c>
      <c r="J10" s="164"/>
      <c r="K10" s="163">
        <v>0</v>
      </c>
      <c r="L10" s="163"/>
      <c r="M10" s="163">
        <v>0</v>
      </c>
      <c r="N10" s="164"/>
      <c r="O10" s="163">
        <v>0</v>
      </c>
      <c r="P10" s="163"/>
      <c r="Q10" s="163">
        <v>0</v>
      </c>
      <c r="R10" s="164"/>
      <c r="S10" s="163">
        <v>0</v>
      </c>
      <c r="T10" s="163"/>
      <c r="U10" s="163">
        <v>0</v>
      </c>
      <c r="V10" s="164"/>
      <c r="W10" s="163">
        <v>0</v>
      </c>
      <c r="X10" s="163"/>
      <c r="Y10" s="163">
        <v>0</v>
      </c>
      <c r="Z10" s="164"/>
      <c r="AA10" s="163">
        <v>0</v>
      </c>
      <c r="AB10" s="163"/>
      <c r="AC10" s="163">
        <v>0</v>
      </c>
      <c r="AD10" s="164"/>
      <c r="AE10" s="163">
        <v>0</v>
      </c>
      <c r="AF10" s="163"/>
      <c r="AG10" s="163">
        <v>0</v>
      </c>
      <c r="AH10" s="164"/>
      <c r="AI10" s="163">
        <v>4</v>
      </c>
      <c r="AJ10" s="163">
        <f>167-9</f>
        <v>158</v>
      </c>
      <c r="AK10" s="163">
        <f>1304-126</f>
        <v>1178</v>
      </c>
      <c r="AL10" s="164">
        <f>4298246-288205.52</f>
        <v>4010040.48</v>
      </c>
      <c r="AM10" s="163">
        <v>14</v>
      </c>
      <c r="AN10" s="163">
        <f>467-10</f>
        <v>457</v>
      </c>
      <c r="AO10" s="163">
        <f>4732-101</f>
        <v>4631</v>
      </c>
      <c r="AP10" s="164">
        <f>12019993.55-207115.16-796380.84</f>
        <v>11016497.550000001</v>
      </c>
      <c r="AQ10" s="163">
        <v>0</v>
      </c>
      <c r="AR10" s="163"/>
      <c r="AS10" s="163">
        <v>0</v>
      </c>
      <c r="AT10" s="164"/>
      <c r="AU10" s="163">
        <v>0</v>
      </c>
      <c r="AV10" s="163"/>
      <c r="AW10" s="163">
        <v>0</v>
      </c>
      <c r="AX10" s="164"/>
      <c r="AY10" s="163">
        <v>0</v>
      </c>
      <c r="AZ10" s="163"/>
      <c r="BA10" s="163">
        <v>0</v>
      </c>
      <c r="BB10" s="164"/>
      <c r="BC10" s="163">
        <v>0</v>
      </c>
      <c r="BD10" s="163"/>
      <c r="BE10" s="163">
        <v>0</v>
      </c>
      <c r="BF10" s="164"/>
      <c r="BG10" s="163">
        <v>0</v>
      </c>
      <c r="BH10" s="163"/>
      <c r="BI10" s="163">
        <v>0</v>
      </c>
      <c r="BJ10" s="164"/>
      <c r="BK10" s="163">
        <v>0</v>
      </c>
      <c r="BL10" s="163"/>
      <c r="BM10" s="163">
        <v>0</v>
      </c>
      <c r="BN10" s="164"/>
      <c r="BO10" s="163">
        <v>0</v>
      </c>
      <c r="BP10" s="163"/>
      <c r="BQ10" s="163">
        <v>0</v>
      </c>
      <c r="BR10" s="164"/>
      <c r="BS10" s="163">
        <v>0</v>
      </c>
      <c r="BT10" s="163"/>
      <c r="BU10" s="163">
        <v>0</v>
      </c>
      <c r="BV10" s="164"/>
      <c r="BW10" s="163">
        <v>0</v>
      </c>
      <c r="BX10" s="163"/>
      <c r="BY10" s="163">
        <v>0</v>
      </c>
      <c r="BZ10" s="164"/>
      <c r="CA10" s="163">
        <v>0</v>
      </c>
      <c r="CB10" s="163"/>
      <c r="CC10" s="163">
        <v>0</v>
      </c>
      <c r="CD10" s="164"/>
      <c r="CE10" s="163">
        <v>10</v>
      </c>
      <c r="CF10" s="163">
        <v>357</v>
      </c>
      <c r="CG10" s="163">
        <v>3230</v>
      </c>
      <c r="CH10" s="164">
        <v>5978319.8600000003</v>
      </c>
      <c r="CI10" s="163">
        <v>0</v>
      </c>
      <c r="CJ10" s="163"/>
      <c r="CK10" s="163">
        <v>0</v>
      </c>
      <c r="CL10" s="164"/>
      <c r="CM10" s="163">
        <v>4</v>
      </c>
      <c r="CN10" s="163">
        <v>221</v>
      </c>
      <c r="CO10" s="163">
        <v>1332</v>
      </c>
      <c r="CP10" s="164">
        <v>2089077.43</v>
      </c>
      <c r="CQ10" s="163">
        <v>0</v>
      </c>
      <c r="CR10" s="163"/>
      <c r="CS10" s="163">
        <v>0</v>
      </c>
      <c r="CT10" s="164"/>
      <c r="CU10" s="163">
        <v>0</v>
      </c>
      <c r="CV10" s="163"/>
      <c r="CW10" s="163">
        <v>0</v>
      </c>
      <c r="CX10" s="164"/>
      <c r="CY10" s="163">
        <v>0</v>
      </c>
      <c r="CZ10" s="163"/>
      <c r="DA10" s="163">
        <v>0</v>
      </c>
      <c r="DB10" s="164"/>
      <c r="DC10" s="163">
        <v>0</v>
      </c>
      <c r="DD10" s="163"/>
      <c r="DE10" s="163">
        <v>0</v>
      </c>
      <c r="DF10" s="164"/>
      <c r="DG10" s="163">
        <v>0</v>
      </c>
      <c r="DH10" s="163"/>
      <c r="DI10" s="163">
        <v>0</v>
      </c>
      <c r="DJ10" s="164"/>
      <c r="DK10" s="163">
        <v>0</v>
      </c>
      <c r="DL10" s="163"/>
      <c r="DM10" s="163">
        <v>0</v>
      </c>
      <c r="DN10" s="164"/>
      <c r="DO10" s="163">
        <v>3</v>
      </c>
      <c r="DP10" s="163">
        <f>124-2</f>
        <v>122</v>
      </c>
      <c r="DQ10" s="163">
        <f>966-14</f>
        <v>952</v>
      </c>
      <c r="DR10" s="164">
        <f>2027093.29-82147.19</f>
        <v>1944946.1</v>
      </c>
      <c r="DS10" s="163">
        <v>0</v>
      </c>
      <c r="DT10" s="163"/>
      <c r="DU10" s="163">
        <v>0</v>
      </c>
      <c r="DV10" s="164"/>
      <c r="DW10" s="163">
        <v>0</v>
      </c>
      <c r="DX10" s="163"/>
      <c r="DY10" s="163">
        <v>0</v>
      </c>
      <c r="DZ10" s="165"/>
      <c r="EA10" s="163">
        <f t="shared" si="1"/>
        <v>35</v>
      </c>
      <c r="EB10" s="163">
        <f t="shared" si="2"/>
        <v>1315</v>
      </c>
      <c r="EC10" s="163">
        <f t="shared" si="3"/>
        <v>11323</v>
      </c>
      <c r="ED10" s="164">
        <f t="shared" si="4"/>
        <v>25038881.420000002</v>
      </c>
    </row>
    <row r="11" spans="1:134" x14ac:dyDescent="0.25">
      <c r="A11" s="122">
        <v>5</v>
      </c>
      <c r="B11" s="123" t="s">
        <v>6</v>
      </c>
      <c r="C11" s="59">
        <v>0</v>
      </c>
      <c r="D11" s="59"/>
      <c r="E11" s="59">
        <v>0</v>
      </c>
      <c r="F11" s="124"/>
      <c r="G11" s="59">
        <v>0</v>
      </c>
      <c r="H11" s="59"/>
      <c r="I11" s="59">
        <v>0</v>
      </c>
      <c r="J11" s="124"/>
      <c r="K11" s="59">
        <v>0</v>
      </c>
      <c r="L11" s="59"/>
      <c r="M11" s="59">
        <v>0</v>
      </c>
      <c r="N11" s="124"/>
      <c r="O11" s="59">
        <v>0</v>
      </c>
      <c r="P11" s="59"/>
      <c r="Q11" s="59">
        <v>0</v>
      </c>
      <c r="R11" s="124"/>
      <c r="S11" s="59">
        <v>0</v>
      </c>
      <c r="T11" s="59"/>
      <c r="U11" s="59">
        <v>0</v>
      </c>
      <c r="V11" s="124"/>
      <c r="W11" s="59">
        <v>0</v>
      </c>
      <c r="X11" s="59"/>
      <c r="Y11" s="59">
        <v>0</v>
      </c>
      <c r="Z11" s="124"/>
      <c r="AA11" s="59">
        <v>0</v>
      </c>
      <c r="AB11" s="59"/>
      <c r="AC11" s="59">
        <v>0</v>
      </c>
      <c r="AD11" s="124"/>
      <c r="AE11" s="59">
        <v>0</v>
      </c>
      <c r="AF11" s="59"/>
      <c r="AG11" s="59">
        <v>0</v>
      </c>
      <c r="AH11" s="124"/>
      <c r="AI11" s="59">
        <v>7</v>
      </c>
      <c r="AJ11" s="59">
        <v>275</v>
      </c>
      <c r="AK11" s="59">
        <v>2282</v>
      </c>
      <c r="AL11" s="124">
        <v>2978827.5</v>
      </c>
      <c r="AM11" s="59">
        <v>23</v>
      </c>
      <c r="AN11" s="59">
        <v>744</v>
      </c>
      <c r="AO11" s="59">
        <v>7774</v>
      </c>
      <c r="AP11" s="124">
        <v>8059081.3099999996</v>
      </c>
      <c r="AQ11" s="59">
        <v>0</v>
      </c>
      <c r="AR11" s="59"/>
      <c r="AS11" s="59">
        <v>0</v>
      </c>
      <c r="AT11" s="124"/>
      <c r="AU11" s="59">
        <v>0</v>
      </c>
      <c r="AV11" s="59"/>
      <c r="AW11" s="59">
        <v>0</v>
      </c>
      <c r="AX11" s="124"/>
      <c r="AY11" s="59">
        <v>0</v>
      </c>
      <c r="AZ11" s="59"/>
      <c r="BA11" s="59">
        <v>0</v>
      </c>
      <c r="BB11" s="124"/>
      <c r="BC11" s="59">
        <v>0</v>
      </c>
      <c r="BD11" s="59"/>
      <c r="BE11" s="59">
        <v>0</v>
      </c>
      <c r="BF11" s="124"/>
      <c r="BG11" s="59">
        <v>0</v>
      </c>
      <c r="BH11" s="59"/>
      <c r="BI11" s="59">
        <v>0</v>
      </c>
      <c r="BJ11" s="124"/>
      <c r="BK11" s="59">
        <v>0</v>
      </c>
      <c r="BL11" s="59"/>
      <c r="BM11" s="59">
        <v>0</v>
      </c>
      <c r="BN11" s="124"/>
      <c r="BO11" s="59">
        <v>0</v>
      </c>
      <c r="BP11" s="59"/>
      <c r="BQ11" s="59">
        <v>0</v>
      </c>
      <c r="BR11" s="124"/>
      <c r="BS11" s="59">
        <v>0</v>
      </c>
      <c r="BT11" s="59"/>
      <c r="BU11" s="59">
        <v>0</v>
      </c>
      <c r="BV11" s="124"/>
      <c r="BW11" s="59">
        <v>0</v>
      </c>
      <c r="BX11" s="59"/>
      <c r="BY11" s="59">
        <v>0</v>
      </c>
      <c r="BZ11" s="124"/>
      <c r="CA11" s="59">
        <v>0</v>
      </c>
      <c r="CB11" s="59"/>
      <c r="CC11" s="59">
        <v>0</v>
      </c>
      <c r="CD11" s="124"/>
      <c r="CE11" s="59">
        <v>17</v>
      </c>
      <c r="CF11" s="59">
        <v>608</v>
      </c>
      <c r="CG11" s="59">
        <v>5491</v>
      </c>
      <c r="CH11" s="124">
        <v>9163407.9299999997</v>
      </c>
      <c r="CI11" s="59">
        <v>0</v>
      </c>
      <c r="CJ11" s="59"/>
      <c r="CK11" s="59">
        <v>0</v>
      </c>
      <c r="CL11" s="124"/>
      <c r="CM11" s="59">
        <v>2</v>
      </c>
      <c r="CN11" s="59">
        <v>100</v>
      </c>
      <c r="CO11" s="59">
        <v>666</v>
      </c>
      <c r="CP11" s="124">
        <v>691898.81</v>
      </c>
      <c r="CQ11" s="59">
        <v>0</v>
      </c>
      <c r="CR11" s="59"/>
      <c r="CS11" s="59">
        <v>0</v>
      </c>
      <c r="CT11" s="124"/>
      <c r="CU11" s="59">
        <v>0</v>
      </c>
      <c r="CV11" s="59"/>
      <c r="CW11" s="59">
        <v>0</v>
      </c>
      <c r="CX11" s="124"/>
      <c r="CY11" s="59">
        <v>7</v>
      </c>
      <c r="CZ11" s="59">
        <v>194</v>
      </c>
      <c r="DA11" s="59">
        <v>2345</v>
      </c>
      <c r="DB11" s="124">
        <v>5035124.84</v>
      </c>
      <c r="DC11" s="59">
        <v>0</v>
      </c>
      <c r="DD11" s="59"/>
      <c r="DE11" s="59">
        <v>0</v>
      </c>
      <c r="DF11" s="124"/>
      <c r="DG11" s="59">
        <v>10</v>
      </c>
      <c r="DH11" s="59">
        <v>386</v>
      </c>
      <c r="DI11" s="59">
        <v>2770</v>
      </c>
      <c r="DJ11" s="124">
        <v>13270643.75</v>
      </c>
      <c r="DK11" s="59">
        <v>2</v>
      </c>
      <c r="DL11" s="59">
        <v>123</v>
      </c>
      <c r="DM11" s="59">
        <v>554</v>
      </c>
      <c r="DN11" s="124">
        <v>1451396.74</v>
      </c>
      <c r="DO11" s="59">
        <v>3</v>
      </c>
      <c r="DP11" s="59">
        <v>124</v>
      </c>
      <c r="DQ11" s="59">
        <v>966</v>
      </c>
      <c r="DR11" s="124">
        <v>1582733.77</v>
      </c>
      <c r="DS11" s="59">
        <v>0</v>
      </c>
      <c r="DT11" s="59"/>
      <c r="DU11" s="59">
        <v>0</v>
      </c>
      <c r="DV11" s="124"/>
      <c r="DW11" s="59">
        <v>0</v>
      </c>
      <c r="DX11" s="59"/>
      <c r="DY11" s="59">
        <v>0</v>
      </c>
      <c r="DZ11" s="135"/>
      <c r="EA11" s="59">
        <f t="shared" si="1"/>
        <v>71</v>
      </c>
      <c r="EB11" s="59">
        <f t="shared" si="2"/>
        <v>2554</v>
      </c>
      <c r="EC11" s="59">
        <f t="shared" si="3"/>
        <v>22848</v>
      </c>
      <c r="ED11" s="124">
        <f t="shared" si="4"/>
        <v>42233114.650000006</v>
      </c>
    </row>
    <row r="12" spans="1:134" x14ac:dyDescent="0.25">
      <c r="A12" s="122">
        <v>6</v>
      </c>
      <c r="B12" s="123" t="s">
        <v>7</v>
      </c>
      <c r="C12" s="59">
        <v>0</v>
      </c>
      <c r="D12" s="59"/>
      <c r="E12" s="59">
        <v>0</v>
      </c>
      <c r="F12" s="124"/>
      <c r="G12" s="59">
        <v>0</v>
      </c>
      <c r="H12" s="59"/>
      <c r="I12" s="59">
        <v>0</v>
      </c>
      <c r="J12" s="124"/>
      <c r="K12" s="59">
        <v>0</v>
      </c>
      <c r="L12" s="59"/>
      <c r="M12" s="59">
        <v>0</v>
      </c>
      <c r="N12" s="124"/>
      <c r="O12" s="59">
        <v>0</v>
      </c>
      <c r="P12" s="59"/>
      <c r="Q12" s="59">
        <v>0</v>
      </c>
      <c r="R12" s="124"/>
      <c r="S12" s="59">
        <v>0</v>
      </c>
      <c r="T12" s="59"/>
      <c r="U12" s="59">
        <v>0</v>
      </c>
      <c r="V12" s="124"/>
      <c r="W12" s="59">
        <v>0</v>
      </c>
      <c r="X12" s="59"/>
      <c r="Y12" s="59">
        <v>0</v>
      </c>
      <c r="Z12" s="124"/>
      <c r="AA12" s="59">
        <v>0</v>
      </c>
      <c r="AB12" s="59"/>
      <c r="AC12" s="59">
        <v>0</v>
      </c>
      <c r="AD12" s="124"/>
      <c r="AE12" s="59">
        <v>0</v>
      </c>
      <c r="AF12" s="59"/>
      <c r="AG12" s="59">
        <v>0</v>
      </c>
      <c r="AH12" s="124"/>
      <c r="AI12" s="59">
        <v>2</v>
      </c>
      <c r="AJ12" s="59">
        <v>90</v>
      </c>
      <c r="AK12" s="59">
        <v>652</v>
      </c>
      <c r="AL12" s="124">
        <v>1839658.5</v>
      </c>
      <c r="AM12" s="59">
        <v>13</v>
      </c>
      <c r="AN12" s="59">
        <v>437</v>
      </c>
      <c r="AO12" s="59">
        <v>4394</v>
      </c>
      <c r="AP12" s="124">
        <v>8932566.4900000002</v>
      </c>
      <c r="AQ12" s="59">
        <v>0</v>
      </c>
      <c r="AR12" s="59"/>
      <c r="AS12" s="59">
        <v>0</v>
      </c>
      <c r="AT12" s="124"/>
      <c r="AU12" s="59">
        <v>0</v>
      </c>
      <c r="AV12" s="59"/>
      <c r="AW12" s="59">
        <v>0</v>
      </c>
      <c r="AX12" s="124"/>
      <c r="AY12" s="59">
        <v>0</v>
      </c>
      <c r="AZ12" s="59"/>
      <c r="BA12" s="59">
        <v>0</v>
      </c>
      <c r="BB12" s="124"/>
      <c r="BC12" s="59">
        <v>0</v>
      </c>
      <c r="BD12" s="59"/>
      <c r="BE12" s="59">
        <v>0</v>
      </c>
      <c r="BF12" s="124"/>
      <c r="BG12" s="59">
        <v>0</v>
      </c>
      <c r="BH12" s="59"/>
      <c r="BI12" s="59">
        <v>0</v>
      </c>
      <c r="BJ12" s="124"/>
      <c r="BK12" s="59">
        <v>0</v>
      </c>
      <c r="BL12" s="59"/>
      <c r="BM12" s="59">
        <v>0</v>
      </c>
      <c r="BN12" s="124"/>
      <c r="BO12" s="59">
        <v>0</v>
      </c>
      <c r="BP12" s="59"/>
      <c r="BQ12" s="59">
        <v>0</v>
      </c>
      <c r="BR12" s="124"/>
      <c r="BS12" s="59">
        <v>0</v>
      </c>
      <c r="BT12" s="59"/>
      <c r="BU12" s="59">
        <v>0</v>
      </c>
      <c r="BV12" s="124"/>
      <c r="BW12" s="59">
        <v>0</v>
      </c>
      <c r="BX12" s="59"/>
      <c r="BY12" s="59">
        <v>0</v>
      </c>
      <c r="BZ12" s="124"/>
      <c r="CA12" s="59">
        <v>0</v>
      </c>
      <c r="CB12" s="59"/>
      <c r="CC12" s="59">
        <v>0</v>
      </c>
      <c r="CD12" s="124"/>
      <c r="CE12" s="59">
        <v>7</v>
      </c>
      <c r="CF12" s="59">
        <v>250</v>
      </c>
      <c r="CG12" s="59">
        <v>2261</v>
      </c>
      <c r="CH12" s="124">
        <v>4605148.3600000003</v>
      </c>
      <c r="CI12" s="59">
        <v>0</v>
      </c>
      <c r="CJ12" s="59"/>
      <c r="CK12" s="59">
        <v>0</v>
      </c>
      <c r="CL12" s="124"/>
      <c r="CM12" s="59">
        <v>3</v>
      </c>
      <c r="CN12" s="59">
        <v>166</v>
      </c>
      <c r="CO12" s="59">
        <v>999</v>
      </c>
      <c r="CP12" s="124">
        <v>2234385.27</v>
      </c>
      <c r="CQ12" s="59">
        <v>0</v>
      </c>
      <c r="CR12" s="59"/>
      <c r="CS12" s="59">
        <v>0</v>
      </c>
      <c r="CT12" s="124"/>
      <c r="CU12" s="59">
        <v>0</v>
      </c>
      <c r="CV12" s="59"/>
      <c r="CW12" s="59">
        <v>0</v>
      </c>
      <c r="CX12" s="124"/>
      <c r="CY12" s="59">
        <v>0</v>
      </c>
      <c r="CZ12" s="59"/>
      <c r="DA12" s="59">
        <v>0</v>
      </c>
      <c r="DB12" s="124"/>
      <c r="DC12" s="59">
        <v>0</v>
      </c>
      <c r="DD12" s="59"/>
      <c r="DE12" s="59">
        <v>0</v>
      </c>
      <c r="DF12" s="124"/>
      <c r="DG12" s="59">
        <v>0</v>
      </c>
      <c r="DH12" s="59"/>
      <c r="DI12" s="59">
        <v>0</v>
      </c>
      <c r="DJ12" s="124"/>
      <c r="DK12" s="59">
        <v>0</v>
      </c>
      <c r="DL12" s="59"/>
      <c r="DM12" s="59">
        <v>0</v>
      </c>
      <c r="DN12" s="124"/>
      <c r="DO12" s="59">
        <v>2</v>
      </c>
      <c r="DP12" s="59">
        <v>82</v>
      </c>
      <c r="DQ12" s="59">
        <v>644</v>
      </c>
      <c r="DR12" s="124">
        <v>1020372.33</v>
      </c>
      <c r="DS12" s="59">
        <v>0</v>
      </c>
      <c r="DT12" s="59"/>
      <c r="DU12" s="59">
        <v>0</v>
      </c>
      <c r="DV12" s="124"/>
      <c r="DW12" s="59">
        <v>0</v>
      </c>
      <c r="DX12" s="59"/>
      <c r="DY12" s="59">
        <v>0</v>
      </c>
      <c r="DZ12" s="135"/>
      <c r="EA12" s="59">
        <f t="shared" si="1"/>
        <v>27</v>
      </c>
      <c r="EB12" s="59">
        <f t="shared" si="2"/>
        <v>1025</v>
      </c>
      <c r="EC12" s="59">
        <f t="shared" si="3"/>
        <v>8950</v>
      </c>
      <c r="ED12" s="124">
        <f t="shared" si="4"/>
        <v>18632130.949999999</v>
      </c>
    </row>
    <row r="13" spans="1:134" x14ac:dyDescent="0.25">
      <c r="A13" s="122">
        <v>7</v>
      </c>
      <c r="B13" s="123" t="s">
        <v>8</v>
      </c>
      <c r="C13" s="59">
        <v>0</v>
      </c>
      <c r="D13" s="59"/>
      <c r="E13" s="59">
        <v>0</v>
      </c>
      <c r="F13" s="124"/>
      <c r="G13" s="59">
        <v>0</v>
      </c>
      <c r="H13" s="59"/>
      <c r="I13" s="59">
        <v>0</v>
      </c>
      <c r="J13" s="124"/>
      <c r="K13" s="59">
        <v>0</v>
      </c>
      <c r="L13" s="59"/>
      <c r="M13" s="59">
        <v>0</v>
      </c>
      <c r="N13" s="124"/>
      <c r="O13" s="59">
        <v>0</v>
      </c>
      <c r="P13" s="59"/>
      <c r="Q13" s="59">
        <v>0</v>
      </c>
      <c r="R13" s="124"/>
      <c r="S13" s="59">
        <v>0</v>
      </c>
      <c r="T13" s="59"/>
      <c r="U13" s="59">
        <v>0</v>
      </c>
      <c r="V13" s="124"/>
      <c r="W13" s="59">
        <v>0</v>
      </c>
      <c r="X13" s="59"/>
      <c r="Y13" s="59">
        <v>0</v>
      </c>
      <c r="Z13" s="124"/>
      <c r="AA13" s="59">
        <v>0</v>
      </c>
      <c r="AB13" s="59"/>
      <c r="AC13" s="59">
        <v>0</v>
      </c>
      <c r="AD13" s="124"/>
      <c r="AE13" s="59">
        <v>0</v>
      </c>
      <c r="AF13" s="59"/>
      <c r="AG13" s="59">
        <v>0</v>
      </c>
      <c r="AH13" s="124"/>
      <c r="AI13" s="59">
        <v>8</v>
      </c>
      <c r="AJ13" s="59">
        <v>300</v>
      </c>
      <c r="AK13" s="59">
        <v>2608</v>
      </c>
      <c r="AL13" s="124">
        <v>7118562</v>
      </c>
      <c r="AM13" s="59">
        <v>20</v>
      </c>
      <c r="AN13" s="59">
        <v>652</v>
      </c>
      <c r="AO13" s="59">
        <v>6760</v>
      </c>
      <c r="AP13" s="124">
        <v>15471010.449999999</v>
      </c>
      <c r="AQ13" s="59">
        <v>4</v>
      </c>
      <c r="AR13" s="59">
        <v>72</v>
      </c>
      <c r="AS13" s="59">
        <v>1320</v>
      </c>
      <c r="AT13" s="124">
        <v>2015564.63</v>
      </c>
      <c r="AU13" s="59">
        <v>0</v>
      </c>
      <c r="AV13" s="59"/>
      <c r="AW13" s="59">
        <v>0</v>
      </c>
      <c r="AX13" s="124"/>
      <c r="AY13" s="59">
        <v>0</v>
      </c>
      <c r="AZ13" s="59"/>
      <c r="BA13" s="59">
        <v>0</v>
      </c>
      <c r="BB13" s="124"/>
      <c r="BC13" s="59">
        <v>0</v>
      </c>
      <c r="BD13" s="59"/>
      <c r="BE13" s="59">
        <v>0</v>
      </c>
      <c r="BF13" s="124"/>
      <c r="BG13" s="59">
        <v>0</v>
      </c>
      <c r="BH13" s="59"/>
      <c r="BI13" s="59">
        <v>0</v>
      </c>
      <c r="BJ13" s="124"/>
      <c r="BK13" s="59">
        <v>0</v>
      </c>
      <c r="BL13" s="59"/>
      <c r="BM13" s="59">
        <v>0</v>
      </c>
      <c r="BN13" s="124"/>
      <c r="BO13" s="59">
        <v>0</v>
      </c>
      <c r="BP13" s="59"/>
      <c r="BQ13" s="59">
        <v>0</v>
      </c>
      <c r="BR13" s="124"/>
      <c r="BS13" s="59">
        <v>0</v>
      </c>
      <c r="BT13" s="59"/>
      <c r="BU13" s="59">
        <v>0</v>
      </c>
      <c r="BV13" s="124"/>
      <c r="BW13" s="59">
        <v>0</v>
      </c>
      <c r="BX13" s="59"/>
      <c r="BY13" s="59">
        <v>0</v>
      </c>
      <c r="BZ13" s="124"/>
      <c r="CA13" s="59">
        <v>0</v>
      </c>
      <c r="CB13" s="59"/>
      <c r="CC13" s="59">
        <v>0</v>
      </c>
      <c r="CD13" s="124"/>
      <c r="CE13" s="59">
        <v>18</v>
      </c>
      <c r="CF13" s="59">
        <v>643</v>
      </c>
      <c r="CG13" s="59">
        <v>5814</v>
      </c>
      <c r="CH13" s="124">
        <v>10767674.16</v>
      </c>
      <c r="CI13" s="59">
        <v>0</v>
      </c>
      <c r="CJ13" s="59"/>
      <c r="CK13" s="59">
        <v>0</v>
      </c>
      <c r="CL13" s="124"/>
      <c r="CM13" s="59">
        <v>7</v>
      </c>
      <c r="CN13" s="59">
        <v>364</v>
      </c>
      <c r="CO13" s="59">
        <v>2331</v>
      </c>
      <c r="CP13" s="124">
        <v>3255221.49</v>
      </c>
      <c r="CQ13" s="59">
        <v>0</v>
      </c>
      <c r="CR13" s="59"/>
      <c r="CS13" s="59">
        <v>0</v>
      </c>
      <c r="CT13" s="124"/>
      <c r="CU13" s="59">
        <v>0</v>
      </c>
      <c r="CV13" s="59"/>
      <c r="CW13" s="59">
        <v>0</v>
      </c>
      <c r="CX13" s="124"/>
      <c r="CY13" s="59">
        <v>7</v>
      </c>
      <c r="CZ13" s="59">
        <v>194</v>
      </c>
      <c r="DA13" s="59">
        <v>2345</v>
      </c>
      <c r="DB13" s="124">
        <v>5594583.1500000004</v>
      </c>
      <c r="DC13" s="59">
        <v>0</v>
      </c>
      <c r="DD13" s="59"/>
      <c r="DE13" s="59">
        <v>0</v>
      </c>
      <c r="DF13" s="124"/>
      <c r="DG13" s="59">
        <v>0</v>
      </c>
      <c r="DH13" s="59"/>
      <c r="DI13" s="59">
        <v>0</v>
      </c>
      <c r="DJ13" s="124"/>
      <c r="DK13" s="59">
        <v>2</v>
      </c>
      <c r="DL13" s="59">
        <v>140</v>
      </c>
      <c r="DM13" s="59">
        <v>554</v>
      </c>
      <c r="DN13" s="124">
        <v>2008962.92</v>
      </c>
      <c r="DO13" s="59">
        <v>4</v>
      </c>
      <c r="DP13" s="59">
        <v>165</v>
      </c>
      <c r="DQ13" s="59">
        <v>1288</v>
      </c>
      <c r="DR13" s="124">
        <v>2717607.5</v>
      </c>
      <c r="DS13" s="59">
        <v>0</v>
      </c>
      <c r="DT13" s="59"/>
      <c r="DU13" s="59">
        <v>0</v>
      </c>
      <c r="DV13" s="124"/>
      <c r="DW13" s="59">
        <v>0</v>
      </c>
      <c r="DX13" s="59"/>
      <c r="DY13" s="59">
        <v>0</v>
      </c>
      <c r="DZ13" s="135"/>
      <c r="EA13" s="59">
        <f t="shared" si="1"/>
        <v>70</v>
      </c>
      <c r="EB13" s="59">
        <f t="shared" si="2"/>
        <v>2530</v>
      </c>
      <c r="EC13" s="59">
        <f t="shared" si="3"/>
        <v>23020</v>
      </c>
      <c r="ED13" s="124">
        <f t="shared" si="4"/>
        <v>48949186.299999997</v>
      </c>
    </row>
    <row r="14" spans="1:134" x14ac:dyDescent="0.25">
      <c r="A14" s="122">
        <v>8</v>
      </c>
      <c r="B14" s="123" t="s">
        <v>9</v>
      </c>
      <c r="C14" s="59">
        <v>0</v>
      </c>
      <c r="D14" s="59"/>
      <c r="E14" s="59">
        <v>0</v>
      </c>
      <c r="F14" s="124"/>
      <c r="G14" s="59">
        <v>0</v>
      </c>
      <c r="H14" s="59"/>
      <c r="I14" s="59">
        <v>0</v>
      </c>
      <c r="J14" s="124"/>
      <c r="K14" s="59">
        <v>0</v>
      </c>
      <c r="L14" s="59"/>
      <c r="M14" s="59">
        <v>0</v>
      </c>
      <c r="N14" s="124"/>
      <c r="O14" s="59">
        <v>0</v>
      </c>
      <c r="P14" s="59"/>
      <c r="Q14" s="59">
        <v>0</v>
      </c>
      <c r="R14" s="124"/>
      <c r="S14" s="59">
        <v>0</v>
      </c>
      <c r="T14" s="59"/>
      <c r="U14" s="59">
        <v>0</v>
      </c>
      <c r="V14" s="124"/>
      <c r="W14" s="59">
        <v>0</v>
      </c>
      <c r="X14" s="59"/>
      <c r="Y14" s="59">
        <v>0</v>
      </c>
      <c r="Z14" s="124"/>
      <c r="AA14" s="59">
        <v>0</v>
      </c>
      <c r="AB14" s="59"/>
      <c r="AC14" s="59">
        <v>0</v>
      </c>
      <c r="AD14" s="124"/>
      <c r="AE14" s="59">
        <v>0</v>
      </c>
      <c r="AF14" s="59"/>
      <c r="AG14" s="59">
        <v>0</v>
      </c>
      <c r="AH14" s="124"/>
      <c r="AI14" s="59">
        <v>7</v>
      </c>
      <c r="AJ14" s="59">
        <v>252</v>
      </c>
      <c r="AK14" s="59">
        <v>2282</v>
      </c>
      <c r="AL14" s="124">
        <v>2134094.7599999998</v>
      </c>
      <c r="AM14" s="59">
        <v>16</v>
      </c>
      <c r="AN14" s="59">
        <v>542</v>
      </c>
      <c r="AO14" s="59">
        <v>5408</v>
      </c>
      <c r="AP14" s="124">
        <v>4589996.59</v>
      </c>
      <c r="AQ14" s="59">
        <v>0</v>
      </c>
      <c r="AR14" s="59"/>
      <c r="AS14" s="59">
        <v>0</v>
      </c>
      <c r="AT14" s="124"/>
      <c r="AU14" s="59">
        <v>0</v>
      </c>
      <c r="AV14" s="59"/>
      <c r="AW14" s="59">
        <v>0</v>
      </c>
      <c r="AX14" s="124"/>
      <c r="AY14" s="59">
        <v>0</v>
      </c>
      <c r="AZ14" s="59"/>
      <c r="BA14" s="59">
        <v>0</v>
      </c>
      <c r="BB14" s="124"/>
      <c r="BC14" s="59">
        <v>0</v>
      </c>
      <c r="BD14" s="59"/>
      <c r="BE14" s="59">
        <v>0</v>
      </c>
      <c r="BF14" s="124"/>
      <c r="BG14" s="59">
        <v>0</v>
      </c>
      <c r="BH14" s="59"/>
      <c r="BI14" s="59">
        <v>0</v>
      </c>
      <c r="BJ14" s="124"/>
      <c r="BK14" s="59">
        <v>0</v>
      </c>
      <c r="BL14" s="59"/>
      <c r="BM14" s="59">
        <v>0</v>
      </c>
      <c r="BN14" s="124"/>
      <c r="BO14" s="59">
        <v>0</v>
      </c>
      <c r="BP14" s="59"/>
      <c r="BQ14" s="59">
        <v>0</v>
      </c>
      <c r="BR14" s="124"/>
      <c r="BS14" s="59">
        <v>0</v>
      </c>
      <c r="BT14" s="59"/>
      <c r="BU14" s="59">
        <v>0</v>
      </c>
      <c r="BV14" s="124"/>
      <c r="BW14" s="59">
        <v>0</v>
      </c>
      <c r="BX14" s="59"/>
      <c r="BY14" s="59">
        <v>0</v>
      </c>
      <c r="BZ14" s="124"/>
      <c r="CA14" s="59">
        <v>0</v>
      </c>
      <c r="CB14" s="59"/>
      <c r="CC14" s="59">
        <v>0</v>
      </c>
      <c r="CD14" s="124"/>
      <c r="CE14" s="59">
        <v>17</v>
      </c>
      <c r="CF14" s="59">
        <v>607</v>
      </c>
      <c r="CG14" s="59">
        <v>5491</v>
      </c>
      <c r="CH14" s="124">
        <v>10164818.369999999</v>
      </c>
      <c r="CI14" s="59">
        <v>0</v>
      </c>
      <c r="CJ14" s="59"/>
      <c r="CK14" s="59">
        <v>0</v>
      </c>
      <c r="CL14" s="124"/>
      <c r="CM14" s="59">
        <v>1</v>
      </c>
      <c r="CN14" s="59">
        <v>56</v>
      </c>
      <c r="CO14" s="59">
        <v>333</v>
      </c>
      <c r="CP14" s="124">
        <v>400685.41</v>
      </c>
      <c r="CQ14" s="59">
        <v>0</v>
      </c>
      <c r="CR14" s="59"/>
      <c r="CS14" s="59">
        <v>0</v>
      </c>
      <c r="CT14" s="124"/>
      <c r="CU14" s="59">
        <v>0</v>
      </c>
      <c r="CV14" s="59"/>
      <c r="CW14" s="59">
        <v>0</v>
      </c>
      <c r="CX14" s="124"/>
      <c r="CY14" s="59">
        <v>6</v>
      </c>
      <c r="CZ14" s="59">
        <v>170</v>
      </c>
      <c r="DA14" s="59">
        <v>2010</v>
      </c>
      <c r="DB14" s="124">
        <v>4902469.7699999996</v>
      </c>
      <c r="DC14" s="59">
        <v>0</v>
      </c>
      <c r="DD14" s="59"/>
      <c r="DE14" s="59">
        <v>0</v>
      </c>
      <c r="DF14" s="124"/>
      <c r="DG14" s="59">
        <v>10</v>
      </c>
      <c r="DH14" s="59">
        <v>386</v>
      </c>
      <c r="DI14" s="59">
        <v>2770</v>
      </c>
      <c r="DJ14" s="124">
        <v>14745159.720000001</v>
      </c>
      <c r="DK14" s="59">
        <v>2</v>
      </c>
      <c r="DL14" s="59">
        <v>122</v>
      </c>
      <c r="DM14" s="59">
        <v>554</v>
      </c>
      <c r="DN14" s="124">
        <v>1633563.36</v>
      </c>
      <c r="DO14" s="59">
        <v>3</v>
      </c>
      <c r="DP14" s="59">
        <v>124</v>
      </c>
      <c r="DQ14" s="59">
        <v>966</v>
      </c>
      <c r="DR14" s="124">
        <v>1568891.98</v>
      </c>
      <c r="DS14" s="59">
        <v>0</v>
      </c>
      <c r="DT14" s="59"/>
      <c r="DU14" s="59">
        <v>0</v>
      </c>
      <c r="DV14" s="124"/>
      <c r="DW14" s="59">
        <v>0</v>
      </c>
      <c r="DX14" s="59"/>
      <c r="DY14" s="59">
        <v>0</v>
      </c>
      <c r="DZ14" s="135"/>
      <c r="EA14" s="59">
        <f t="shared" si="1"/>
        <v>62</v>
      </c>
      <c r="EB14" s="59">
        <f t="shared" si="2"/>
        <v>2259</v>
      </c>
      <c r="EC14" s="59">
        <f t="shared" si="3"/>
        <v>19814</v>
      </c>
      <c r="ED14" s="124">
        <f t="shared" si="4"/>
        <v>40139679.959999993</v>
      </c>
    </row>
    <row r="15" spans="1:134" x14ac:dyDescent="0.25">
      <c r="A15" s="122">
        <v>9</v>
      </c>
      <c r="B15" s="123" t="s">
        <v>10</v>
      </c>
      <c r="C15" s="59">
        <v>0</v>
      </c>
      <c r="D15" s="59"/>
      <c r="E15" s="59">
        <v>0</v>
      </c>
      <c r="F15" s="124"/>
      <c r="G15" s="59">
        <v>0</v>
      </c>
      <c r="H15" s="59"/>
      <c r="I15" s="59">
        <v>0</v>
      </c>
      <c r="J15" s="124"/>
      <c r="K15" s="59">
        <v>0</v>
      </c>
      <c r="L15" s="59"/>
      <c r="M15" s="59">
        <v>0</v>
      </c>
      <c r="N15" s="124"/>
      <c r="O15" s="59">
        <v>0</v>
      </c>
      <c r="P15" s="59"/>
      <c r="Q15" s="59">
        <v>0</v>
      </c>
      <c r="R15" s="124"/>
      <c r="S15" s="59">
        <v>0</v>
      </c>
      <c r="T15" s="59"/>
      <c r="U15" s="59">
        <v>0</v>
      </c>
      <c r="V15" s="124"/>
      <c r="W15" s="59">
        <v>0</v>
      </c>
      <c r="X15" s="59"/>
      <c r="Y15" s="59">
        <v>0</v>
      </c>
      <c r="Z15" s="124"/>
      <c r="AA15" s="59">
        <v>0</v>
      </c>
      <c r="AB15" s="59"/>
      <c r="AC15" s="59">
        <v>0</v>
      </c>
      <c r="AD15" s="124"/>
      <c r="AE15" s="59">
        <v>0</v>
      </c>
      <c r="AF15" s="59"/>
      <c r="AG15" s="59">
        <v>0</v>
      </c>
      <c r="AH15" s="124"/>
      <c r="AI15" s="59">
        <v>13</v>
      </c>
      <c r="AJ15" s="59">
        <f>500+20</f>
        <v>520</v>
      </c>
      <c r="AK15" s="59">
        <f>4238+169</f>
        <v>4407</v>
      </c>
      <c r="AL15" s="124">
        <f>7183275+124138.61</f>
        <v>7307413.6100000003</v>
      </c>
      <c r="AM15" s="59">
        <v>23</v>
      </c>
      <c r="AN15" s="59">
        <f>737-24</f>
        <v>713</v>
      </c>
      <c r="AO15" s="59">
        <f>7774-264</f>
        <v>7510</v>
      </c>
      <c r="AP15" s="124">
        <f>10588141.74-179915.96</f>
        <v>10408225.779999999</v>
      </c>
      <c r="AQ15" s="59">
        <v>5</v>
      </c>
      <c r="AR15" s="59">
        <v>90</v>
      </c>
      <c r="AS15" s="59">
        <v>1650</v>
      </c>
      <c r="AT15" s="124">
        <v>2519455.7799999998</v>
      </c>
      <c r="AU15" s="59">
        <v>0</v>
      </c>
      <c r="AV15" s="59"/>
      <c r="AW15" s="59">
        <v>0</v>
      </c>
      <c r="AX15" s="124"/>
      <c r="AY15" s="59">
        <v>0</v>
      </c>
      <c r="AZ15" s="59"/>
      <c r="BA15" s="59">
        <v>0</v>
      </c>
      <c r="BB15" s="124"/>
      <c r="BC15" s="59">
        <v>0</v>
      </c>
      <c r="BD15" s="59"/>
      <c r="BE15" s="59">
        <v>0</v>
      </c>
      <c r="BF15" s="124"/>
      <c r="BG15" s="59">
        <v>0</v>
      </c>
      <c r="BH15" s="59"/>
      <c r="BI15" s="59">
        <v>0</v>
      </c>
      <c r="BJ15" s="124"/>
      <c r="BK15" s="59">
        <v>0</v>
      </c>
      <c r="BL15" s="59"/>
      <c r="BM15" s="59">
        <v>0</v>
      </c>
      <c r="BN15" s="124"/>
      <c r="BO15" s="59">
        <v>0</v>
      </c>
      <c r="BP15" s="59"/>
      <c r="BQ15" s="59">
        <v>0</v>
      </c>
      <c r="BR15" s="124"/>
      <c r="BS15" s="59">
        <v>0</v>
      </c>
      <c r="BT15" s="59"/>
      <c r="BU15" s="59">
        <v>0</v>
      </c>
      <c r="BV15" s="124"/>
      <c r="BW15" s="59">
        <v>0</v>
      </c>
      <c r="BX15" s="59"/>
      <c r="BY15" s="59">
        <v>0</v>
      </c>
      <c r="BZ15" s="124"/>
      <c r="CA15" s="59">
        <v>0</v>
      </c>
      <c r="CB15" s="59"/>
      <c r="CC15" s="59">
        <v>0</v>
      </c>
      <c r="CD15" s="124"/>
      <c r="CE15" s="59">
        <v>17</v>
      </c>
      <c r="CF15" s="59">
        <f>607-24</f>
        <v>583</v>
      </c>
      <c r="CG15" s="59">
        <f>5491-216</f>
        <v>5275</v>
      </c>
      <c r="CH15" s="124">
        <f>10164818.37-534224.37</f>
        <v>9630594</v>
      </c>
      <c r="CI15" s="59">
        <v>0</v>
      </c>
      <c r="CJ15" s="59"/>
      <c r="CK15" s="59">
        <v>0</v>
      </c>
      <c r="CL15" s="124"/>
      <c r="CM15" s="59">
        <v>5</v>
      </c>
      <c r="CN15" s="59">
        <f>254-17</f>
        <v>237</v>
      </c>
      <c r="CO15" s="59">
        <f>1665-102</f>
        <v>1563</v>
      </c>
      <c r="CP15" s="124">
        <f>1956485.94-110787.53</f>
        <v>1845698.41</v>
      </c>
      <c r="CQ15" s="59">
        <v>0</v>
      </c>
      <c r="CR15" s="59"/>
      <c r="CS15" s="59">
        <v>0</v>
      </c>
      <c r="CT15" s="124"/>
      <c r="CU15" s="59">
        <v>0</v>
      </c>
      <c r="CV15" s="59"/>
      <c r="CW15" s="59">
        <v>0</v>
      </c>
      <c r="CX15" s="124"/>
      <c r="CY15" s="59">
        <v>8</v>
      </c>
      <c r="CZ15" s="59">
        <f>243-16</f>
        <v>227</v>
      </c>
      <c r="DA15" s="59">
        <f>2680-256</f>
        <v>2424</v>
      </c>
      <c r="DB15" s="124">
        <f>7007647.97-497939.89</f>
        <v>6509708.0800000001</v>
      </c>
      <c r="DC15" s="59">
        <v>0</v>
      </c>
      <c r="DD15" s="59"/>
      <c r="DE15" s="59">
        <v>0</v>
      </c>
      <c r="DF15" s="124"/>
      <c r="DG15" s="59">
        <v>0</v>
      </c>
      <c r="DH15" s="59"/>
      <c r="DI15" s="59">
        <v>0</v>
      </c>
      <c r="DJ15" s="124"/>
      <c r="DK15" s="59">
        <v>0</v>
      </c>
      <c r="DL15" s="59"/>
      <c r="DM15" s="59">
        <v>0</v>
      </c>
      <c r="DN15" s="124"/>
      <c r="DO15" s="59">
        <v>4</v>
      </c>
      <c r="DP15" s="59">
        <f>165-10</f>
        <v>155</v>
      </c>
      <c r="DQ15" s="59">
        <f>1288-80</f>
        <v>1208</v>
      </c>
      <c r="DR15" s="124">
        <f>3042573.57-201481.44</f>
        <v>2841092.13</v>
      </c>
      <c r="DS15" s="59">
        <v>0</v>
      </c>
      <c r="DT15" s="59"/>
      <c r="DU15" s="59">
        <v>0</v>
      </c>
      <c r="DV15" s="124"/>
      <c r="DW15" s="59">
        <v>44</v>
      </c>
      <c r="DX15" s="59">
        <v>897</v>
      </c>
      <c r="DY15" s="59">
        <v>14740</v>
      </c>
      <c r="DZ15" s="135">
        <v>31379052.239999998</v>
      </c>
      <c r="EA15" s="59">
        <f t="shared" si="1"/>
        <v>119</v>
      </c>
      <c r="EB15" s="59">
        <f t="shared" si="2"/>
        <v>3422</v>
      </c>
      <c r="EC15" s="59">
        <f t="shared" si="3"/>
        <v>38777</v>
      </c>
      <c r="ED15" s="124">
        <f t="shared" si="4"/>
        <v>72441240.030000001</v>
      </c>
    </row>
    <row r="16" spans="1:134" ht="15" customHeight="1" x14ac:dyDescent="0.25">
      <c r="A16" s="122">
        <v>10</v>
      </c>
      <c r="B16" s="123" t="s">
        <v>67</v>
      </c>
      <c r="C16" s="59">
        <v>0</v>
      </c>
      <c r="D16" s="59"/>
      <c r="E16" s="59">
        <v>0</v>
      </c>
      <c r="F16" s="124"/>
      <c r="G16" s="59">
        <v>0</v>
      </c>
      <c r="H16" s="59"/>
      <c r="I16" s="59">
        <v>0</v>
      </c>
      <c r="J16" s="124"/>
      <c r="K16" s="59">
        <v>0</v>
      </c>
      <c r="L16" s="59"/>
      <c r="M16" s="59">
        <v>0</v>
      </c>
      <c r="N16" s="124"/>
      <c r="O16" s="59">
        <v>0</v>
      </c>
      <c r="P16" s="59"/>
      <c r="Q16" s="59">
        <v>0</v>
      </c>
      <c r="R16" s="124"/>
      <c r="S16" s="59">
        <v>0</v>
      </c>
      <c r="T16" s="59"/>
      <c r="U16" s="59">
        <v>0</v>
      </c>
      <c r="V16" s="124"/>
      <c r="W16" s="59">
        <v>0</v>
      </c>
      <c r="X16" s="59"/>
      <c r="Y16" s="59">
        <v>0</v>
      </c>
      <c r="Z16" s="124"/>
      <c r="AA16" s="59">
        <v>0</v>
      </c>
      <c r="AB16" s="59"/>
      <c r="AC16" s="59">
        <v>0</v>
      </c>
      <c r="AD16" s="124"/>
      <c r="AE16" s="59">
        <v>0</v>
      </c>
      <c r="AF16" s="59"/>
      <c r="AG16" s="59">
        <v>0</v>
      </c>
      <c r="AH16" s="124"/>
      <c r="AI16" s="59">
        <v>12</v>
      </c>
      <c r="AJ16" s="59">
        <v>452</v>
      </c>
      <c r="AK16" s="59">
        <v>3912</v>
      </c>
      <c r="AL16" s="124">
        <v>8554086.4399999995</v>
      </c>
      <c r="AM16" s="59">
        <v>26</v>
      </c>
      <c r="AN16" s="59">
        <v>837</v>
      </c>
      <c r="AO16" s="59">
        <v>8788</v>
      </c>
      <c r="AP16" s="124">
        <v>15840194.029999999</v>
      </c>
      <c r="AQ16" s="59">
        <v>0</v>
      </c>
      <c r="AR16" s="59"/>
      <c r="AS16" s="59">
        <v>0</v>
      </c>
      <c r="AT16" s="124"/>
      <c r="AU16" s="59">
        <v>0</v>
      </c>
      <c r="AV16" s="59"/>
      <c r="AW16" s="59">
        <v>0</v>
      </c>
      <c r="AX16" s="124"/>
      <c r="AY16" s="59">
        <v>0</v>
      </c>
      <c r="AZ16" s="59"/>
      <c r="BA16" s="59">
        <v>0</v>
      </c>
      <c r="BB16" s="124"/>
      <c r="BC16" s="59">
        <v>0</v>
      </c>
      <c r="BD16" s="59"/>
      <c r="BE16" s="59">
        <v>0</v>
      </c>
      <c r="BF16" s="124"/>
      <c r="BG16" s="59">
        <v>0</v>
      </c>
      <c r="BH16" s="59"/>
      <c r="BI16" s="59">
        <v>0</v>
      </c>
      <c r="BJ16" s="124"/>
      <c r="BK16" s="59">
        <v>0</v>
      </c>
      <c r="BL16" s="59"/>
      <c r="BM16" s="59">
        <v>0</v>
      </c>
      <c r="BN16" s="124"/>
      <c r="BO16" s="59">
        <v>0</v>
      </c>
      <c r="BP16" s="59"/>
      <c r="BQ16" s="59">
        <v>0</v>
      </c>
      <c r="BR16" s="124"/>
      <c r="BS16" s="59">
        <v>0</v>
      </c>
      <c r="BT16" s="59"/>
      <c r="BU16" s="59">
        <v>0</v>
      </c>
      <c r="BV16" s="124"/>
      <c r="BW16" s="59">
        <v>0</v>
      </c>
      <c r="BX16" s="59"/>
      <c r="BY16" s="59">
        <v>0</v>
      </c>
      <c r="BZ16" s="124"/>
      <c r="CA16" s="59">
        <v>0</v>
      </c>
      <c r="CB16" s="59"/>
      <c r="CC16" s="59">
        <v>0</v>
      </c>
      <c r="CD16" s="124"/>
      <c r="CE16" s="59">
        <v>18</v>
      </c>
      <c r="CF16" s="59">
        <v>644</v>
      </c>
      <c r="CG16" s="59">
        <f>4842+972</f>
        <v>5814</v>
      </c>
      <c r="CH16" s="124">
        <f>1568148.44+9216271.71</f>
        <v>10784420.15</v>
      </c>
      <c r="CI16" s="59">
        <v>0</v>
      </c>
      <c r="CJ16" s="59"/>
      <c r="CK16" s="59">
        <v>0</v>
      </c>
      <c r="CL16" s="124"/>
      <c r="CM16" s="59">
        <v>7</v>
      </c>
      <c r="CN16" s="59">
        <v>364</v>
      </c>
      <c r="CO16" s="59">
        <v>2331</v>
      </c>
      <c r="CP16" s="124">
        <v>3614144.98</v>
      </c>
      <c r="CQ16" s="59">
        <v>0</v>
      </c>
      <c r="CR16" s="59"/>
      <c r="CS16" s="59">
        <v>0</v>
      </c>
      <c r="CT16" s="124"/>
      <c r="CU16" s="59">
        <v>0</v>
      </c>
      <c r="CV16" s="59"/>
      <c r="CW16" s="59">
        <v>0</v>
      </c>
      <c r="CX16" s="124"/>
      <c r="CY16" s="59">
        <v>8</v>
      </c>
      <c r="CZ16" s="59">
        <v>243</v>
      </c>
      <c r="DA16" s="59">
        <v>2680</v>
      </c>
      <c r="DB16" s="124">
        <v>7007647.9699999997</v>
      </c>
      <c r="DC16" s="59">
        <v>0</v>
      </c>
      <c r="DD16" s="59"/>
      <c r="DE16" s="59">
        <v>0</v>
      </c>
      <c r="DF16" s="124"/>
      <c r="DG16" s="59">
        <v>0</v>
      </c>
      <c r="DH16" s="59"/>
      <c r="DI16" s="59">
        <v>0</v>
      </c>
      <c r="DJ16" s="124"/>
      <c r="DK16" s="59">
        <v>2</v>
      </c>
      <c r="DL16" s="59">
        <v>122</v>
      </c>
      <c r="DM16" s="59">
        <v>554</v>
      </c>
      <c r="DN16" s="124">
        <v>1740287.49</v>
      </c>
      <c r="DO16" s="59">
        <v>4</v>
      </c>
      <c r="DP16" s="59">
        <v>165</v>
      </c>
      <c r="DQ16" s="59">
        <v>1288</v>
      </c>
      <c r="DR16" s="124">
        <v>2412602.71</v>
      </c>
      <c r="DS16" s="59">
        <v>0</v>
      </c>
      <c r="DT16" s="59"/>
      <c r="DU16" s="59">
        <v>0</v>
      </c>
      <c r="DV16" s="124"/>
      <c r="DW16" s="59">
        <v>0</v>
      </c>
      <c r="DX16" s="59"/>
      <c r="DY16" s="59">
        <v>0</v>
      </c>
      <c r="DZ16" s="135"/>
      <c r="EA16" s="59">
        <f t="shared" si="1"/>
        <v>77</v>
      </c>
      <c r="EB16" s="59">
        <f t="shared" si="2"/>
        <v>2827</v>
      </c>
      <c r="EC16" s="59">
        <f t="shared" si="3"/>
        <v>25367</v>
      </c>
      <c r="ED16" s="124">
        <f t="shared" si="4"/>
        <v>49953383.769999996</v>
      </c>
    </row>
    <row r="17" spans="1:134" x14ac:dyDescent="0.25">
      <c r="A17" s="122">
        <v>11</v>
      </c>
      <c r="B17" s="123" t="s">
        <v>11</v>
      </c>
      <c r="C17" s="59">
        <v>0</v>
      </c>
      <c r="D17" s="59"/>
      <c r="E17" s="59">
        <v>0</v>
      </c>
      <c r="F17" s="124"/>
      <c r="G17" s="59">
        <v>0</v>
      </c>
      <c r="H17" s="59"/>
      <c r="I17" s="59">
        <v>0</v>
      </c>
      <c r="J17" s="124"/>
      <c r="K17" s="59">
        <v>0</v>
      </c>
      <c r="L17" s="59"/>
      <c r="M17" s="59">
        <v>0</v>
      </c>
      <c r="N17" s="124"/>
      <c r="O17" s="59">
        <v>0</v>
      </c>
      <c r="P17" s="59"/>
      <c r="Q17" s="59">
        <v>0</v>
      </c>
      <c r="R17" s="124"/>
      <c r="S17" s="59">
        <v>0</v>
      </c>
      <c r="T17" s="59"/>
      <c r="U17" s="59">
        <v>0</v>
      </c>
      <c r="V17" s="124"/>
      <c r="W17" s="59">
        <v>0</v>
      </c>
      <c r="X17" s="59"/>
      <c r="Y17" s="59">
        <v>0</v>
      </c>
      <c r="Z17" s="124"/>
      <c r="AA17" s="59">
        <v>0</v>
      </c>
      <c r="AB17" s="59"/>
      <c r="AC17" s="59">
        <v>0</v>
      </c>
      <c r="AD17" s="124"/>
      <c r="AE17" s="59">
        <v>0</v>
      </c>
      <c r="AF17" s="59"/>
      <c r="AG17" s="59">
        <v>0</v>
      </c>
      <c r="AH17" s="124"/>
      <c r="AI17" s="59">
        <v>4</v>
      </c>
      <c r="AJ17" s="59">
        <v>169</v>
      </c>
      <c r="AK17" s="59">
        <v>1304</v>
      </c>
      <c r="AL17" s="124">
        <v>2611895</v>
      </c>
      <c r="AM17" s="59">
        <v>15</v>
      </c>
      <c r="AN17" s="59">
        <v>481</v>
      </c>
      <c r="AO17" s="59">
        <v>5070</v>
      </c>
      <c r="AP17" s="124">
        <v>7434115.5099999998</v>
      </c>
      <c r="AQ17" s="59">
        <v>0</v>
      </c>
      <c r="AR17" s="59"/>
      <c r="AS17" s="59">
        <v>0</v>
      </c>
      <c r="AT17" s="124"/>
      <c r="AU17" s="59">
        <v>0</v>
      </c>
      <c r="AV17" s="59"/>
      <c r="AW17" s="59">
        <v>0</v>
      </c>
      <c r="AX17" s="124"/>
      <c r="AY17" s="59">
        <v>0</v>
      </c>
      <c r="AZ17" s="59"/>
      <c r="BA17" s="59">
        <v>0</v>
      </c>
      <c r="BB17" s="124"/>
      <c r="BC17" s="59">
        <v>0</v>
      </c>
      <c r="BD17" s="59"/>
      <c r="BE17" s="59">
        <v>0</v>
      </c>
      <c r="BF17" s="124"/>
      <c r="BG17" s="59">
        <v>0</v>
      </c>
      <c r="BH17" s="59"/>
      <c r="BI17" s="59">
        <v>0</v>
      </c>
      <c r="BJ17" s="124"/>
      <c r="BK17" s="59">
        <v>0</v>
      </c>
      <c r="BL17" s="59"/>
      <c r="BM17" s="59">
        <v>0</v>
      </c>
      <c r="BN17" s="124"/>
      <c r="BO17" s="59">
        <v>0</v>
      </c>
      <c r="BP17" s="59"/>
      <c r="BQ17" s="59">
        <v>0</v>
      </c>
      <c r="BR17" s="124"/>
      <c r="BS17" s="59">
        <v>0</v>
      </c>
      <c r="BT17" s="59"/>
      <c r="BU17" s="59">
        <v>0</v>
      </c>
      <c r="BV17" s="124"/>
      <c r="BW17" s="59">
        <v>0</v>
      </c>
      <c r="BX17" s="59"/>
      <c r="BY17" s="59">
        <v>0</v>
      </c>
      <c r="BZ17" s="124"/>
      <c r="CA17" s="59">
        <v>0</v>
      </c>
      <c r="CB17" s="59"/>
      <c r="CC17" s="59">
        <v>0</v>
      </c>
      <c r="CD17" s="124"/>
      <c r="CE17" s="59">
        <v>12</v>
      </c>
      <c r="CF17" s="59">
        <v>429</v>
      </c>
      <c r="CG17" s="59">
        <v>3876</v>
      </c>
      <c r="CH17" s="124">
        <v>7184031.4400000004</v>
      </c>
      <c r="CI17" s="59">
        <v>0</v>
      </c>
      <c r="CJ17" s="59"/>
      <c r="CK17" s="59">
        <v>0</v>
      </c>
      <c r="CL17" s="124"/>
      <c r="CM17" s="59">
        <v>3</v>
      </c>
      <c r="CN17" s="59">
        <v>166</v>
      </c>
      <c r="CO17" s="59">
        <v>999</v>
      </c>
      <c r="CP17" s="124">
        <v>1600845.95</v>
      </c>
      <c r="CQ17" s="59">
        <v>0</v>
      </c>
      <c r="CR17" s="59"/>
      <c r="CS17" s="59">
        <v>0</v>
      </c>
      <c r="CT17" s="124"/>
      <c r="CU17" s="59">
        <v>0</v>
      </c>
      <c r="CV17" s="59"/>
      <c r="CW17" s="59">
        <v>0</v>
      </c>
      <c r="CX17" s="124"/>
      <c r="CY17" s="59">
        <v>5</v>
      </c>
      <c r="CZ17" s="59">
        <v>155</v>
      </c>
      <c r="DA17" s="59">
        <v>1675</v>
      </c>
      <c r="DB17" s="124">
        <v>4469898.91</v>
      </c>
      <c r="DC17" s="59">
        <v>0</v>
      </c>
      <c r="DD17" s="59"/>
      <c r="DE17" s="59">
        <v>0</v>
      </c>
      <c r="DF17" s="124"/>
      <c r="DG17" s="59">
        <v>0</v>
      </c>
      <c r="DH17" s="59">
        <v>25</v>
      </c>
      <c r="DI17" s="59">
        <v>184</v>
      </c>
      <c r="DJ17" s="124">
        <v>2235381.96</v>
      </c>
      <c r="DK17" s="59">
        <v>0</v>
      </c>
      <c r="DL17" s="59"/>
      <c r="DM17" s="59">
        <v>0</v>
      </c>
      <c r="DN17" s="124"/>
      <c r="DO17" s="59">
        <v>3</v>
      </c>
      <c r="DP17" s="59">
        <v>124</v>
      </c>
      <c r="DQ17" s="59">
        <v>966</v>
      </c>
      <c r="DR17" s="124">
        <v>1859123.64</v>
      </c>
      <c r="DS17" s="59">
        <v>0</v>
      </c>
      <c r="DT17" s="59"/>
      <c r="DU17" s="59">
        <v>0</v>
      </c>
      <c r="DV17" s="124"/>
      <c r="DW17" s="59">
        <v>0</v>
      </c>
      <c r="DX17" s="59"/>
      <c r="DY17" s="59">
        <v>0</v>
      </c>
      <c r="DZ17" s="135"/>
      <c r="EA17" s="59">
        <f t="shared" si="1"/>
        <v>42</v>
      </c>
      <c r="EB17" s="59">
        <f t="shared" si="2"/>
        <v>1549</v>
      </c>
      <c r="EC17" s="59">
        <f t="shared" si="3"/>
        <v>14074</v>
      </c>
      <c r="ED17" s="124">
        <f t="shared" si="4"/>
        <v>27395292.41</v>
      </c>
    </row>
    <row r="18" spans="1:134" x14ac:dyDescent="0.25">
      <c r="A18" s="122">
        <v>12</v>
      </c>
      <c r="B18" s="123" t="s">
        <v>12</v>
      </c>
      <c r="C18" s="59">
        <v>0</v>
      </c>
      <c r="D18" s="59"/>
      <c r="E18" s="59">
        <v>0</v>
      </c>
      <c r="F18" s="124"/>
      <c r="G18" s="59">
        <v>0</v>
      </c>
      <c r="H18" s="59"/>
      <c r="I18" s="59">
        <v>0</v>
      </c>
      <c r="J18" s="124"/>
      <c r="K18" s="59">
        <v>0</v>
      </c>
      <c r="L18" s="59"/>
      <c r="M18" s="59">
        <v>0</v>
      </c>
      <c r="N18" s="124"/>
      <c r="O18" s="59">
        <v>0</v>
      </c>
      <c r="P18" s="59"/>
      <c r="Q18" s="59">
        <v>0</v>
      </c>
      <c r="R18" s="124"/>
      <c r="S18" s="59">
        <v>0</v>
      </c>
      <c r="T18" s="59"/>
      <c r="U18" s="59">
        <v>0</v>
      </c>
      <c r="V18" s="124"/>
      <c r="W18" s="59">
        <v>0</v>
      </c>
      <c r="X18" s="59"/>
      <c r="Y18" s="59">
        <v>0</v>
      </c>
      <c r="Z18" s="124"/>
      <c r="AA18" s="59">
        <v>0</v>
      </c>
      <c r="AB18" s="59"/>
      <c r="AC18" s="59">
        <v>0</v>
      </c>
      <c r="AD18" s="124"/>
      <c r="AE18" s="59">
        <v>0</v>
      </c>
      <c r="AF18" s="59"/>
      <c r="AG18" s="59">
        <v>0</v>
      </c>
      <c r="AH18" s="124"/>
      <c r="AI18" s="59">
        <v>6</v>
      </c>
      <c r="AJ18" s="59">
        <v>217</v>
      </c>
      <c r="AK18" s="59">
        <v>1956</v>
      </c>
      <c r="AL18" s="124">
        <v>3512579</v>
      </c>
      <c r="AM18" s="59">
        <v>20</v>
      </c>
      <c r="AN18" s="59">
        <v>643</v>
      </c>
      <c r="AO18" s="59">
        <v>6760</v>
      </c>
      <c r="AP18" s="124">
        <v>10408415.25</v>
      </c>
      <c r="AQ18" s="59">
        <v>4</v>
      </c>
      <c r="AR18" s="59">
        <v>72</v>
      </c>
      <c r="AS18" s="59">
        <v>1320</v>
      </c>
      <c r="AT18" s="124">
        <v>2015564.62</v>
      </c>
      <c r="AU18" s="59">
        <v>0</v>
      </c>
      <c r="AV18" s="59"/>
      <c r="AW18" s="59">
        <v>0</v>
      </c>
      <c r="AX18" s="124"/>
      <c r="AY18" s="59">
        <v>0</v>
      </c>
      <c r="AZ18" s="59"/>
      <c r="BA18" s="59">
        <v>0</v>
      </c>
      <c r="BB18" s="124"/>
      <c r="BC18" s="59">
        <v>0</v>
      </c>
      <c r="BD18" s="59"/>
      <c r="BE18" s="59">
        <v>0</v>
      </c>
      <c r="BF18" s="124"/>
      <c r="BG18" s="59">
        <v>0</v>
      </c>
      <c r="BH18" s="59"/>
      <c r="BI18" s="59">
        <v>0</v>
      </c>
      <c r="BJ18" s="124"/>
      <c r="BK18" s="59">
        <v>0</v>
      </c>
      <c r="BL18" s="59"/>
      <c r="BM18" s="59">
        <v>0</v>
      </c>
      <c r="BN18" s="124"/>
      <c r="BO18" s="59">
        <v>0</v>
      </c>
      <c r="BP18" s="59"/>
      <c r="BQ18" s="59">
        <v>0</v>
      </c>
      <c r="BR18" s="124"/>
      <c r="BS18" s="59">
        <v>0</v>
      </c>
      <c r="BT18" s="59"/>
      <c r="BU18" s="59">
        <v>0</v>
      </c>
      <c r="BV18" s="124"/>
      <c r="BW18" s="59">
        <v>0</v>
      </c>
      <c r="BX18" s="59"/>
      <c r="BY18" s="59">
        <v>0</v>
      </c>
      <c r="BZ18" s="124"/>
      <c r="CA18" s="59">
        <v>0</v>
      </c>
      <c r="CB18" s="59"/>
      <c r="CC18" s="59">
        <v>0</v>
      </c>
      <c r="CD18" s="124"/>
      <c r="CE18" s="59">
        <v>11</v>
      </c>
      <c r="CF18" s="59">
        <v>393</v>
      </c>
      <c r="CG18" s="59">
        <v>3553</v>
      </c>
      <c r="CH18" s="124">
        <v>6581175.6500000004</v>
      </c>
      <c r="CI18" s="59">
        <v>0</v>
      </c>
      <c r="CJ18" s="59"/>
      <c r="CK18" s="59">
        <v>0</v>
      </c>
      <c r="CL18" s="124"/>
      <c r="CM18" s="59">
        <v>3</v>
      </c>
      <c r="CN18" s="59">
        <v>166</v>
      </c>
      <c r="CO18" s="59">
        <v>999</v>
      </c>
      <c r="CP18" s="124">
        <v>1413468.68</v>
      </c>
      <c r="CQ18" s="59">
        <v>0</v>
      </c>
      <c r="CR18" s="59"/>
      <c r="CS18" s="59">
        <v>0</v>
      </c>
      <c r="CT18" s="124"/>
      <c r="CU18" s="59">
        <v>0</v>
      </c>
      <c r="CV18" s="59"/>
      <c r="CW18" s="59">
        <v>0</v>
      </c>
      <c r="CX18" s="124"/>
      <c r="CY18" s="59">
        <v>0</v>
      </c>
      <c r="CZ18" s="59"/>
      <c r="DA18" s="59">
        <v>0</v>
      </c>
      <c r="DB18" s="124"/>
      <c r="DC18" s="59">
        <v>0</v>
      </c>
      <c r="DD18" s="59"/>
      <c r="DE18" s="59">
        <v>0</v>
      </c>
      <c r="DF18" s="124"/>
      <c r="DG18" s="59">
        <v>10</v>
      </c>
      <c r="DH18" s="59">
        <v>386</v>
      </c>
      <c r="DI18" s="59">
        <v>2770</v>
      </c>
      <c r="DJ18" s="124">
        <v>14745159.720000001</v>
      </c>
      <c r="DK18" s="59">
        <v>2</v>
      </c>
      <c r="DL18" s="59">
        <v>110</v>
      </c>
      <c r="DM18" s="59">
        <v>554</v>
      </c>
      <c r="DN18" s="124">
        <v>1530578.34</v>
      </c>
      <c r="DO18" s="59">
        <v>3</v>
      </c>
      <c r="DP18" s="59">
        <v>124</v>
      </c>
      <c r="DQ18" s="59">
        <v>966</v>
      </c>
      <c r="DR18" s="124">
        <v>1828324.83</v>
      </c>
      <c r="DS18" s="59">
        <v>0</v>
      </c>
      <c r="DT18" s="59"/>
      <c r="DU18" s="59">
        <v>0</v>
      </c>
      <c r="DV18" s="124"/>
      <c r="DW18" s="59">
        <v>0</v>
      </c>
      <c r="DX18" s="59"/>
      <c r="DY18" s="59">
        <v>0</v>
      </c>
      <c r="DZ18" s="135"/>
      <c r="EA18" s="59">
        <f t="shared" si="1"/>
        <v>59</v>
      </c>
      <c r="EB18" s="59">
        <f t="shared" si="2"/>
        <v>2111</v>
      </c>
      <c r="EC18" s="59">
        <f t="shared" si="3"/>
        <v>18878</v>
      </c>
      <c r="ED18" s="124">
        <f t="shared" si="4"/>
        <v>42035266.090000004</v>
      </c>
    </row>
    <row r="19" spans="1:134" x14ac:dyDescent="0.25">
      <c r="A19" s="122">
        <v>13</v>
      </c>
      <c r="B19" s="123" t="s">
        <v>13</v>
      </c>
      <c r="C19" s="59">
        <v>5</v>
      </c>
      <c r="D19" s="59">
        <v>145</v>
      </c>
      <c r="E19" s="59">
        <v>1700</v>
      </c>
      <c r="F19" s="124">
        <v>3208760</v>
      </c>
      <c r="G19" s="59">
        <v>0</v>
      </c>
      <c r="H19" s="59"/>
      <c r="I19" s="59">
        <v>0</v>
      </c>
      <c r="J19" s="124"/>
      <c r="K19" s="59">
        <v>0</v>
      </c>
      <c r="L19" s="59"/>
      <c r="M19" s="59">
        <v>0</v>
      </c>
      <c r="N19" s="124"/>
      <c r="O19" s="59">
        <v>0</v>
      </c>
      <c r="P19" s="59"/>
      <c r="Q19" s="59">
        <v>0</v>
      </c>
      <c r="R19" s="124"/>
      <c r="S19" s="59">
        <v>0</v>
      </c>
      <c r="T19" s="59"/>
      <c r="U19" s="59">
        <v>0</v>
      </c>
      <c r="V19" s="124"/>
      <c r="W19" s="59">
        <v>0</v>
      </c>
      <c r="X19" s="59"/>
      <c r="Y19" s="59">
        <v>0</v>
      </c>
      <c r="Z19" s="124"/>
      <c r="AA19" s="59">
        <v>0</v>
      </c>
      <c r="AB19" s="59"/>
      <c r="AC19" s="59">
        <v>0</v>
      </c>
      <c r="AD19" s="124"/>
      <c r="AE19" s="59">
        <v>0</v>
      </c>
      <c r="AF19" s="59"/>
      <c r="AG19" s="59">
        <v>0</v>
      </c>
      <c r="AH19" s="124"/>
      <c r="AI19" s="59">
        <v>4</v>
      </c>
      <c r="AJ19" s="59">
        <v>162</v>
      </c>
      <c r="AK19" s="59">
        <v>1304</v>
      </c>
      <c r="AL19" s="124">
        <v>3680802</v>
      </c>
      <c r="AM19" s="59">
        <v>11</v>
      </c>
      <c r="AN19" s="59">
        <v>347</v>
      </c>
      <c r="AO19" s="59">
        <v>3718</v>
      </c>
      <c r="AP19" s="124">
        <v>7884416.5999999996</v>
      </c>
      <c r="AQ19" s="59">
        <v>5</v>
      </c>
      <c r="AR19" s="59">
        <v>90</v>
      </c>
      <c r="AS19" s="59">
        <v>1650</v>
      </c>
      <c r="AT19" s="124">
        <v>2519455.7799999998</v>
      </c>
      <c r="AU19" s="59">
        <v>0</v>
      </c>
      <c r="AV19" s="59"/>
      <c r="AW19" s="59">
        <v>0</v>
      </c>
      <c r="AX19" s="124"/>
      <c r="AY19" s="59">
        <v>0</v>
      </c>
      <c r="AZ19" s="59"/>
      <c r="BA19" s="59">
        <v>0</v>
      </c>
      <c r="BB19" s="124"/>
      <c r="BC19" s="59">
        <v>0</v>
      </c>
      <c r="BD19" s="59"/>
      <c r="BE19" s="59">
        <v>0</v>
      </c>
      <c r="BF19" s="124"/>
      <c r="BG19" s="59">
        <v>0</v>
      </c>
      <c r="BH19" s="59"/>
      <c r="BI19" s="59">
        <v>0</v>
      </c>
      <c r="BJ19" s="124"/>
      <c r="BK19" s="59">
        <v>0</v>
      </c>
      <c r="BL19" s="59"/>
      <c r="BM19" s="59">
        <v>0</v>
      </c>
      <c r="BN19" s="124"/>
      <c r="BO19" s="59">
        <v>0</v>
      </c>
      <c r="BP19" s="59"/>
      <c r="BQ19" s="59">
        <v>0</v>
      </c>
      <c r="BR19" s="124"/>
      <c r="BS19" s="59">
        <v>0</v>
      </c>
      <c r="BT19" s="59"/>
      <c r="BU19" s="59">
        <v>0</v>
      </c>
      <c r="BV19" s="124"/>
      <c r="BW19" s="59">
        <v>0</v>
      </c>
      <c r="BX19" s="59"/>
      <c r="BY19" s="59">
        <v>0</v>
      </c>
      <c r="BZ19" s="124"/>
      <c r="CA19" s="59">
        <v>0</v>
      </c>
      <c r="CB19" s="59"/>
      <c r="CC19" s="59">
        <v>0</v>
      </c>
      <c r="CD19" s="124"/>
      <c r="CE19" s="59">
        <v>16</v>
      </c>
      <c r="CF19" s="59">
        <v>605</v>
      </c>
      <c r="CG19" s="59">
        <v>5168</v>
      </c>
      <c r="CH19" s="124">
        <v>10131326.390000001</v>
      </c>
      <c r="CI19" s="59">
        <v>0</v>
      </c>
      <c r="CJ19" s="59"/>
      <c r="CK19" s="59">
        <v>0</v>
      </c>
      <c r="CL19" s="124"/>
      <c r="CM19" s="59">
        <v>3</v>
      </c>
      <c r="CN19" s="59">
        <v>166</v>
      </c>
      <c r="CO19" s="59">
        <v>999</v>
      </c>
      <c r="CP19" s="124">
        <v>1876593.44</v>
      </c>
      <c r="CQ19" s="59">
        <v>0</v>
      </c>
      <c r="CR19" s="59"/>
      <c r="CS19" s="59">
        <v>0</v>
      </c>
      <c r="CT19" s="124"/>
      <c r="CU19" s="59">
        <v>0</v>
      </c>
      <c r="CV19" s="59"/>
      <c r="CW19" s="59">
        <v>0</v>
      </c>
      <c r="CX19" s="124"/>
      <c r="CY19" s="59">
        <v>6</v>
      </c>
      <c r="CZ19" s="59">
        <v>170</v>
      </c>
      <c r="DA19" s="59">
        <v>2010</v>
      </c>
      <c r="DB19" s="124">
        <v>4902469.7699999996</v>
      </c>
      <c r="DC19" s="59">
        <v>0</v>
      </c>
      <c r="DD19" s="59"/>
      <c r="DE19" s="59">
        <v>0</v>
      </c>
      <c r="DF19" s="124"/>
      <c r="DG19" s="59">
        <v>7</v>
      </c>
      <c r="DH19" s="59">
        <v>268</v>
      </c>
      <c r="DI19" s="59">
        <v>1939</v>
      </c>
      <c r="DJ19" s="124">
        <v>10237572.039999999</v>
      </c>
      <c r="DK19" s="59">
        <v>2</v>
      </c>
      <c r="DL19" s="59">
        <v>110</v>
      </c>
      <c r="DM19" s="59">
        <v>554</v>
      </c>
      <c r="DN19" s="124">
        <v>1311288.8500000001</v>
      </c>
      <c r="DO19" s="59">
        <v>3</v>
      </c>
      <c r="DP19" s="59">
        <v>124</v>
      </c>
      <c r="DQ19" s="59">
        <v>966</v>
      </c>
      <c r="DR19" s="124">
        <v>1584489.55</v>
      </c>
      <c r="DS19" s="59">
        <v>0</v>
      </c>
      <c r="DT19" s="59"/>
      <c r="DU19" s="59">
        <v>0</v>
      </c>
      <c r="DV19" s="124"/>
      <c r="DW19" s="59">
        <v>0</v>
      </c>
      <c r="DX19" s="59"/>
      <c r="DY19" s="59">
        <v>0</v>
      </c>
      <c r="DZ19" s="135"/>
      <c r="EA19" s="59">
        <f t="shared" si="1"/>
        <v>62</v>
      </c>
      <c r="EB19" s="59">
        <f t="shared" si="2"/>
        <v>2187</v>
      </c>
      <c r="EC19" s="59">
        <f t="shared" si="3"/>
        <v>20008</v>
      </c>
      <c r="ED19" s="124">
        <f t="shared" si="4"/>
        <v>47337174.420000002</v>
      </c>
    </row>
    <row r="20" spans="1:134" x14ac:dyDescent="0.25">
      <c r="A20" s="122">
        <v>14</v>
      </c>
      <c r="B20" s="123" t="s">
        <v>14</v>
      </c>
      <c r="C20" s="59">
        <v>0</v>
      </c>
      <c r="D20" s="59"/>
      <c r="E20" s="59">
        <v>0</v>
      </c>
      <c r="F20" s="124"/>
      <c r="G20" s="59">
        <v>0</v>
      </c>
      <c r="H20" s="59"/>
      <c r="I20" s="59">
        <v>0</v>
      </c>
      <c r="J20" s="124"/>
      <c r="K20" s="59">
        <v>0</v>
      </c>
      <c r="L20" s="59"/>
      <c r="M20" s="59">
        <v>0</v>
      </c>
      <c r="N20" s="124"/>
      <c r="O20" s="59">
        <v>0</v>
      </c>
      <c r="P20" s="59"/>
      <c r="Q20" s="59">
        <v>0</v>
      </c>
      <c r="R20" s="124"/>
      <c r="S20" s="59">
        <v>0</v>
      </c>
      <c r="T20" s="59"/>
      <c r="U20" s="59">
        <v>0</v>
      </c>
      <c r="V20" s="124"/>
      <c r="W20" s="59">
        <v>0</v>
      </c>
      <c r="X20" s="59"/>
      <c r="Y20" s="59">
        <v>0</v>
      </c>
      <c r="Z20" s="124"/>
      <c r="AA20" s="59">
        <v>0</v>
      </c>
      <c r="AB20" s="59"/>
      <c r="AC20" s="59">
        <v>0</v>
      </c>
      <c r="AD20" s="124"/>
      <c r="AE20" s="59">
        <v>0</v>
      </c>
      <c r="AF20" s="59"/>
      <c r="AG20" s="59">
        <v>0</v>
      </c>
      <c r="AH20" s="124"/>
      <c r="AI20" s="59">
        <v>9</v>
      </c>
      <c r="AJ20" s="59">
        <v>360</v>
      </c>
      <c r="AK20" s="59">
        <v>2934</v>
      </c>
      <c r="AL20" s="124">
        <f>6056640</f>
        <v>6056640</v>
      </c>
      <c r="AM20" s="59">
        <v>16</v>
      </c>
      <c r="AN20" s="59">
        <v>506</v>
      </c>
      <c r="AO20" s="59">
        <v>5408</v>
      </c>
      <c r="AP20" s="124">
        <v>8513289.6899999995</v>
      </c>
      <c r="AQ20" s="59">
        <v>0</v>
      </c>
      <c r="AR20" s="59"/>
      <c r="AS20" s="59">
        <v>0</v>
      </c>
      <c r="AT20" s="124"/>
      <c r="AU20" s="59">
        <v>0</v>
      </c>
      <c r="AV20" s="59"/>
      <c r="AW20" s="59">
        <v>0</v>
      </c>
      <c r="AX20" s="124"/>
      <c r="AY20" s="59">
        <v>0</v>
      </c>
      <c r="AZ20" s="59"/>
      <c r="BA20" s="59">
        <v>0</v>
      </c>
      <c r="BB20" s="124"/>
      <c r="BC20" s="59">
        <v>0</v>
      </c>
      <c r="BD20" s="59"/>
      <c r="BE20" s="59">
        <v>0</v>
      </c>
      <c r="BF20" s="124"/>
      <c r="BG20" s="59">
        <v>0</v>
      </c>
      <c r="BH20" s="59"/>
      <c r="BI20" s="59">
        <v>0</v>
      </c>
      <c r="BJ20" s="124"/>
      <c r="BK20" s="59">
        <v>0</v>
      </c>
      <c r="BL20" s="59"/>
      <c r="BM20" s="59">
        <v>0</v>
      </c>
      <c r="BN20" s="124"/>
      <c r="BO20" s="59">
        <v>0</v>
      </c>
      <c r="BP20" s="59"/>
      <c r="BQ20" s="59">
        <v>0</v>
      </c>
      <c r="BR20" s="124"/>
      <c r="BS20" s="59">
        <v>0</v>
      </c>
      <c r="BT20" s="59"/>
      <c r="BU20" s="59">
        <v>0</v>
      </c>
      <c r="BV20" s="124"/>
      <c r="BW20" s="59">
        <v>0</v>
      </c>
      <c r="BX20" s="59"/>
      <c r="BY20" s="59">
        <v>0</v>
      </c>
      <c r="BZ20" s="124"/>
      <c r="CA20" s="59">
        <v>0</v>
      </c>
      <c r="CB20" s="59"/>
      <c r="CC20" s="59">
        <v>0</v>
      </c>
      <c r="CD20" s="124"/>
      <c r="CE20" s="59">
        <v>8</v>
      </c>
      <c r="CF20" s="59">
        <v>286</v>
      </c>
      <c r="CG20" s="59">
        <v>2584</v>
      </c>
      <c r="CH20" s="124">
        <v>4789354.29</v>
      </c>
      <c r="CI20" s="59">
        <v>0</v>
      </c>
      <c r="CJ20" s="59"/>
      <c r="CK20" s="59">
        <v>0</v>
      </c>
      <c r="CL20" s="124"/>
      <c r="CM20" s="59">
        <v>3</v>
      </c>
      <c r="CN20" s="59">
        <v>166</v>
      </c>
      <c r="CO20" s="59">
        <v>999</v>
      </c>
      <c r="CP20" s="124">
        <v>1464937.95</v>
      </c>
      <c r="CQ20" s="59">
        <v>0</v>
      </c>
      <c r="CR20" s="59"/>
      <c r="CS20" s="59">
        <v>0</v>
      </c>
      <c r="CT20" s="124"/>
      <c r="CU20" s="59">
        <v>0</v>
      </c>
      <c r="CV20" s="59"/>
      <c r="CW20" s="59">
        <v>0</v>
      </c>
      <c r="CX20" s="124"/>
      <c r="CY20" s="59">
        <v>0</v>
      </c>
      <c r="CZ20" s="59"/>
      <c r="DA20" s="59">
        <v>0</v>
      </c>
      <c r="DB20" s="124"/>
      <c r="DC20" s="59">
        <v>0</v>
      </c>
      <c r="DD20" s="59"/>
      <c r="DE20" s="59">
        <v>0</v>
      </c>
      <c r="DF20" s="124"/>
      <c r="DG20" s="59">
        <v>0</v>
      </c>
      <c r="DH20" s="59"/>
      <c r="DI20" s="59">
        <v>0</v>
      </c>
      <c r="DJ20" s="124"/>
      <c r="DK20" s="59">
        <v>0</v>
      </c>
      <c r="DL20" s="59"/>
      <c r="DM20" s="59">
        <v>0</v>
      </c>
      <c r="DN20" s="124"/>
      <c r="DO20" s="59">
        <v>3</v>
      </c>
      <c r="DP20" s="59">
        <v>124</v>
      </c>
      <c r="DQ20" s="59">
        <v>966</v>
      </c>
      <c r="DR20" s="124">
        <v>1995031.64</v>
      </c>
      <c r="DS20" s="59">
        <v>0</v>
      </c>
      <c r="DT20" s="59"/>
      <c r="DU20" s="59">
        <v>0</v>
      </c>
      <c r="DV20" s="124"/>
      <c r="DW20" s="59">
        <v>0</v>
      </c>
      <c r="DX20" s="59"/>
      <c r="DY20" s="59">
        <v>0</v>
      </c>
      <c r="DZ20" s="135"/>
      <c r="EA20" s="59">
        <f t="shared" si="1"/>
        <v>39</v>
      </c>
      <c r="EB20" s="59">
        <f t="shared" si="2"/>
        <v>1442</v>
      </c>
      <c r="EC20" s="59">
        <f t="shared" si="3"/>
        <v>12891</v>
      </c>
      <c r="ED20" s="124">
        <f t="shared" si="4"/>
        <v>22819253.57</v>
      </c>
    </row>
    <row r="21" spans="1:134" x14ac:dyDescent="0.25">
      <c r="A21" s="122">
        <v>15</v>
      </c>
      <c r="B21" s="123" t="s">
        <v>15</v>
      </c>
      <c r="C21" s="59">
        <v>0</v>
      </c>
      <c r="D21" s="59"/>
      <c r="E21" s="59">
        <v>0</v>
      </c>
      <c r="F21" s="124"/>
      <c r="G21" s="59">
        <v>0</v>
      </c>
      <c r="H21" s="59"/>
      <c r="I21" s="59">
        <v>0</v>
      </c>
      <c r="J21" s="124"/>
      <c r="K21" s="59">
        <v>0</v>
      </c>
      <c r="L21" s="59"/>
      <c r="M21" s="59">
        <v>0</v>
      </c>
      <c r="N21" s="124"/>
      <c r="O21" s="59">
        <v>0</v>
      </c>
      <c r="P21" s="59"/>
      <c r="Q21" s="59">
        <v>0</v>
      </c>
      <c r="R21" s="124"/>
      <c r="S21" s="59">
        <v>0</v>
      </c>
      <c r="T21" s="59"/>
      <c r="U21" s="59">
        <v>0</v>
      </c>
      <c r="V21" s="124"/>
      <c r="W21" s="59">
        <v>0</v>
      </c>
      <c r="X21" s="59"/>
      <c r="Y21" s="59">
        <v>0</v>
      </c>
      <c r="Z21" s="124"/>
      <c r="AA21" s="59">
        <v>0</v>
      </c>
      <c r="AB21" s="59"/>
      <c r="AC21" s="59">
        <v>0</v>
      </c>
      <c r="AD21" s="124"/>
      <c r="AE21" s="59">
        <v>0</v>
      </c>
      <c r="AF21" s="59"/>
      <c r="AG21" s="59">
        <v>0</v>
      </c>
      <c r="AH21" s="124"/>
      <c r="AI21" s="59">
        <v>11</v>
      </c>
      <c r="AJ21" s="59">
        <f>412-11</f>
        <v>401</v>
      </c>
      <c r="AK21" s="59">
        <f>3586-94</f>
        <v>3492</v>
      </c>
      <c r="AL21" s="124">
        <f>7899688-801488.5</f>
        <v>7098199.5</v>
      </c>
      <c r="AM21" s="59">
        <v>19</v>
      </c>
      <c r="AN21" s="59">
        <v>628</v>
      </c>
      <c r="AO21" s="59">
        <v>6422</v>
      </c>
      <c r="AP21" s="124">
        <v>12042229.82</v>
      </c>
      <c r="AQ21" s="59">
        <v>0</v>
      </c>
      <c r="AR21" s="59"/>
      <c r="AS21" s="59">
        <v>0</v>
      </c>
      <c r="AT21" s="124"/>
      <c r="AU21" s="59">
        <v>0</v>
      </c>
      <c r="AV21" s="59"/>
      <c r="AW21" s="59">
        <v>0</v>
      </c>
      <c r="AX21" s="124"/>
      <c r="AY21" s="59">
        <v>0</v>
      </c>
      <c r="AZ21" s="59"/>
      <c r="BA21" s="59">
        <v>0</v>
      </c>
      <c r="BB21" s="124"/>
      <c r="BC21" s="59">
        <v>0</v>
      </c>
      <c r="BD21" s="59"/>
      <c r="BE21" s="59">
        <v>0</v>
      </c>
      <c r="BF21" s="124"/>
      <c r="BG21" s="59">
        <v>0</v>
      </c>
      <c r="BH21" s="59"/>
      <c r="BI21" s="59">
        <v>0</v>
      </c>
      <c r="BJ21" s="124"/>
      <c r="BK21" s="59">
        <v>0</v>
      </c>
      <c r="BL21" s="59"/>
      <c r="BM21" s="59">
        <v>0</v>
      </c>
      <c r="BN21" s="124"/>
      <c r="BO21" s="59">
        <v>0</v>
      </c>
      <c r="BP21" s="59"/>
      <c r="BQ21" s="59">
        <v>0</v>
      </c>
      <c r="BR21" s="124"/>
      <c r="BS21" s="59">
        <v>0</v>
      </c>
      <c r="BT21" s="59"/>
      <c r="BU21" s="59">
        <v>0</v>
      </c>
      <c r="BV21" s="124"/>
      <c r="BW21" s="59">
        <v>0</v>
      </c>
      <c r="BX21" s="59"/>
      <c r="BY21" s="59">
        <v>0</v>
      </c>
      <c r="BZ21" s="124"/>
      <c r="CA21" s="59">
        <v>0</v>
      </c>
      <c r="CB21" s="59"/>
      <c r="CC21" s="59">
        <v>0</v>
      </c>
      <c r="CD21" s="124"/>
      <c r="CE21" s="59">
        <v>11</v>
      </c>
      <c r="CF21" s="59">
        <v>392</v>
      </c>
      <c r="CG21" s="59">
        <v>3553</v>
      </c>
      <c r="CH21" s="124">
        <v>7220872.6200000001</v>
      </c>
      <c r="CI21" s="59">
        <v>0</v>
      </c>
      <c r="CJ21" s="59"/>
      <c r="CK21" s="59">
        <v>0</v>
      </c>
      <c r="CL21" s="124"/>
      <c r="CM21" s="59">
        <v>4</v>
      </c>
      <c r="CN21" s="59">
        <v>210</v>
      </c>
      <c r="CO21" s="59">
        <v>1332</v>
      </c>
      <c r="CP21" s="124">
        <v>1877870.23</v>
      </c>
      <c r="CQ21" s="59">
        <v>0</v>
      </c>
      <c r="CR21" s="59"/>
      <c r="CS21" s="59">
        <v>0</v>
      </c>
      <c r="CT21" s="124"/>
      <c r="CU21" s="59">
        <v>0</v>
      </c>
      <c r="CV21" s="59"/>
      <c r="CW21" s="59">
        <v>0</v>
      </c>
      <c r="CX21" s="124"/>
      <c r="CY21" s="59">
        <v>4</v>
      </c>
      <c r="CZ21" s="59">
        <v>122</v>
      </c>
      <c r="DA21" s="59">
        <v>1340</v>
      </c>
      <c r="DB21" s="124">
        <v>3518243.02</v>
      </c>
      <c r="DC21" s="59">
        <v>0</v>
      </c>
      <c r="DD21" s="59"/>
      <c r="DE21" s="59">
        <v>0</v>
      </c>
      <c r="DF21" s="124"/>
      <c r="DG21" s="59">
        <v>0</v>
      </c>
      <c r="DH21" s="59"/>
      <c r="DI21" s="59">
        <v>0</v>
      </c>
      <c r="DJ21" s="124"/>
      <c r="DK21" s="59">
        <v>2</v>
      </c>
      <c r="DL21" s="59">
        <v>138</v>
      </c>
      <c r="DM21" s="59">
        <v>554</v>
      </c>
      <c r="DN21" s="124">
        <v>1872781.95</v>
      </c>
      <c r="DO21" s="59">
        <v>3</v>
      </c>
      <c r="DP21" s="59">
        <v>124</v>
      </c>
      <c r="DQ21" s="59">
        <v>966</v>
      </c>
      <c r="DR21" s="124">
        <v>1880746.6</v>
      </c>
      <c r="DS21" s="59">
        <v>0</v>
      </c>
      <c r="DT21" s="59"/>
      <c r="DU21" s="59">
        <v>0</v>
      </c>
      <c r="DV21" s="124"/>
      <c r="DW21" s="59">
        <v>0</v>
      </c>
      <c r="DX21" s="59"/>
      <c r="DY21" s="59">
        <v>0</v>
      </c>
      <c r="DZ21" s="135"/>
      <c r="EA21" s="59">
        <f t="shared" si="1"/>
        <v>54</v>
      </c>
      <c r="EB21" s="59">
        <f t="shared" si="2"/>
        <v>2015</v>
      </c>
      <c r="EC21" s="59">
        <f t="shared" si="3"/>
        <v>17659</v>
      </c>
      <c r="ED21" s="124">
        <f t="shared" si="4"/>
        <v>35510943.740000002</v>
      </c>
    </row>
    <row r="22" spans="1:134" ht="17.25" customHeight="1" x14ac:dyDescent="0.25">
      <c r="A22" s="122">
        <v>16</v>
      </c>
      <c r="B22" s="123" t="s">
        <v>16</v>
      </c>
      <c r="C22" s="59">
        <v>0</v>
      </c>
      <c r="D22" s="59"/>
      <c r="E22" s="59">
        <v>0</v>
      </c>
      <c r="F22" s="124"/>
      <c r="G22" s="59">
        <v>0</v>
      </c>
      <c r="H22" s="59"/>
      <c r="I22" s="59">
        <v>0</v>
      </c>
      <c r="J22" s="124"/>
      <c r="K22" s="59">
        <v>0</v>
      </c>
      <c r="L22" s="59"/>
      <c r="M22" s="59">
        <v>0</v>
      </c>
      <c r="N22" s="124"/>
      <c r="O22" s="59">
        <v>0</v>
      </c>
      <c r="P22" s="59"/>
      <c r="Q22" s="59">
        <v>0</v>
      </c>
      <c r="R22" s="124"/>
      <c r="S22" s="59">
        <v>0</v>
      </c>
      <c r="T22" s="59"/>
      <c r="U22" s="59">
        <v>0</v>
      </c>
      <c r="V22" s="124"/>
      <c r="W22" s="59">
        <v>0</v>
      </c>
      <c r="X22" s="59"/>
      <c r="Y22" s="59">
        <v>0</v>
      </c>
      <c r="Z22" s="124"/>
      <c r="AA22" s="59">
        <v>0</v>
      </c>
      <c r="AB22" s="59"/>
      <c r="AC22" s="59">
        <v>0</v>
      </c>
      <c r="AD22" s="124"/>
      <c r="AE22" s="59">
        <v>0</v>
      </c>
      <c r="AF22" s="59"/>
      <c r="AG22" s="59">
        <v>0</v>
      </c>
      <c r="AH22" s="124"/>
      <c r="AI22" s="59">
        <v>3</v>
      </c>
      <c r="AJ22" s="59">
        <f>102-9-8</f>
        <v>85</v>
      </c>
      <c r="AK22" s="59">
        <f>978-108-101</f>
        <v>769</v>
      </c>
      <c r="AL22" s="124">
        <f>2165656.86-180471.41-166661.7</f>
        <v>1818523.75</v>
      </c>
      <c r="AM22" s="59">
        <v>13</v>
      </c>
      <c r="AN22" s="59">
        <f>437-20</f>
        <v>417</v>
      </c>
      <c r="AO22" s="59">
        <f>4394-200</f>
        <v>4194</v>
      </c>
      <c r="AP22" s="124">
        <f>9278354.2-378399.44-265110.76</f>
        <v>8634844</v>
      </c>
      <c r="AQ22" s="59">
        <v>0</v>
      </c>
      <c r="AR22" s="59"/>
      <c r="AS22" s="59">
        <v>0</v>
      </c>
      <c r="AT22" s="124"/>
      <c r="AU22" s="59">
        <v>0</v>
      </c>
      <c r="AV22" s="59"/>
      <c r="AW22" s="59">
        <v>0</v>
      </c>
      <c r="AX22" s="124"/>
      <c r="AY22" s="59">
        <v>0</v>
      </c>
      <c r="AZ22" s="59"/>
      <c r="BA22" s="59">
        <v>0</v>
      </c>
      <c r="BB22" s="124"/>
      <c r="BC22" s="59">
        <v>0</v>
      </c>
      <c r="BD22" s="59"/>
      <c r="BE22" s="59">
        <v>0</v>
      </c>
      <c r="BF22" s="124"/>
      <c r="BG22" s="59">
        <v>0</v>
      </c>
      <c r="BH22" s="59"/>
      <c r="BI22" s="59">
        <v>0</v>
      </c>
      <c r="BJ22" s="124"/>
      <c r="BK22" s="59">
        <v>0</v>
      </c>
      <c r="BL22" s="59"/>
      <c r="BM22" s="59">
        <v>0</v>
      </c>
      <c r="BN22" s="124"/>
      <c r="BO22" s="59">
        <v>0</v>
      </c>
      <c r="BP22" s="59"/>
      <c r="BQ22" s="59">
        <v>0</v>
      </c>
      <c r="BR22" s="124"/>
      <c r="BS22" s="59">
        <v>0</v>
      </c>
      <c r="BT22" s="59"/>
      <c r="BU22" s="59">
        <v>0</v>
      </c>
      <c r="BV22" s="124"/>
      <c r="BW22" s="59">
        <v>0</v>
      </c>
      <c r="BX22" s="59"/>
      <c r="BY22" s="59">
        <v>0</v>
      </c>
      <c r="BZ22" s="124"/>
      <c r="CA22" s="59">
        <v>0</v>
      </c>
      <c r="CB22" s="59"/>
      <c r="CC22" s="59">
        <v>0</v>
      </c>
      <c r="CD22" s="124"/>
      <c r="CE22" s="59">
        <v>7</v>
      </c>
      <c r="CF22" s="59">
        <f>250-9</f>
        <v>241</v>
      </c>
      <c r="CG22" s="59">
        <f>2261-87</f>
        <v>2174</v>
      </c>
      <c r="CH22" s="124">
        <f>4186498.51-166661.33</f>
        <v>4019837.1799999997</v>
      </c>
      <c r="CI22" s="59">
        <v>0</v>
      </c>
      <c r="CJ22" s="59"/>
      <c r="CK22" s="59">
        <v>0</v>
      </c>
      <c r="CL22" s="124"/>
      <c r="CM22" s="59">
        <v>2</v>
      </c>
      <c r="CN22" s="59">
        <f>106-5-6</f>
        <v>95</v>
      </c>
      <c r="CO22" s="59">
        <f>666-25-33</f>
        <v>608</v>
      </c>
      <c r="CP22" s="124">
        <f>846994.56-26541.09-46882.42</f>
        <v>773571.05</v>
      </c>
      <c r="CQ22" s="59">
        <v>0</v>
      </c>
      <c r="CR22" s="59"/>
      <c r="CS22" s="59">
        <v>0</v>
      </c>
      <c r="CT22" s="124"/>
      <c r="CU22" s="59">
        <v>0</v>
      </c>
      <c r="CV22" s="59"/>
      <c r="CW22" s="59">
        <v>0</v>
      </c>
      <c r="CX22" s="124"/>
      <c r="CY22" s="59">
        <v>0</v>
      </c>
      <c r="CZ22" s="59"/>
      <c r="DA22" s="59">
        <v>0</v>
      </c>
      <c r="DB22" s="124"/>
      <c r="DC22" s="59">
        <v>0</v>
      </c>
      <c r="DD22" s="59"/>
      <c r="DE22" s="59">
        <v>0</v>
      </c>
      <c r="DF22" s="124"/>
      <c r="DG22" s="59">
        <v>0</v>
      </c>
      <c r="DH22" s="59"/>
      <c r="DI22" s="59">
        <v>0</v>
      </c>
      <c r="DJ22" s="124"/>
      <c r="DK22" s="59">
        <v>0</v>
      </c>
      <c r="DL22" s="59"/>
      <c r="DM22" s="59">
        <v>0</v>
      </c>
      <c r="DN22" s="124"/>
      <c r="DO22" s="59">
        <v>2</v>
      </c>
      <c r="DP22" s="59">
        <f>82-6-4</f>
        <v>72</v>
      </c>
      <c r="DQ22" s="59">
        <f>644-42-30</f>
        <v>572</v>
      </c>
      <c r="DR22" s="124">
        <f>1396020.21-107657.29-116335.02</f>
        <v>1172027.8999999999</v>
      </c>
      <c r="DS22" s="59">
        <v>0</v>
      </c>
      <c r="DT22" s="59"/>
      <c r="DU22" s="59">
        <v>0</v>
      </c>
      <c r="DV22" s="124"/>
      <c r="DW22" s="59">
        <v>0</v>
      </c>
      <c r="DX22" s="59"/>
      <c r="DY22" s="59">
        <v>0</v>
      </c>
      <c r="DZ22" s="135"/>
      <c r="EA22" s="59">
        <f t="shared" si="1"/>
        <v>27</v>
      </c>
      <c r="EB22" s="59">
        <f t="shared" si="2"/>
        <v>910</v>
      </c>
      <c r="EC22" s="59">
        <f t="shared" si="3"/>
        <v>8317</v>
      </c>
      <c r="ED22" s="124">
        <f t="shared" si="4"/>
        <v>16418803.880000001</v>
      </c>
    </row>
    <row r="23" spans="1:134" x14ac:dyDescent="0.25">
      <c r="A23" s="122">
        <v>17</v>
      </c>
      <c r="B23" s="123" t="s">
        <v>17</v>
      </c>
      <c r="C23" s="59">
        <v>0</v>
      </c>
      <c r="D23" s="59"/>
      <c r="E23" s="59">
        <v>0</v>
      </c>
      <c r="F23" s="124"/>
      <c r="G23" s="59">
        <v>0</v>
      </c>
      <c r="H23" s="59"/>
      <c r="I23" s="59">
        <v>0</v>
      </c>
      <c r="J23" s="124"/>
      <c r="K23" s="59">
        <v>0</v>
      </c>
      <c r="L23" s="59"/>
      <c r="M23" s="59">
        <v>0</v>
      </c>
      <c r="N23" s="124"/>
      <c r="O23" s="59">
        <v>0</v>
      </c>
      <c r="P23" s="59"/>
      <c r="Q23" s="59">
        <v>0</v>
      </c>
      <c r="R23" s="124"/>
      <c r="S23" s="59">
        <v>0</v>
      </c>
      <c r="T23" s="59"/>
      <c r="U23" s="59">
        <v>0</v>
      </c>
      <c r="V23" s="124"/>
      <c r="W23" s="59">
        <v>0</v>
      </c>
      <c r="X23" s="59"/>
      <c r="Y23" s="59">
        <v>0</v>
      </c>
      <c r="Z23" s="124"/>
      <c r="AA23" s="59">
        <v>0</v>
      </c>
      <c r="AB23" s="59"/>
      <c r="AC23" s="59">
        <v>0</v>
      </c>
      <c r="AD23" s="124"/>
      <c r="AE23" s="59">
        <v>0</v>
      </c>
      <c r="AF23" s="59"/>
      <c r="AG23" s="59">
        <v>0</v>
      </c>
      <c r="AH23" s="124"/>
      <c r="AI23" s="59">
        <v>7</v>
      </c>
      <c r="AJ23" s="59">
        <v>250</v>
      </c>
      <c r="AK23" s="59">
        <v>2282</v>
      </c>
      <c r="AL23" s="124">
        <v>3287940</v>
      </c>
      <c r="AM23" s="59">
        <v>15</v>
      </c>
      <c r="AN23" s="59">
        <v>487</v>
      </c>
      <c r="AO23" s="59">
        <v>5070</v>
      </c>
      <c r="AP23" s="124">
        <v>6404904.5800000001</v>
      </c>
      <c r="AQ23" s="59">
        <v>0</v>
      </c>
      <c r="AR23" s="59"/>
      <c r="AS23" s="59">
        <v>0</v>
      </c>
      <c r="AT23" s="124"/>
      <c r="AU23" s="59">
        <v>0</v>
      </c>
      <c r="AV23" s="59"/>
      <c r="AW23" s="59">
        <v>0</v>
      </c>
      <c r="AX23" s="124"/>
      <c r="AY23" s="59">
        <v>0</v>
      </c>
      <c r="AZ23" s="59"/>
      <c r="BA23" s="59">
        <v>0</v>
      </c>
      <c r="BB23" s="124"/>
      <c r="BC23" s="59">
        <v>0</v>
      </c>
      <c r="BD23" s="59"/>
      <c r="BE23" s="59">
        <v>0</v>
      </c>
      <c r="BF23" s="124"/>
      <c r="BG23" s="59">
        <v>0</v>
      </c>
      <c r="BH23" s="59"/>
      <c r="BI23" s="59">
        <v>0</v>
      </c>
      <c r="BJ23" s="124"/>
      <c r="BK23" s="59">
        <v>0</v>
      </c>
      <c r="BL23" s="59"/>
      <c r="BM23" s="59">
        <v>0</v>
      </c>
      <c r="BN23" s="124"/>
      <c r="BO23" s="59">
        <v>0</v>
      </c>
      <c r="BP23" s="59"/>
      <c r="BQ23" s="59">
        <v>0</v>
      </c>
      <c r="BR23" s="124"/>
      <c r="BS23" s="59">
        <v>0</v>
      </c>
      <c r="BT23" s="59"/>
      <c r="BU23" s="59">
        <v>0</v>
      </c>
      <c r="BV23" s="124"/>
      <c r="BW23" s="59">
        <v>0</v>
      </c>
      <c r="BX23" s="59"/>
      <c r="BY23" s="59">
        <v>0</v>
      </c>
      <c r="BZ23" s="124"/>
      <c r="CA23" s="59">
        <v>0</v>
      </c>
      <c r="CB23" s="59"/>
      <c r="CC23" s="59">
        <v>0</v>
      </c>
      <c r="CD23" s="124"/>
      <c r="CE23" s="59">
        <v>10</v>
      </c>
      <c r="CF23" s="59">
        <v>357</v>
      </c>
      <c r="CG23" s="59">
        <v>3230</v>
      </c>
      <c r="CH23" s="124">
        <v>5978319.8700000001</v>
      </c>
      <c r="CI23" s="59">
        <v>0</v>
      </c>
      <c r="CJ23" s="59"/>
      <c r="CK23" s="59">
        <v>0</v>
      </c>
      <c r="CL23" s="124"/>
      <c r="CM23" s="59">
        <v>4</v>
      </c>
      <c r="CN23" s="59">
        <v>227</v>
      </c>
      <c r="CO23" s="59">
        <v>1332</v>
      </c>
      <c r="CP23" s="124">
        <v>2508500.9700000002</v>
      </c>
      <c r="CQ23" s="59">
        <v>0</v>
      </c>
      <c r="CR23" s="59"/>
      <c r="CS23" s="59">
        <v>0</v>
      </c>
      <c r="CT23" s="124"/>
      <c r="CU23" s="59">
        <v>0</v>
      </c>
      <c r="CV23" s="59"/>
      <c r="CW23" s="59">
        <v>0</v>
      </c>
      <c r="CX23" s="124"/>
      <c r="CY23" s="59">
        <v>1</v>
      </c>
      <c r="CZ23" s="59">
        <v>24</v>
      </c>
      <c r="DA23" s="59">
        <v>335</v>
      </c>
      <c r="DB23" s="124">
        <v>692113.37</v>
      </c>
      <c r="DC23" s="59">
        <v>0</v>
      </c>
      <c r="DD23" s="59"/>
      <c r="DE23" s="59">
        <v>0</v>
      </c>
      <c r="DF23" s="124"/>
      <c r="DG23" s="59">
        <v>6</v>
      </c>
      <c r="DH23" s="59">
        <v>235</v>
      </c>
      <c r="DI23" s="59">
        <v>1662</v>
      </c>
      <c r="DJ23" s="124">
        <v>8976975.4800000004</v>
      </c>
      <c r="DK23" s="59">
        <v>0</v>
      </c>
      <c r="DL23" s="59"/>
      <c r="DM23" s="59">
        <v>0</v>
      </c>
      <c r="DN23" s="124"/>
      <c r="DO23" s="59">
        <v>1</v>
      </c>
      <c r="DP23" s="59">
        <v>46</v>
      </c>
      <c r="DQ23" s="59">
        <v>322</v>
      </c>
      <c r="DR23" s="124">
        <v>748642.82</v>
      </c>
      <c r="DS23" s="59">
        <v>0</v>
      </c>
      <c r="DT23" s="59"/>
      <c r="DU23" s="59">
        <v>0</v>
      </c>
      <c r="DV23" s="124"/>
      <c r="DW23" s="59">
        <v>0</v>
      </c>
      <c r="DX23" s="59"/>
      <c r="DY23" s="59">
        <v>0</v>
      </c>
      <c r="DZ23" s="135"/>
      <c r="EA23" s="59">
        <f t="shared" si="1"/>
        <v>44</v>
      </c>
      <c r="EB23" s="59">
        <f t="shared" si="2"/>
        <v>1626</v>
      </c>
      <c r="EC23" s="59">
        <f t="shared" si="3"/>
        <v>14233</v>
      </c>
      <c r="ED23" s="124">
        <f t="shared" si="4"/>
        <v>28597397.09</v>
      </c>
    </row>
    <row r="24" spans="1:134" x14ac:dyDescent="0.25">
      <c r="A24" s="122">
        <v>18</v>
      </c>
      <c r="B24" s="123" t="s">
        <v>18</v>
      </c>
      <c r="C24" s="59">
        <v>0</v>
      </c>
      <c r="D24" s="59"/>
      <c r="E24" s="59">
        <v>0</v>
      </c>
      <c r="F24" s="124"/>
      <c r="G24" s="59">
        <v>0</v>
      </c>
      <c r="H24" s="59"/>
      <c r="I24" s="59">
        <v>0</v>
      </c>
      <c r="J24" s="124"/>
      <c r="K24" s="59">
        <v>0</v>
      </c>
      <c r="L24" s="59"/>
      <c r="M24" s="59">
        <v>0</v>
      </c>
      <c r="N24" s="124"/>
      <c r="O24" s="59">
        <v>0</v>
      </c>
      <c r="P24" s="59"/>
      <c r="Q24" s="59">
        <v>0</v>
      </c>
      <c r="R24" s="124"/>
      <c r="S24" s="59">
        <v>0</v>
      </c>
      <c r="T24" s="59"/>
      <c r="U24" s="59">
        <v>0</v>
      </c>
      <c r="V24" s="124"/>
      <c r="W24" s="59">
        <v>0</v>
      </c>
      <c r="X24" s="59"/>
      <c r="Y24" s="59">
        <v>0</v>
      </c>
      <c r="Z24" s="124"/>
      <c r="AA24" s="59">
        <v>0</v>
      </c>
      <c r="AB24" s="59"/>
      <c r="AC24" s="59">
        <v>0</v>
      </c>
      <c r="AD24" s="124"/>
      <c r="AE24" s="59">
        <v>0</v>
      </c>
      <c r="AF24" s="59"/>
      <c r="AG24" s="59">
        <v>0</v>
      </c>
      <c r="AH24" s="124"/>
      <c r="AI24" s="59">
        <v>7</v>
      </c>
      <c r="AJ24" s="59">
        <v>250</v>
      </c>
      <c r="AK24" s="59">
        <v>2282</v>
      </c>
      <c r="AL24" s="124">
        <v>4655000</v>
      </c>
      <c r="AM24" s="59">
        <v>21</v>
      </c>
      <c r="AN24" s="59">
        <v>697</v>
      </c>
      <c r="AO24" s="59">
        <v>7098</v>
      </c>
      <c r="AP24" s="124">
        <v>12978946.470000001</v>
      </c>
      <c r="AQ24" s="59">
        <v>0</v>
      </c>
      <c r="AR24" s="59"/>
      <c r="AS24" s="59">
        <v>0</v>
      </c>
      <c r="AT24" s="124"/>
      <c r="AU24" s="59">
        <v>0</v>
      </c>
      <c r="AV24" s="59"/>
      <c r="AW24" s="59">
        <v>0</v>
      </c>
      <c r="AX24" s="124"/>
      <c r="AY24" s="59">
        <v>0</v>
      </c>
      <c r="AZ24" s="59"/>
      <c r="BA24" s="59">
        <v>0</v>
      </c>
      <c r="BB24" s="124"/>
      <c r="BC24" s="59">
        <v>0</v>
      </c>
      <c r="BD24" s="59"/>
      <c r="BE24" s="59">
        <v>0</v>
      </c>
      <c r="BF24" s="124"/>
      <c r="BG24" s="59">
        <v>0</v>
      </c>
      <c r="BH24" s="59"/>
      <c r="BI24" s="59">
        <v>0</v>
      </c>
      <c r="BJ24" s="124"/>
      <c r="BK24" s="59">
        <v>0</v>
      </c>
      <c r="BL24" s="59"/>
      <c r="BM24" s="59">
        <v>0</v>
      </c>
      <c r="BN24" s="124"/>
      <c r="BO24" s="59">
        <v>0</v>
      </c>
      <c r="BP24" s="59"/>
      <c r="BQ24" s="59">
        <v>0</v>
      </c>
      <c r="BR24" s="124"/>
      <c r="BS24" s="59">
        <v>0</v>
      </c>
      <c r="BT24" s="59"/>
      <c r="BU24" s="59">
        <v>0</v>
      </c>
      <c r="BV24" s="124"/>
      <c r="BW24" s="59">
        <v>0</v>
      </c>
      <c r="BX24" s="59"/>
      <c r="BY24" s="59">
        <v>0</v>
      </c>
      <c r="BZ24" s="124"/>
      <c r="CA24" s="59">
        <v>0</v>
      </c>
      <c r="CB24" s="59"/>
      <c r="CC24" s="59">
        <v>0</v>
      </c>
      <c r="CD24" s="124"/>
      <c r="CE24" s="59">
        <v>10</v>
      </c>
      <c r="CF24" s="59">
        <f>356-27</f>
        <v>329</v>
      </c>
      <c r="CG24" s="59">
        <f>3230-243</f>
        <v>2987</v>
      </c>
      <c r="CH24" s="124">
        <f>5961573.87-67151.67</f>
        <v>5894422.2000000002</v>
      </c>
      <c r="CI24" s="59">
        <v>0</v>
      </c>
      <c r="CJ24" s="59"/>
      <c r="CK24" s="59">
        <v>0</v>
      </c>
      <c r="CL24" s="124"/>
      <c r="CM24" s="59">
        <v>5</v>
      </c>
      <c r="CN24" s="59">
        <v>263</v>
      </c>
      <c r="CO24" s="59">
        <v>1665</v>
      </c>
      <c r="CP24" s="124">
        <v>2589093.73</v>
      </c>
      <c r="CQ24" s="59">
        <v>0</v>
      </c>
      <c r="CR24" s="59"/>
      <c r="CS24" s="59">
        <v>0</v>
      </c>
      <c r="CT24" s="124"/>
      <c r="CU24" s="59">
        <v>0</v>
      </c>
      <c r="CV24" s="59"/>
      <c r="CW24" s="59">
        <v>0</v>
      </c>
      <c r="CX24" s="124"/>
      <c r="CY24" s="59">
        <v>0</v>
      </c>
      <c r="CZ24" s="59"/>
      <c r="DA24" s="59">
        <v>0</v>
      </c>
      <c r="DB24" s="124"/>
      <c r="DC24" s="59">
        <v>0</v>
      </c>
      <c r="DD24" s="59"/>
      <c r="DE24" s="59">
        <v>0</v>
      </c>
      <c r="DF24" s="124"/>
      <c r="DG24" s="59">
        <v>2</v>
      </c>
      <c r="DH24" s="59">
        <v>76</v>
      </c>
      <c r="DI24" s="59">
        <v>554</v>
      </c>
      <c r="DJ24" s="124">
        <v>2903192.08</v>
      </c>
      <c r="DK24" s="59">
        <v>2</v>
      </c>
      <c r="DL24" s="59">
        <v>122</v>
      </c>
      <c r="DM24" s="59">
        <v>554</v>
      </c>
      <c r="DN24" s="124">
        <v>1634878.64</v>
      </c>
      <c r="DO24" s="59">
        <v>3</v>
      </c>
      <c r="DP24" s="59">
        <v>124</v>
      </c>
      <c r="DQ24" s="59">
        <v>966</v>
      </c>
      <c r="DR24" s="124">
        <v>1848870.8</v>
      </c>
      <c r="DS24" s="59">
        <v>0</v>
      </c>
      <c r="DT24" s="59"/>
      <c r="DU24" s="59">
        <v>0</v>
      </c>
      <c r="DV24" s="124"/>
      <c r="DW24" s="59">
        <v>0</v>
      </c>
      <c r="DX24" s="59"/>
      <c r="DY24" s="59">
        <v>0</v>
      </c>
      <c r="DZ24" s="135"/>
      <c r="EA24" s="59">
        <f t="shared" si="1"/>
        <v>50</v>
      </c>
      <c r="EB24" s="59">
        <f t="shared" si="2"/>
        <v>1861</v>
      </c>
      <c r="EC24" s="59">
        <f t="shared" si="3"/>
        <v>16106</v>
      </c>
      <c r="ED24" s="124">
        <f t="shared" si="4"/>
        <v>32504403.919999998</v>
      </c>
    </row>
    <row r="25" spans="1:134" x14ac:dyDescent="0.25">
      <c r="A25" s="122">
        <v>19</v>
      </c>
      <c r="B25" s="123" t="s">
        <v>19</v>
      </c>
      <c r="C25" s="59">
        <v>0</v>
      </c>
      <c r="D25" s="59"/>
      <c r="E25" s="59">
        <v>0</v>
      </c>
      <c r="F25" s="124"/>
      <c r="G25" s="59">
        <v>0</v>
      </c>
      <c r="H25" s="59"/>
      <c r="I25" s="59">
        <v>0</v>
      </c>
      <c r="J25" s="124"/>
      <c r="K25" s="59">
        <v>0</v>
      </c>
      <c r="L25" s="59"/>
      <c r="M25" s="59">
        <v>0</v>
      </c>
      <c r="N25" s="124"/>
      <c r="O25" s="59">
        <v>0</v>
      </c>
      <c r="P25" s="59"/>
      <c r="Q25" s="59">
        <v>0</v>
      </c>
      <c r="R25" s="124"/>
      <c r="S25" s="59">
        <v>0</v>
      </c>
      <c r="T25" s="59"/>
      <c r="U25" s="59">
        <v>0</v>
      </c>
      <c r="V25" s="124"/>
      <c r="W25" s="59">
        <v>0</v>
      </c>
      <c r="X25" s="59"/>
      <c r="Y25" s="59">
        <v>0</v>
      </c>
      <c r="Z25" s="124"/>
      <c r="AA25" s="59">
        <v>0</v>
      </c>
      <c r="AB25" s="59"/>
      <c r="AC25" s="59">
        <v>0</v>
      </c>
      <c r="AD25" s="124"/>
      <c r="AE25" s="59">
        <v>0</v>
      </c>
      <c r="AF25" s="59"/>
      <c r="AG25" s="59">
        <v>0</v>
      </c>
      <c r="AH25" s="124"/>
      <c r="AI25" s="59">
        <v>4</v>
      </c>
      <c r="AJ25" s="59">
        <f>160-2</f>
        <v>158</v>
      </c>
      <c r="AK25" s="59">
        <f>1304-16</f>
        <v>1288</v>
      </c>
      <c r="AL25" s="124">
        <f>2633440-31350.48</f>
        <v>2602089.52</v>
      </c>
      <c r="AM25" s="59">
        <v>14</v>
      </c>
      <c r="AN25" s="59">
        <f>469-17</f>
        <v>452</v>
      </c>
      <c r="AO25" s="59">
        <f>4732-170</f>
        <v>4562</v>
      </c>
      <c r="AP25" s="124">
        <f>7719327.12-256947.22</f>
        <v>7462379.9000000004</v>
      </c>
      <c r="AQ25" s="59">
        <v>0</v>
      </c>
      <c r="AR25" s="59"/>
      <c r="AS25" s="59">
        <v>0</v>
      </c>
      <c r="AT25" s="124"/>
      <c r="AU25" s="59">
        <v>0</v>
      </c>
      <c r="AV25" s="59"/>
      <c r="AW25" s="59">
        <v>0</v>
      </c>
      <c r="AX25" s="124"/>
      <c r="AY25" s="59">
        <v>0</v>
      </c>
      <c r="AZ25" s="59"/>
      <c r="BA25" s="59">
        <v>0</v>
      </c>
      <c r="BB25" s="124"/>
      <c r="BC25" s="59">
        <v>0</v>
      </c>
      <c r="BD25" s="59"/>
      <c r="BE25" s="59">
        <v>0</v>
      </c>
      <c r="BF25" s="124"/>
      <c r="BG25" s="59">
        <v>0</v>
      </c>
      <c r="BH25" s="59"/>
      <c r="BI25" s="59">
        <v>0</v>
      </c>
      <c r="BJ25" s="124"/>
      <c r="BK25" s="59">
        <v>0</v>
      </c>
      <c r="BL25" s="59"/>
      <c r="BM25" s="59">
        <v>0</v>
      </c>
      <c r="BN25" s="124"/>
      <c r="BO25" s="59">
        <v>0</v>
      </c>
      <c r="BP25" s="59"/>
      <c r="BQ25" s="59">
        <v>0</v>
      </c>
      <c r="BR25" s="124"/>
      <c r="BS25" s="59">
        <v>0</v>
      </c>
      <c r="BT25" s="59"/>
      <c r="BU25" s="59">
        <v>0</v>
      </c>
      <c r="BV25" s="124"/>
      <c r="BW25" s="59">
        <v>0</v>
      </c>
      <c r="BX25" s="59"/>
      <c r="BY25" s="59">
        <v>0</v>
      </c>
      <c r="BZ25" s="124"/>
      <c r="CA25" s="59">
        <v>0</v>
      </c>
      <c r="CB25" s="59"/>
      <c r="CC25" s="59">
        <v>0</v>
      </c>
      <c r="CD25" s="124"/>
      <c r="CE25" s="59">
        <v>7</v>
      </c>
      <c r="CF25" s="59">
        <f>250-4</f>
        <v>246</v>
      </c>
      <c r="CG25" s="59">
        <f>2261-36</f>
        <v>2225</v>
      </c>
      <c r="CH25" s="124">
        <f>4186498.5-66452.36</f>
        <v>4120046.14</v>
      </c>
      <c r="CI25" s="59">
        <v>0</v>
      </c>
      <c r="CJ25" s="59"/>
      <c r="CK25" s="59">
        <v>0</v>
      </c>
      <c r="CL25" s="124"/>
      <c r="CM25" s="59">
        <v>0</v>
      </c>
      <c r="CN25" s="59">
        <v>0</v>
      </c>
      <c r="CO25" s="59">
        <v>0</v>
      </c>
      <c r="CP25" s="124"/>
      <c r="CQ25" s="59">
        <v>0</v>
      </c>
      <c r="CR25" s="59"/>
      <c r="CS25" s="59">
        <v>0</v>
      </c>
      <c r="CT25" s="124"/>
      <c r="CU25" s="59">
        <v>0</v>
      </c>
      <c r="CV25" s="59"/>
      <c r="CW25" s="59">
        <v>0</v>
      </c>
      <c r="CX25" s="124"/>
      <c r="CY25" s="59">
        <v>0</v>
      </c>
      <c r="CZ25" s="59"/>
      <c r="DA25" s="59">
        <v>0</v>
      </c>
      <c r="DB25" s="124"/>
      <c r="DC25" s="59">
        <v>0</v>
      </c>
      <c r="DD25" s="59"/>
      <c r="DE25" s="59">
        <v>0</v>
      </c>
      <c r="DF25" s="124"/>
      <c r="DG25" s="59">
        <v>0</v>
      </c>
      <c r="DH25" s="59"/>
      <c r="DI25" s="59">
        <v>0</v>
      </c>
      <c r="DJ25" s="124"/>
      <c r="DK25" s="59">
        <v>0</v>
      </c>
      <c r="DL25" s="59"/>
      <c r="DM25" s="59">
        <v>0</v>
      </c>
      <c r="DN25" s="124"/>
      <c r="DO25" s="59">
        <v>2</v>
      </c>
      <c r="DP25" s="59">
        <f>82-7</f>
        <v>75</v>
      </c>
      <c r="DQ25" s="59">
        <f>644-56</f>
        <v>588</v>
      </c>
      <c r="DR25" s="124">
        <f>978336.23-81528.02</f>
        <v>896808.21</v>
      </c>
      <c r="DS25" s="59">
        <v>0</v>
      </c>
      <c r="DT25" s="59"/>
      <c r="DU25" s="59">
        <v>0</v>
      </c>
      <c r="DV25" s="124"/>
      <c r="DW25" s="59">
        <v>0</v>
      </c>
      <c r="DX25" s="59"/>
      <c r="DY25" s="59">
        <v>0</v>
      </c>
      <c r="DZ25" s="135"/>
      <c r="EA25" s="59">
        <f t="shared" si="1"/>
        <v>27</v>
      </c>
      <c r="EB25" s="59">
        <f t="shared" si="2"/>
        <v>931</v>
      </c>
      <c r="EC25" s="59">
        <f t="shared" si="3"/>
        <v>8663</v>
      </c>
      <c r="ED25" s="124">
        <f t="shared" si="4"/>
        <v>15081323.77</v>
      </c>
    </row>
    <row r="26" spans="1:134" x14ac:dyDescent="0.25">
      <c r="A26" s="122">
        <v>20</v>
      </c>
      <c r="B26" s="123" t="s">
        <v>20</v>
      </c>
      <c r="C26" s="59">
        <v>0</v>
      </c>
      <c r="D26" s="59"/>
      <c r="E26" s="59">
        <v>0</v>
      </c>
      <c r="F26" s="124"/>
      <c r="G26" s="59">
        <v>0</v>
      </c>
      <c r="H26" s="59"/>
      <c r="I26" s="59">
        <v>0</v>
      </c>
      <c r="J26" s="124"/>
      <c r="K26" s="59">
        <v>0</v>
      </c>
      <c r="L26" s="59"/>
      <c r="M26" s="59">
        <v>0</v>
      </c>
      <c r="N26" s="124"/>
      <c r="O26" s="59">
        <v>0</v>
      </c>
      <c r="P26" s="59"/>
      <c r="Q26" s="59">
        <v>0</v>
      </c>
      <c r="R26" s="124"/>
      <c r="S26" s="59">
        <v>2</v>
      </c>
      <c r="T26" s="59">
        <v>50</v>
      </c>
      <c r="U26" s="59">
        <v>676</v>
      </c>
      <c r="V26" s="124">
        <v>669839.76</v>
      </c>
      <c r="W26" s="59">
        <v>0</v>
      </c>
      <c r="X26" s="59"/>
      <c r="Y26" s="59">
        <v>0</v>
      </c>
      <c r="Z26" s="124"/>
      <c r="AA26" s="59">
        <v>0</v>
      </c>
      <c r="AB26" s="59"/>
      <c r="AC26" s="59">
        <v>0</v>
      </c>
      <c r="AD26" s="124"/>
      <c r="AE26" s="59">
        <v>0</v>
      </c>
      <c r="AF26" s="59"/>
      <c r="AG26" s="59">
        <v>0</v>
      </c>
      <c r="AH26" s="124"/>
      <c r="AI26" s="59">
        <v>0</v>
      </c>
      <c r="AJ26" s="59">
        <v>0</v>
      </c>
      <c r="AK26" s="59">
        <v>0</v>
      </c>
      <c r="AL26" s="124"/>
      <c r="AM26" s="59">
        <v>57</v>
      </c>
      <c r="AN26" s="59">
        <v>1849</v>
      </c>
      <c r="AO26" s="59">
        <v>19266</v>
      </c>
      <c r="AP26" s="124">
        <v>39734499.93</v>
      </c>
      <c r="AQ26" s="59">
        <v>0</v>
      </c>
      <c r="AR26" s="59"/>
      <c r="AS26" s="59">
        <v>0</v>
      </c>
      <c r="AT26" s="124"/>
      <c r="AU26" s="59">
        <v>0</v>
      </c>
      <c r="AV26" s="59"/>
      <c r="AW26" s="59">
        <v>0</v>
      </c>
      <c r="AX26" s="124"/>
      <c r="AY26" s="59">
        <v>0</v>
      </c>
      <c r="AZ26" s="59"/>
      <c r="BA26" s="59">
        <v>0</v>
      </c>
      <c r="BB26" s="124"/>
      <c r="BC26" s="59">
        <v>28</v>
      </c>
      <c r="BD26" s="59">
        <v>1020</v>
      </c>
      <c r="BE26" s="59">
        <v>9156</v>
      </c>
      <c r="BF26" s="124">
        <v>14691724</v>
      </c>
      <c r="BG26" s="59">
        <v>0</v>
      </c>
      <c r="BH26" s="59"/>
      <c r="BI26" s="59">
        <v>0</v>
      </c>
      <c r="BJ26" s="124"/>
      <c r="BK26" s="59">
        <v>0</v>
      </c>
      <c r="BL26" s="59"/>
      <c r="BM26" s="59">
        <v>0</v>
      </c>
      <c r="BN26" s="124"/>
      <c r="BO26" s="59">
        <v>0</v>
      </c>
      <c r="BP26" s="59"/>
      <c r="BQ26" s="59">
        <v>0</v>
      </c>
      <c r="BR26" s="124"/>
      <c r="BS26" s="59">
        <v>0</v>
      </c>
      <c r="BT26" s="59"/>
      <c r="BU26" s="59">
        <v>0</v>
      </c>
      <c r="BV26" s="124"/>
      <c r="BW26" s="59">
        <v>0</v>
      </c>
      <c r="BX26" s="59"/>
      <c r="BY26" s="59">
        <v>0</v>
      </c>
      <c r="BZ26" s="124"/>
      <c r="CA26" s="59">
        <v>0</v>
      </c>
      <c r="CB26" s="59"/>
      <c r="CC26" s="59">
        <v>0</v>
      </c>
      <c r="CD26" s="124"/>
      <c r="CE26" s="59">
        <v>10</v>
      </c>
      <c r="CF26" s="59">
        <v>358</v>
      </c>
      <c r="CG26" s="59">
        <v>3230</v>
      </c>
      <c r="CH26" s="124">
        <v>4796052.6900000004</v>
      </c>
      <c r="CI26" s="59">
        <v>0</v>
      </c>
      <c r="CJ26" s="59"/>
      <c r="CK26" s="59">
        <v>0</v>
      </c>
      <c r="CL26" s="124"/>
      <c r="CM26" s="59">
        <v>0</v>
      </c>
      <c r="CN26" s="59">
        <v>0</v>
      </c>
      <c r="CO26" s="59">
        <v>0</v>
      </c>
      <c r="CP26" s="124"/>
      <c r="CQ26" s="59">
        <v>12</v>
      </c>
      <c r="CR26" s="59">
        <v>553</v>
      </c>
      <c r="CS26" s="59">
        <v>3732</v>
      </c>
      <c r="CT26" s="124">
        <v>5106287.2</v>
      </c>
      <c r="CU26" s="59">
        <v>0</v>
      </c>
      <c r="CV26" s="59"/>
      <c r="CW26" s="59">
        <v>0</v>
      </c>
      <c r="CX26" s="124"/>
      <c r="CY26" s="59">
        <v>18</v>
      </c>
      <c r="CZ26" s="59">
        <v>510</v>
      </c>
      <c r="DA26" s="59">
        <v>6030</v>
      </c>
      <c r="DB26" s="124">
        <v>11765927.449999999</v>
      </c>
      <c r="DC26" s="59">
        <v>0</v>
      </c>
      <c r="DD26" s="59"/>
      <c r="DE26" s="59">
        <v>0</v>
      </c>
      <c r="DF26" s="124"/>
      <c r="DG26" s="59">
        <v>65</v>
      </c>
      <c r="DH26" s="59">
        <v>2466</v>
      </c>
      <c r="DI26" s="59">
        <v>18005</v>
      </c>
      <c r="DJ26" s="124">
        <v>65940659.880000003</v>
      </c>
      <c r="DK26" s="59">
        <v>0</v>
      </c>
      <c r="DL26" s="59"/>
      <c r="DM26" s="59">
        <v>0</v>
      </c>
      <c r="DN26" s="124"/>
      <c r="DO26" s="59">
        <v>0</v>
      </c>
      <c r="DP26" s="59">
        <v>0</v>
      </c>
      <c r="DQ26" s="59">
        <v>0</v>
      </c>
      <c r="DR26" s="124"/>
      <c r="DS26" s="59">
        <v>0</v>
      </c>
      <c r="DT26" s="59"/>
      <c r="DU26" s="59">
        <v>0</v>
      </c>
      <c r="DV26" s="124"/>
      <c r="DW26" s="59">
        <v>0</v>
      </c>
      <c r="DX26" s="59"/>
      <c r="DY26" s="59">
        <v>0</v>
      </c>
      <c r="DZ26" s="135"/>
      <c r="EA26" s="59">
        <f t="shared" si="1"/>
        <v>192</v>
      </c>
      <c r="EB26" s="59">
        <f t="shared" si="2"/>
        <v>6806</v>
      </c>
      <c r="EC26" s="59">
        <f t="shared" si="3"/>
        <v>60095</v>
      </c>
      <c r="ED26" s="124">
        <f t="shared" si="4"/>
        <v>142704990.91</v>
      </c>
    </row>
    <row r="27" spans="1:134" x14ac:dyDescent="0.25">
      <c r="A27" s="122">
        <v>21</v>
      </c>
      <c r="B27" s="123" t="s">
        <v>21</v>
      </c>
      <c r="C27" s="59">
        <v>0</v>
      </c>
      <c r="D27" s="59"/>
      <c r="E27" s="59">
        <v>0</v>
      </c>
      <c r="F27" s="124"/>
      <c r="G27" s="59">
        <v>0</v>
      </c>
      <c r="H27" s="59"/>
      <c r="I27" s="59">
        <v>0</v>
      </c>
      <c r="J27" s="124"/>
      <c r="K27" s="59">
        <v>0</v>
      </c>
      <c r="L27" s="59"/>
      <c r="M27" s="59">
        <v>0</v>
      </c>
      <c r="N27" s="124"/>
      <c r="O27" s="59">
        <v>0</v>
      </c>
      <c r="P27" s="59"/>
      <c r="Q27" s="59">
        <v>0</v>
      </c>
      <c r="R27" s="124"/>
      <c r="S27" s="59">
        <v>0</v>
      </c>
      <c r="T27" s="59"/>
      <c r="U27" s="59">
        <v>0</v>
      </c>
      <c r="V27" s="124"/>
      <c r="W27" s="59">
        <v>0</v>
      </c>
      <c r="X27" s="59"/>
      <c r="Y27" s="59">
        <v>0</v>
      </c>
      <c r="Z27" s="124"/>
      <c r="AA27" s="59">
        <v>0</v>
      </c>
      <c r="AB27" s="59"/>
      <c r="AC27" s="59">
        <v>0</v>
      </c>
      <c r="AD27" s="124"/>
      <c r="AE27" s="59">
        <v>0</v>
      </c>
      <c r="AF27" s="59"/>
      <c r="AG27" s="59">
        <v>0</v>
      </c>
      <c r="AH27" s="124"/>
      <c r="AI27" s="59">
        <v>6</v>
      </c>
      <c r="AJ27" s="59">
        <v>212</v>
      </c>
      <c r="AK27" s="59">
        <v>1956</v>
      </c>
      <c r="AL27" s="124">
        <v>4310487.88</v>
      </c>
      <c r="AM27" s="59">
        <f>15+4</f>
        <v>19</v>
      </c>
      <c r="AN27" s="59">
        <f>487+122</f>
        <v>609</v>
      </c>
      <c r="AO27" s="59">
        <f>5070+1340</f>
        <v>6410</v>
      </c>
      <c r="AP27" s="124">
        <f>9901923.98+3518243.01</f>
        <v>13420166.99</v>
      </c>
      <c r="AQ27" s="59">
        <v>0</v>
      </c>
      <c r="AR27" s="59"/>
      <c r="AS27" s="59">
        <v>0</v>
      </c>
      <c r="AT27" s="124"/>
      <c r="AU27" s="59">
        <v>0</v>
      </c>
      <c r="AV27" s="59"/>
      <c r="AW27" s="59">
        <v>0</v>
      </c>
      <c r="AX27" s="124"/>
      <c r="AY27" s="59">
        <v>0</v>
      </c>
      <c r="AZ27" s="59"/>
      <c r="BA27" s="59">
        <v>0</v>
      </c>
      <c r="BB27" s="124"/>
      <c r="BC27" s="59">
        <v>0</v>
      </c>
      <c r="BD27" s="59"/>
      <c r="BE27" s="59">
        <v>0</v>
      </c>
      <c r="BF27" s="124"/>
      <c r="BG27" s="59">
        <v>0</v>
      </c>
      <c r="BH27" s="59"/>
      <c r="BI27" s="59">
        <v>0</v>
      </c>
      <c r="BJ27" s="124"/>
      <c r="BK27" s="59">
        <v>0</v>
      </c>
      <c r="BL27" s="59"/>
      <c r="BM27" s="59">
        <v>0</v>
      </c>
      <c r="BN27" s="124"/>
      <c r="BO27" s="59">
        <v>0</v>
      </c>
      <c r="BP27" s="59"/>
      <c r="BQ27" s="59">
        <v>0</v>
      </c>
      <c r="BR27" s="124"/>
      <c r="BS27" s="59">
        <v>0</v>
      </c>
      <c r="BT27" s="59"/>
      <c r="BU27" s="59">
        <v>0</v>
      </c>
      <c r="BV27" s="124"/>
      <c r="BW27" s="59">
        <v>0</v>
      </c>
      <c r="BX27" s="59"/>
      <c r="BY27" s="59">
        <v>0</v>
      </c>
      <c r="BZ27" s="124"/>
      <c r="CA27" s="59">
        <v>0</v>
      </c>
      <c r="CB27" s="59"/>
      <c r="CC27" s="59">
        <v>0</v>
      </c>
      <c r="CD27" s="124"/>
      <c r="CE27" s="59">
        <v>10</v>
      </c>
      <c r="CF27" s="59">
        <v>357</v>
      </c>
      <c r="CG27" s="59">
        <v>3230</v>
      </c>
      <c r="CH27" s="124">
        <v>5978319.8700000001</v>
      </c>
      <c r="CI27" s="59">
        <v>0</v>
      </c>
      <c r="CJ27" s="59"/>
      <c r="CK27" s="59">
        <v>0</v>
      </c>
      <c r="CL27" s="124"/>
      <c r="CM27" s="59">
        <v>2</v>
      </c>
      <c r="CN27" s="59">
        <v>88</v>
      </c>
      <c r="CO27" s="59">
        <v>666</v>
      </c>
      <c r="CP27" s="124">
        <v>846961.75</v>
      </c>
      <c r="CQ27" s="59">
        <v>0</v>
      </c>
      <c r="CR27" s="59"/>
      <c r="CS27" s="59">
        <v>0</v>
      </c>
      <c r="CT27" s="124"/>
      <c r="CU27" s="59">
        <v>0</v>
      </c>
      <c r="CV27" s="59"/>
      <c r="CW27" s="59">
        <v>0</v>
      </c>
      <c r="CX27" s="124"/>
      <c r="CY27" s="59">
        <v>0</v>
      </c>
      <c r="CZ27" s="59">
        <v>0</v>
      </c>
      <c r="DA27" s="59">
        <v>0</v>
      </c>
      <c r="DB27" s="124">
        <v>0</v>
      </c>
      <c r="DC27" s="59">
        <v>0</v>
      </c>
      <c r="DD27" s="59"/>
      <c r="DE27" s="59">
        <v>0</v>
      </c>
      <c r="DF27" s="124"/>
      <c r="DG27" s="59">
        <v>0</v>
      </c>
      <c r="DH27" s="59"/>
      <c r="DI27" s="59">
        <v>0</v>
      </c>
      <c r="DJ27" s="124"/>
      <c r="DK27" s="59">
        <v>1</v>
      </c>
      <c r="DL27" s="59">
        <v>61</v>
      </c>
      <c r="DM27" s="59">
        <v>277</v>
      </c>
      <c r="DN27" s="124">
        <v>759214.98</v>
      </c>
      <c r="DO27" s="59">
        <v>2</v>
      </c>
      <c r="DP27" s="59">
        <v>82</v>
      </c>
      <c r="DQ27" s="59">
        <v>644</v>
      </c>
      <c r="DR27" s="124">
        <v>1149868.01</v>
      </c>
      <c r="DS27" s="59">
        <v>0</v>
      </c>
      <c r="DT27" s="59"/>
      <c r="DU27" s="59">
        <v>0</v>
      </c>
      <c r="DV27" s="124"/>
      <c r="DW27" s="59">
        <v>0</v>
      </c>
      <c r="DX27" s="59"/>
      <c r="DY27" s="59">
        <v>0</v>
      </c>
      <c r="DZ27" s="135"/>
      <c r="EA27" s="59">
        <f t="shared" si="1"/>
        <v>40</v>
      </c>
      <c r="EB27" s="59">
        <f t="shared" si="2"/>
        <v>1409</v>
      </c>
      <c r="EC27" s="59">
        <f t="shared" si="3"/>
        <v>13183</v>
      </c>
      <c r="ED27" s="124">
        <f t="shared" si="4"/>
        <v>26465019.480000004</v>
      </c>
    </row>
    <row r="28" spans="1:134" x14ac:dyDescent="0.25">
      <c r="A28" s="122">
        <v>22</v>
      </c>
      <c r="B28" s="123" t="s">
        <v>22</v>
      </c>
      <c r="C28" s="59">
        <v>0</v>
      </c>
      <c r="D28" s="59"/>
      <c r="E28" s="59">
        <v>0</v>
      </c>
      <c r="F28" s="124"/>
      <c r="G28" s="59">
        <v>0</v>
      </c>
      <c r="H28" s="59"/>
      <c r="I28" s="59">
        <v>0</v>
      </c>
      <c r="J28" s="124"/>
      <c r="K28" s="59">
        <v>0</v>
      </c>
      <c r="L28" s="59"/>
      <c r="M28" s="59">
        <v>0</v>
      </c>
      <c r="N28" s="124"/>
      <c r="O28" s="59">
        <v>0</v>
      </c>
      <c r="P28" s="59"/>
      <c r="Q28" s="59">
        <v>0</v>
      </c>
      <c r="R28" s="124"/>
      <c r="S28" s="59">
        <v>0</v>
      </c>
      <c r="T28" s="59"/>
      <c r="U28" s="59">
        <v>0</v>
      </c>
      <c r="V28" s="124"/>
      <c r="W28" s="59">
        <v>0</v>
      </c>
      <c r="X28" s="59"/>
      <c r="Y28" s="59">
        <v>0</v>
      </c>
      <c r="Z28" s="124"/>
      <c r="AA28" s="59">
        <v>0</v>
      </c>
      <c r="AB28" s="59"/>
      <c r="AC28" s="59">
        <v>0</v>
      </c>
      <c r="AD28" s="124"/>
      <c r="AE28" s="59">
        <v>0</v>
      </c>
      <c r="AF28" s="59"/>
      <c r="AG28" s="59">
        <v>0</v>
      </c>
      <c r="AH28" s="124"/>
      <c r="AI28" s="59">
        <v>7</v>
      </c>
      <c r="AJ28" s="59">
        <v>262</v>
      </c>
      <c r="AK28" s="59">
        <v>2282</v>
      </c>
      <c r="AL28" s="124">
        <v>4791718</v>
      </c>
      <c r="AM28" s="59">
        <v>26</v>
      </c>
      <c r="AN28" s="59">
        <v>861</v>
      </c>
      <c r="AO28" s="59">
        <v>8788</v>
      </c>
      <c r="AP28" s="124">
        <v>15747692.15</v>
      </c>
      <c r="AQ28" s="59">
        <v>0</v>
      </c>
      <c r="AR28" s="59"/>
      <c r="AS28" s="59">
        <v>0</v>
      </c>
      <c r="AT28" s="124"/>
      <c r="AU28" s="59">
        <v>0</v>
      </c>
      <c r="AV28" s="59"/>
      <c r="AW28" s="59">
        <v>0</v>
      </c>
      <c r="AX28" s="124"/>
      <c r="AY28" s="59">
        <v>2</v>
      </c>
      <c r="AZ28" s="59">
        <v>49</v>
      </c>
      <c r="BA28" s="59">
        <v>666</v>
      </c>
      <c r="BB28" s="124">
        <v>820553.71</v>
      </c>
      <c r="BC28" s="59">
        <v>0</v>
      </c>
      <c r="BD28" s="59"/>
      <c r="BE28" s="59">
        <v>0</v>
      </c>
      <c r="BF28" s="124"/>
      <c r="BG28" s="59">
        <v>0</v>
      </c>
      <c r="BH28" s="59"/>
      <c r="BI28" s="59">
        <v>0</v>
      </c>
      <c r="BJ28" s="124"/>
      <c r="BK28" s="59">
        <v>0</v>
      </c>
      <c r="BL28" s="59"/>
      <c r="BM28" s="59">
        <v>0</v>
      </c>
      <c r="BN28" s="124"/>
      <c r="BO28" s="59">
        <v>0</v>
      </c>
      <c r="BP28" s="59"/>
      <c r="BQ28" s="59">
        <v>0</v>
      </c>
      <c r="BR28" s="124"/>
      <c r="BS28" s="59">
        <v>0</v>
      </c>
      <c r="BT28" s="59"/>
      <c r="BU28" s="59">
        <v>0</v>
      </c>
      <c r="BV28" s="124"/>
      <c r="BW28" s="59">
        <v>0</v>
      </c>
      <c r="BX28" s="59"/>
      <c r="BY28" s="59">
        <v>0</v>
      </c>
      <c r="BZ28" s="124"/>
      <c r="CA28" s="59">
        <v>0</v>
      </c>
      <c r="CB28" s="59"/>
      <c r="CC28" s="59">
        <v>0</v>
      </c>
      <c r="CD28" s="124"/>
      <c r="CE28" s="59">
        <v>15</v>
      </c>
      <c r="CF28" s="59">
        <v>535</v>
      </c>
      <c r="CG28" s="59">
        <v>4845</v>
      </c>
      <c r="CH28" s="124">
        <v>8959106.8000000007</v>
      </c>
      <c r="CI28" s="59">
        <v>0</v>
      </c>
      <c r="CJ28" s="59"/>
      <c r="CK28" s="59">
        <v>0</v>
      </c>
      <c r="CL28" s="124"/>
      <c r="CM28" s="59">
        <v>7</v>
      </c>
      <c r="CN28" s="59">
        <v>364</v>
      </c>
      <c r="CO28" s="59">
        <v>2331</v>
      </c>
      <c r="CP28" s="124">
        <v>3759379.05</v>
      </c>
      <c r="CQ28" s="59">
        <v>0</v>
      </c>
      <c r="CR28" s="59"/>
      <c r="CS28" s="59">
        <v>0</v>
      </c>
      <c r="CT28" s="124"/>
      <c r="CU28" s="59">
        <v>0</v>
      </c>
      <c r="CV28" s="59"/>
      <c r="CW28" s="59">
        <v>0</v>
      </c>
      <c r="CX28" s="124"/>
      <c r="CY28" s="59">
        <v>4</v>
      </c>
      <c r="CZ28" s="59">
        <v>122</v>
      </c>
      <c r="DA28" s="59">
        <v>1340</v>
      </c>
      <c r="DB28" s="124">
        <v>3518243</v>
      </c>
      <c r="DC28" s="59">
        <v>0</v>
      </c>
      <c r="DD28" s="59"/>
      <c r="DE28" s="59">
        <v>0</v>
      </c>
      <c r="DF28" s="124"/>
      <c r="DG28" s="59">
        <v>7</v>
      </c>
      <c r="DH28" s="59">
        <v>268</v>
      </c>
      <c r="DI28" s="59">
        <v>1939</v>
      </c>
      <c r="DJ28" s="124">
        <v>10237572.039999999</v>
      </c>
      <c r="DK28" s="59">
        <v>2</v>
      </c>
      <c r="DL28" s="59">
        <v>127</v>
      </c>
      <c r="DM28" s="59">
        <v>554</v>
      </c>
      <c r="DN28" s="124">
        <v>1900448.22</v>
      </c>
      <c r="DO28" s="59">
        <v>1</v>
      </c>
      <c r="DP28" s="59">
        <v>42</v>
      </c>
      <c r="DQ28" s="59">
        <v>322</v>
      </c>
      <c r="DR28" s="124">
        <v>699358.22</v>
      </c>
      <c r="DS28" s="59">
        <v>0</v>
      </c>
      <c r="DT28" s="59"/>
      <c r="DU28" s="59">
        <v>0</v>
      </c>
      <c r="DV28" s="124"/>
      <c r="DW28" s="59">
        <v>0</v>
      </c>
      <c r="DX28" s="59"/>
      <c r="DY28" s="59">
        <v>0</v>
      </c>
      <c r="DZ28" s="135"/>
      <c r="EA28" s="59">
        <f t="shared" si="1"/>
        <v>71</v>
      </c>
      <c r="EB28" s="59">
        <f t="shared" si="2"/>
        <v>2630</v>
      </c>
      <c r="EC28" s="59">
        <f t="shared" si="3"/>
        <v>23067</v>
      </c>
      <c r="ED28" s="124">
        <f t="shared" si="4"/>
        <v>50434071.189999998</v>
      </c>
    </row>
    <row r="29" spans="1:134" x14ac:dyDescent="0.25">
      <c r="A29" s="122">
        <v>23</v>
      </c>
      <c r="B29" s="123" t="s">
        <v>23</v>
      </c>
      <c r="C29" s="59">
        <v>0</v>
      </c>
      <c r="D29" s="59"/>
      <c r="E29" s="59">
        <v>0</v>
      </c>
      <c r="F29" s="124"/>
      <c r="G29" s="59">
        <v>0</v>
      </c>
      <c r="H29" s="59"/>
      <c r="I29" s="59">
        <v>0</v>
      </c>
      <c r="J29" s="124"/>
      <c r="K29" s="59">
        <v>0</v>
      </c>
      <c r="L29" s="59"/>
      <c r="M29" s="59">
        <v>0</v>
      </c>
      <c r="N29" s="124"/>
      <c r="O29" s="59">
        <v>0</v>
      </c>
      <c r="P29" s="59"/>
      <c r="Q29" s="59">
        <v>0</v>
      </c>
      <c r="R29" s="124"/>
      <c r="S29" s="59">
        <v>0</v>
      </c>
      <c r="T29" s="59"/>
      <c r="U29" s="59">
        <v>0</v>
      </c>
      <c r="V29" s="124"/>
      <c r="W29" s="59">
        <v>0</v>
      </c>
      <c r="X29" s="59"/>
      <c r="Y29" s="59">
        <v>0</v>
      </c>
      <c r="Z29" s="124"/>
      <c r="AA29" s="59">
        <v>0</v>
      </c>
      <c r="AB29" s="59"/>
      <c r="AC29" s="59">
        <v>0</v>
      </c>
      <c r="AD29" s="124"/>
      <c r="AE29" s="59">
        <v>0</v>
      </c>
      <c r="AF29" s="59"/>
      <c r="AG29" s="59">
        <v>0</v>
      </c>
      <c r="AH29" s="124"/>
      <c r="AI29" s="59">
        <v>8</v>
      </c>
      <c r="AJ29" s="59">
        <v>320</v>
      </c>
      <c r="AK29" s="59">
        <v>2608</v>
      </c>
      <c r="AL29" s="124">
        <v>6173120</v>
      </c>
      <c r="AM29" s="59">
        <v>17</v>
      </c>
      <c r="AN29" s="59">
        <v>583</v>
      </c>
      <c r="AO29" s="59">
        <v>5746</v>
      </c>
      <c r="AP29" s="124">
        <v>11246697.58</v>
      </c>
      <c r="AQ29" s="59">
        <v>0</v>
      </c>
      <c r="AR29" s="59"/>
      <c r="AS29" s="59">
        <v>0</v>
      </c>
      <c r="AT29" s="124"/>
      <c r="AU29" s="59">
        <v>0</v>
      </c>
      <c r="AV29" s="59"/>
      <c r="AW29" s="59">
        <v>0</v>
      </c>
      <c r="AX29" s="124"/>
      <c r="AY29" s="59">
        <v>0</v>
      </c>
      <c r="AZ29" s="59"/>
      <c r="BA29" s="59">
        <v>0</v>
      </c>
      <c r="BB29" s="124"/>
      <c r="BC29" s="59">
        <v>0</v>
      </c>
      <c r="BD29" s="59"/>
      <c r="BE29" s="59">
        <v>0</v>
      </c>
      <c r="BF29" s="124"/>
      <c r="BG29" s="59">
        <v>0</v>
      </c>
      <c r="BH29" s="59"/>
      <c r="BI29" s="59">
        <v>0</v>
      </c>
      <c r="BJ29" s="124"/>
      <c r="BK29" s="59">
        <v>0</v>
      </c>
      <c r="BL29" s="59"/>
      <c r="BM29" s="59">
        <v>0</v>
      </c>
      <c r="BN29" s="124"/>
      <c r="BO29" s="59">
        <v>0</v>
      </c>
      <c r="BP29" s="59"/>
      <c r="BQ29" s="59">
        <v>0</v>
      </c>
      <c r="BR29" s="124"/>
      <c r="BS29" s="59">
        <v>0</v>
      </c>
      <c r="BT29" s="59"/>
      <c r="BU29" s="59">
        <v>0</v>
      </c>
      <c r="BV29" s="124"/>
      <c r="BW29" s="59">
        <v>0</v>
      </c>
      <c r="BX29" s="59"/>
      <c r="BY29" s="59">
        <v>0</v>
      </c>
      <c r="BZ29" s="124"/>
      <c r="CA29" s="59">
        <v>0</v>
      </c>
      <c r="CB29" s="59"/>
      <c r="CC29" s="59">
        <v>0</v>
      </c>
      <c r="CD29" s="124"/>
      <c r="CE29" s="59">
        <v>14</v>
      </c>
      <c r="CF29" s="59">
        <v>501</v>
      </c>
      <c r="CG29" s="59">
        <v>4522</v>
      </c>
      <c r="CH29" s="124">
        <v>8389743</v>
      </c>
      <c r="CI29" s="59">
        <v>0</v>
      </c>
      <c r="CJ29" s="59"/>
      <c r="CK29" s="59">
        <v>0</v>
      </c>
      <c r="CL29" s="124"/>
      <c r="CM29" s="59">
        <v>7</v>
      </c>
      <c r="CN29" s="59">
        <v>364</v>
      </c>
      <c r="CO29" s="59">
        <v>2331</v>
      </c>
      <c r="CP29" s="124">
        <v>3490084.81</v>
      </c>
      <c r="CQ29" s="59">
        <v>0</v>
      </c>
      <c r="CR29" s="59"/>
      <c r="CS29" s="59">
        <v>0</v>
      </c>
      <c r="CT29" s="124"/>
      <c r="CU29" s="59">
        <v>0</v>
      </c>
      <c r="CV29" s="59"/>
      <c r="CW29" s="59">
        <v>0</v>
      </c>
      <c r="CX29" s="124"/>
      <c r="CY29" s="59">
        <v>0</v>
      </c>
      <c r="CZ29" s="59"/>
      <c r="DA29" s="59">
        <v>0</v>
      </c>
      <c r="DB29" s="124"/>
      <c r="DC29" s="59">
        <v>0</v>
      </c>
      <c r="DD29" s="59"/>
      <c r="DE29" s="59">
        <v>0</v>
      </c>
      <c r="DF29" s="124"/>
      <c r="DG29" s="59">
        <v>7</v>
      </c>
      <c r="DH29" s="59">
        <v>268</v>
      </c>
      <c r="DI29" s="59">
        <v>1939</v>
      </c>
      <c r="DJ29" s="124">
        <v>10237572.039999999</v>
      </c>
      <c r="DK29" s="59">
        <v>2</v>
      </c>
      <c r="DL29" s="59">
        <v>122</v>
      </c>
      <c r="DM29" s="59">
        <v>554</v>
      </c>
      <c r="DN29" s="124">
        <v>1828001.75</v>
      </c>
      <c r="DO29" s="59">
        <v>3</v>
      </c>
      <c r="DP29" s="59">
        <v>124</v>
      </c>
      <c r="DQ29" s="59">
        <v>966</v>
      </c>
      <c r="DR29" s="124">
        <v>1959780.51</v>
      </c>
      <c r="DS29" s="59">
        <v>0</v>
      </c>
      <c r="DT29" s="59"/>
      <c r="DU29" s="59">
        <v>0</v>
      </c>
      <c r="DV29" s="124"/>
      <c r="DW29" s="59">
        <v>0</v>
      </c>
      <c r="DX29" s="59"/>
      <c r="DY29" s="59">
        <v>0</v>
      </c>
      <c r="DZ29" s="135"/>
      <c r="EA29" s="59">
        <f t="shared" si="1"/>
        <v>58</v>
      </c>
      <c r="EB29" s="59">
        <f t="shared" si="2"/>
        <v>2282</v>
      </c>
      <c r="EC29" s="59">
        <f t="shared" si="3"/>
        <v>18666</v>
      </c>
      <c r="ED29" s="124">
        <f t="shared" si="4"/>
        <v>43324999.68999999</v>
      </c>
    </row>
    <row r="30" spans="1:134" x14ac:dyDescent="0.25">
      <c r="A30" s="122">
        <v>24</v>
      </c>
      <c r="B30" s="123" t="s">
        <v>24</v>
      </c>
      <c r="C30" s="59">
        <v>0</v>
      </c>
      <c r="D30" s="59"/>
      <c r="E30" s="59">
        <v>0</v>
      </c>
      <c r="F30" s="124"/>
      <c r="G30" s="59">
        <v>0</v>
      </c>
      <c r="H30" s="59"/>
      <c r="I30" s="59">
        <v>0</v>
      </c>
      <c r="J30" s="124"/>
      <c r="K30" s="59">
        <v>0</v>
      </c>
      <c r="L30" s="59"/>
      <c r="M30" s="59">
        <v>0</v>
      </c>
      <c r="N30" s="124"/>
      <c r="O30" s="59">
        <v>0</v>
      </c>
      <c r="P30" s="59"/>
      <c r="Q30" s="59">
        <v>0</v>
      </c>
      <c r="R30" s="124"/>
      <c r="S30" s="59">
        <v>0</v>
      </c>
      <c r="T30" s="59"/>
      <c r="U30" s="59">
        <v>0</v>
      </c>
      <c r="V30" s="124"/>
      <c r="W30" s="59">
        <v>0</v>
      </c>
      <c r="X30" s="59"/>
      <c r="Y30" s="59">
        <v>0</v>
      </c>
      <c r="Z30" s="124"/>
      <c r="AA30" s="59">
        <v>0</v>
      </c>
      <c r="AB30" s="59"/>
      <c r="AC30" s="59">
        <v>0</v>
      </c>
      <c r="AD30" s="124"/>
      <c r="AE30" s="59">
        <v>0</v>
      </c>
      <c r="AF30" s="59"/>
      <c r="AG30" s="59">
        <v>0</v>
      </c>
      <c r="AH30" s="124"/>
      <c r="AI30" s="59">
        <v>6</v>
      </c>
      <c r="AJ30" s="59">
        <v>212</v>
      </c>
      <c r="AK30" s="59">
        <v>1956</v>
      </c>
      <c r="AL30" s="124">
        <v>6050056</v>
      </c>
      <c r="AM30" s="59">
        <v>16</v>
      </c>
      <c r="AN30" s="59">
        <v>513</v>
      </c>
      <c r="AO30" s="59">
        <v>5408</v>
      </c>
      <c r="AP30" s="124">
        <v>14640143.359999999</v>
      </c>
      <c r="AQ30" s="59">
        <v>0</v>
      </c>
      <c r="AR30" s="59"/>
      <c r="AS30" s="59">
        <v>0</v>
      </c>
      <c r="AT30" s="124"/>
      <c r="AU30" s="59">
        <v>0</v>
      </c>
      <c r="AV30" s="59"/>
      <c r="AW30" s="59">
        <v>0</v>
      </c>
      <c r="AX30" s="124"/>
      <c r="AY30" s="59">
        <v>0</v>
      </c>
      <c r="AZ30" s="59"/>
      <c r="BA30" s="59">
        <v>0</v>
      </c>
      <c r="BB30" s="124"/>
      <c r="BC30" s="59">
        <v>0</v>
      </c>
      <c r="BD30" s="59"/>
      <c r="BE30" s="59">
        <v>0</v>
      </c>
      <c r="BF30" s="124"/>
      <c r="BG30" s="59">
        <v>0</v>
      </c>
      <c r="BH30" s="59"/>
      <c r="BI30" s="59">
        <v>0</v>
      </c>
      <c r="BJ30" s="124"/>
      <c r="BK30" s="59">
        <v>0</v>
      </c>
      <c r="BL30" s="59"/>
      <c r="BM30" s="59">
        <v>0</v>
      </c>
      <c r="BN30" s="124"/>
      <c r="BO30" s="59">
        <v>0</v>
      </c>
      <c r="BP30" s="59"/>
      <c r="BQ30" s="59">
        <v>0</v>
      </c>
      <c r="BR30" s="124"/>
      <c r="BS30" s="59">
        <v>0</v>
      </c>
      <c r="BT30" s="59"/>
      <c r="BU30" s="59">
        <v>0</v>
      </c>
      <c r="BV30" s="124"/>
      <c r="BW30" s="59">
        <v>0</v>
      </c>
      <c r="BX30" s="59"/>
      <c r="BY30" s="59">
        <v>0</v>
      </c>
      <c r="BZ30" s="124"/>
      <c r="CA30" s="59">
        <v>0</v>
      </c>
      <c r="CB30" s="59"/>
      <c r="CC30" s="59">
        <v>0</v>
      </c>
      <c r="CD30" s="124"/>
      <c r="CE30" s="59">
        <v>13</v>
      </c>
      <c r="CF30" s="59">
        <v>465</v>
      </c>
      <c r="CG30" s="59">
        <v>4199</v>
      </c>
      <c r="CH30" s="124">
        <v>7786887.2199999997</v>
      </c>
      <c r="CI30" s="59">
        <v>0</v>
      </c>
      <c r="CJ30" s="59"/>
      <c r="CK30" s="59">
        <v>0</v>
      </c>
      <c r="CL30" s="124"/>
      <c r="CM30" s="59">
        <v>5</v>
      </c>
      <c r="CN30" s="59">
        <v>263</v>
      </c>
      <c r="CO30" s="59">
        <v>1665</v>
      </c>
      <c r="CP30" s="124">
        <v>2838147.65</v>
      </c>
      <c r="CQ30" s="59">
        <v>0</v>
      </c>
      <c r="CR30" s="59"/>
      <c r="CS30" s="59">
        <v>0</v>
      </c>
      <c r="CT30" s="124"/>
      <c r="CU30" s="59">
        <v>0</v>
      </c>
      <c r="CV30" s="59"/>
      <c r="CW30" s="59">
        <v>0</v>
      </c>
      <c r="CX30" s="124"/>
      <c r="CY30" s="59">
        <v>2</v>
      </c>
      <c r="CZ30" s="59">
        <v>49</v>
      </c>
      <c r="DA30" s="59">
        <v>670</v>
      </c>
      <c r="DB30" s="124">
        <v>1413064.82</v>
      </c>
      <c r="DC30" s="59">
        <v>0</v>
      </c>
      <c r="DD30" s="59"/>
      <c r="DE30" s="59">
        <v>0</v>
      </c>
      <c r="DF30" s="124"/>
      <c r="DG30" s="59">
        <v>0</v>
      </c>
      <c r="DH30" s="59"/>
      <c r="DI30" s="59">
        <v>0</v>
      </c>
      <c r="DJ30" s="124"/>
      <c r="DK30" s="59">
        <v>1</v>
      </c>
      <c r="DL30" s="59">
        <v>61</v>
      </c>
      <c r="DM30" s="59">
        <v>277</v>
      </c>
      <c r="DN30" s="124">
        <v>837461.82</v>
      </c>
      <c r="DO30" s="59">
        <v>2</v>
      </c>
      <c r="DP30" s="59">
        <v>82</v>
      </c>
      <c r="DQ30" s="59">
        <v>644</v>
      </c>
      <c r="DR30" s="124">
        <v>1168347.95</v>
      </c>
      <c r="DS30" s="59">
        <v>0</v>
      </c>
      <c r="DT30" s="59"/>
      <c r="DU30" s="59">
        <v>0</v>
      </c>
      <c r="DV30" s="124"/>
      <c r="DW30" s="59">
        <v>0</v>
      </c>
      <c r="DX30" s="59"/>
      <c r="DY30" s="59">
        <v>0</v>
      </c>
      <c r="DZ30" s="135"/>
      <c r="EA30" s="59">
        <f t="shared" si="1"/>
        <v>45</v>
      </c>
      <c r="EB30" s="59">
        <f t="shared" si="2"/>
        <v>1645</v>
      </c>
      <c r="EC30" s="59">
        <f t="shared" si="3"/>
        <v>14819</v>
      </c>
      <c r="ED30" s="124">
        <f t="shared" si="4"/>
        <v>34734108.82</v>
      </c>
    </row>
    <row r="31" spans="1:134" s="166" customFormat="1" ht="30.75" x14ac:dyDescent="0.25">
      <c r="A31" s="161">
        <v>25</v>
      </c>
      <c r="B31" s="162" t="s">
        <v>68</v>
      </c>
      <c r="C31" s="163">
        <v>29</v>
      </c>
      <c r="D31" s="163">
        <v>810</v>
      </c>
      <c r="E31" s="163">
        <v>9860</v>
      </c>
      <c r="F31" s="164">
        <v>48494827.020000003</v>
      </c>
      <c r="G31" s="163">
        <v>20</v>
      </c>
      <c r="H31" s="163">
        <v>496</v>
      </c>
      <c r="I31" s="163">
        <v>6648</v>
      </c>
      <c r="J31" s="164">
        <v>25105505.02</v>
      </c>
      <c r="K31" s="163">
        <v>28</v>
      </c>
      <c r="L31" s="163">
        <v>856</v>
      </c>
      <c r="M31" s="163">
        <v>9296</v>
      </c>
      <c r="N31" s="164">
        <v>27162138.359999999</v>
      </c>
      <c r="O31" s="163">
        <v>36</v>
      </c>
      <c r="P31" s="163">
        <v>1068</v>
      </c>
      <c r="Q31" s="163">
        <v>12132</v>
      </c>
      <c r="R31" s="164">
        <v>66672535.149999999</v>
      </c>
      <c r="S31" s="163">
        <v>10</v>
      </c>
      <c r="T31" s="163">
        <v>298</v>
      </c>
      <c r="U31" s="163">
        <v>3313</v>
      </c>
      <c r="V31" s="164">
        <v>10684940.35</v>
      </c>
      <c r="W31" s="163">
        <v>13</v>
      </c>
      <c r="X31" s="163">
        <v>366</v>
      </c>
      <c r="Y31" s="163">
        <v>4290</v>
      </c>
      <c r="Z31" s="164">
        <v>13431430.26</v>
      </c>
      <c r="AA31" s="163">
        <v>26</v>
      </c>
      <c r="AB31" s="163">
        <v>636</v>
      </c>
      <c r="AC31" s="163">
        <v>8736</v>
      </c>
      <c r="AD31" s="164">
        <v>18678377.210000001</v>
      </c>
      <c r="AE31" s="163">
        <v>4</v>
      </c>
      <c r="AF31" s="163">
        <v>149</v>
      </c>
      <c r="AG31" s="163">
        <v>1340</v>
      </c>
      <c r="AH31" s="164">
        <v>10438651.869999999</v>
      </c>
      <c r="AI31" s="163">
        <v>0</v>
      </c>
      <c r="AJ31" s="163"/>
      <c r="AK31" s="163">
        <v>0</v>
      </c>
      <c r="AL31" s="164"/>
      <c r="AM31" s="163">
        <v>3</v>
      </c>
      <c r="AN31" s="163">
        <v>84</v>
      </c>
      <c r="AO31" s="163">
        <v>1014</v>
      </c>
      <c r="AP31" s="164">
        <v>2679569.1</v>
      </c>
      <c r="AQ31" s="163">
        <v>0</v>
      </c>
      <c r="AR31" s="163"/>
      <c r="AS31" s="163">
        <v>0</v>
      </c>
      <c r="AT31" s="164"/>
      <c r="AU31" s="163">
        <v>0</v>
      </c>
      <c r="AV31" s="163"/>
      <c r="AW31" s="163">
        <v>0</v>
      </c>
      <c r="AX31" s="164"/>
      <c r="AY31" s="163">
        <v>0</v>
      </c>
      <c r="AZ31" s="163"/>
      <c r="BA31" s="163">
        <v>0</v>
      </c>
      <c r="BB31" s="164"/>
      <c r="BC31" s="163">
        <v>30</v>
      </c>
      <c r="BD31" s="163">
        <f>979-53</f>
        <v>926</v>
      </c>
      <c r="BE31" s="163">
        <f>9711-388</f>
        <v>9323</v>
      </c>
      <c r="BF31" s="164">
        <f>29832751.51-1555262.23</f>
        <v>28277489.280000001</v>
      </c>
      <c r="BG31" s="163">
        <v>16</v>
      </c>
      <c r="BH31" s="163">
        <v>444</v>
      </c>
      <c r="BI31" s="163">
        <v>5420</v>
      </c>
      <c r="BJ31" s="164">
        <v>47330927.289999999</v>
      </c>
      <c r="BK31" s="163">
        <v>18</v>
      </c>
      <c r="BL31" s="163">
        <v>436</v>
      </c>
      <c r="BM31" s="163">
        <v>6001</v>
      </c>
      <c r="BN31" s="164">
        <v>23574784.699999999</v>
      </c>
      <c r="BO31" s="163">
        <v>11</v>
      </c>
      <c r="BP31" s="163">
        <v>269</v>
      </c>
      <c r="BQ31" s="163">
        <v>3542</v>
      </c>
      <c r="BR31" s="164">
        <v>15681362.76</v>
      </c>
      <c r="BS31" s="163">
        <v>19</v>
      </c>
      <c r="BT31" s="163">
        <v>604</v>
      </c>
      <c r="BU31" s="163">
        <v>6194</v>
      </c>
      <c r="BV31" s="164">
        <v>17860394.02</v>
      </c>
      <c r="BW31" s="163">
        <v>4</v>
      </c>
      <c r="BX31" s="163">
        <v>242</v>
      </c>
      <c r="BY31" s="163">
        <v>1344</v>
      </c>
      <c r="BZ31" s="164">
        <v>13152884.27</v>
      </c>
      <c r="CA31" s="163">
        <v>25</v>
      </c>
      <c r="CB31" s="163">
        <v>802</v>
      </c>
      <c r="CC31" s="163">
        <v>6872</v>
      </c>
      <c r="CD31" s="164">
        <v>52495874.369999997</v>
      </c>
      <c r="CE31" s="163">
        <v>66</v>
      </c>
      <c r="CF31" s="163">
        <v>2380</v>
      </c>
      <c r="CG31" s="163">
        <v>21220</v>
      </c>
      <c r="CH31" s="164">
        <v>93936360.810000002</v>
      </c>
      <c r="CI31" s="163">
        <v>18</v>
      </c>
      <c r="CJ31" s="163">
        <v>579</v>
      </c>
      <c r="CK31" s="163">
        <v>6102</v>
      </c>
      <c r="CL31" s="164">
        <v>71552652.5</v>
      </c>
      <c r="CM31" s="163">
        <v>20</v>
      </c>
      <c r="CN31" s="163">
        <v>938</v>
      </c>
      <c r="CO31" s="163">
        <v>6625</v>
      </c>
      <c r="CP31" s="164">
        <v>23717084.719999999</v>
      </c>
      <c r="CQ31" s="163">
        <v>15</v>
      </c>
      <c r="CR31" s="163">
        <v>622</v>
      </c>
      <c r="CS31" s="163">
        <v>4747</v>
      </c>
      <c r="CT31" s="164">
        <v>18372948.5</v>
      </c>
      <c r="CU31" s="163">
        <v>0</v>
      </c>
      <c r="CV31" s="163"/>
      <c r="CW31" s="163">
        <v>0</v>
      </c>
      <c r="CX31" s="164"/>
      <c r="CY31" s="163">
        <v>60</v>
      </c>
      <c r="CZ31" s="163">
        <v>1697</v>
      </c>
      <c r="DA31" s="163">
        <v>20100</v>
      </c>
      <c r="DB31" s="164">
        <v>80809035.409999996</v>
      </c>
      <c r="DC31" s="163">
        <v>0</v>
      </c>
      <c r="DD31" s="163"/>
      <c r="DE31" s="163">
        <v>0</v>
      </c>
      <c r="DF31" s="164"/>
      <c r="DG31" s="163">
        <v>0</v>
      </c>
      <c r="DH31" s="163"/>
      <c r="DI31" s="163">
        <v>0</v>
      </c>
      <c r="DJ31" s="164"/>
      <c r="DK31" s="163">
        <v>0</v>
      </c>
      <c r="DL31" s="163"/>
      <c r="DM31" s="163">
        <v>0</v>
      </c>
      <c r="DN31" s="164"/>
      <c r="DO31" s="163">
        <v>0</v>
      </c>
      <c r="DP31" s="163"/>
      <c r="DQ31" s="163">
        <v>0</v>
      </c>
      <c r="DR31" s="164"/>
      <c r="DS31" s="163">
        <v>0</v>
      </c>
      <c r="DT31" s="163"/>
      <c r="DU31" s="163">
        <v>0</v>
      </c>
      <c r="DV31" s="164"/>
      <c r="DW31" s="163">
        <v>0</v>
      </c>
      <c r="DX31" s="163"/>
      <c r="DY31" s="163">
        <v>0</v>
      </c>
      <c r="DZ31" s="165"/>
      <c r="EA31" s="163">
        <f t="shared" si="1"/>
        <v>471</v>
      </c>
      <c r="EB31" s="163">
        <f t="shared" si="2"/>
        <v>14702</v>
      </c>
      <c r="EC31" s="163">
        <f t="shared" si="3"/>
        <v>154119</v>
      </c>
      <c r="ED31" s="164">
        <f t="shared" si="4"/>
        <v>710109772.96999991</v>
      </c>
    </row>
    <row r="32" spans="1:134" ht="30.75" x14ac:dyDescent="0.25">
      <c r="A32" s="122">
        <v>26</v>
      </c>
      <c r="B32" s="123" t="s">
        <v>69</v>
      </c>
      <c r="C32" s="59">
        <v>5</v>
      </c>
      <c r="D32" s="59">
        <v>150</v>
      </c>
      <c r="E32" s="59">
        <v>1700</v>
      </c>
      <c r="F32" s="124">
        <v>2980664.18</v>
      </c>
      <c r="G32" s="59">
        <v>18</v>
      </c>
      <c r="H32" s="59">
        <v>463</v>
      </c>
      <c r="I32" s="59">
        <v>6138</v>
      </c>
      <c r="J32" s="124">
        <v>60499135.520000003</v>
      </c>
      <c r="K32" s="59">
        <v>7</v>
      </c>
      <c r="L32" s="59">
        <v>218</v>
      </c>
      <c r="M32" s="59">
        <v>2359</v>
      </c>
      <c r="N32" s="124">
        <v>3949051.77</v>
      </c>
      <c r="O32" s="59">
        <v>12</v>
      </c>
      <c r="P32" s="59">
        <v>346</v>
      </c>
      <c r="Q32" s="59">
        <v>4044</v>
      </c>
      <c r="R32" s="124">
        <v>12371210.109999999</v>
      </c>
      <c r="S32" s="59">
        <v>4</v>
      </c>
      <c r="T32" s="59">
        <v>124</v>
      </c>
      <c r="U32" s="59">
        <v>1352</v>
      </c>
      <c r="V32" s="124">
        <v>9578127.0600000005</v>
      </c>
      <c r="W32" s="59">
        <v>9</v>
      </c>
      <c r="X32" s="59">
        <v>251</v>
      </c>
      <c r="Y32" s="59">
        <v>2970</v>
      </c>
      <c r="Z32" s="124">
        <v>1697140.29</v>
      </c>
      <c r="AA32" s="59">
        <v>6</v>
      </c>
      <c r="AB32" s="59">
        <v>151</v>
      </c>
      <c r="AC32" s="59">
        <v>2016</v>
      </c>
      <c r="AD32" s="124">
        <v>16524350.460000001</v>
      </c>
      <c r="AE32" s="59">
        <v>2</v>
      </c>
      <c r="AF32" s="59">
        <v>75</v>
      </c>
      <c r="AG32" s="59">
        <v>670</v>
      </c>
      <c r="AH32" s="124">
        <v>3139170.27</v>
      </c>
      <c r="AI32" s="59">
        <v>29</v>
      </c>
      <c r="AJ32" s="59">
        <f>1072-30</f>
        <v>1042</v>
      </c>
      <c r="AK32" s="59">
        <f>9454-250</f>
        <v>9204</v>
      </c>
      <c r="AL32" s="124">
        <f>19215807.96-588944.99</f>
        <v>18626862.970000003</v>
      </c>
      <c r="AM32" s="59">
        <v>0</v>
      </c>
      <c r="AN32" s="59"/>
      <c r="AO32" s="59">
        <v>0</v>
      </c>
      <c r="AP32" s="124"/>
      <c r="AQ32" s="59">
        <v>0</v>
      </c>
      <c r="AR32" s="59"/>
      <c r="AS32" s="59">
        <v>0</v>
      </c>
      <c r="AT32" s="124"/>
      <c r="AU32" s="59">
        <v>21</v>
      </c>
      <c r="AV32" s="59">
        <v>433</v>
      </c>
      <c r="AW32" s="59">
        <v>6820</v>
      </c>
      <c r="AX32" s="124">
        <v>23038890.440000001</v>
      </c>
      <c r="AY32" s="59">
        <v>31</v>
      </c>
      <c r="AZ32" s="59">
        <v>824</v>
      </c>
      <c r="BA32" s="59">
        <v>10403</v>
      </c>
      <c r="BB32" s="124">
        <v>23764653.559999999</v>
      </c>
      <c r="BC32" s="59">
        <v>7</v>
      </c>
      <c r="BD32" s="59">
        <v>272</v>
      </c>
      <c r="BE32" s="59">
        <v>2289</v>
      </c>
      <c r="BF32" s="124">
        <v>13044860.84</v>
      </c>
      <c r="BG32" s="59">
        <v>1</v>
      </c>
      <c r="BH32" s="59">
        <v>41</v>
      </c>
      <c r="BI32" s="59">
        <v>333</v>
      </c>
      <c r="BJ32" s="124">
        <v>3402956.21</v>
      </c>
      <c r="BK32" s="59">
        <v>0</v>
      </c>
      <c r="BL32" s="59"/>
      <c r="BM32" s="59">
        <v>0</v>
      </c>
      <c r="BN32" s="124"/>
      <c r="BO32" s="59">
        <v>0</v>
      </c>
      <c r="BP32" s="59"/>
      <c r="BQ32" s="59">
        <v>0</v>
      </c>
      <c r="BR32" s="124"/>
      <c r="BS32" s="59">
        <v>0</v>
      </c>
      <c r="BT32" s="59"/>
      <c r="BU32" s="59">
        <v>0</v>
      </c>
      <c r="BV32" s="124"/>
      <c r="BW32" s="59">
        <v>0</v>
      </c>
      <c r="BX32" s="59"/>
      <c r="BY32" s="59">
        <v>0</v>
      </c>
      <c r="BZ32" s="124"/>
      <c r="CA32" s="59">
        <v>0</v>
      </c>
      <c r="CB32" s="59"/>
      <c r="CC32" s="59">
        <v>0</v>
      </c>
      <c r="CD32" s="124"/>
      <c r="CE32" s="59">
        <v>35</v>
      </c>
      <c r="CF32" s="59">
        <v>1296</v>
      </c>
      <c r="CG32" s="59">
        <v>11305</v>
      </c>
      <c r="CH32" s="124">
        <v>18048822.02</v>
      </c>
      <c r="CI32" s="59">
        <v>3</v>
      </c>
      <c r="CJ32" s="59">
        <v>92</v>
      </c>
      <c r="CK32" s="59">
        <v>1017</v>
      </c>
      <c r="CL32" s="124">
        <v>19900208.059999999</v>
      </c>
      <c r="CM32" s="59">
        <v>0</v>
      </c>
      <c r="CN32" s="59"/>
      <c r="CO32" s="59">
        <v>0</v>
      </c>
      <c r="CP32" s="124"/>
      <c r="CQ32" s="59">
        <v>2</v>
      </c>
      <c r="CR32" s="59">
        <v>80</v>
      </c>
      <c r="CS32" s="59">
        <v>622</v>
      </c>
      <c r="CT32" s="124">
        <v>430029.73</v>
      </c>
      <c r="CU32" s="59">
        <v>12</v>
      </c>
      <c r="CV32" s="59">
        <v>541</v>
      </c>
      <c r="CW32" s="59">
        <v>3794</v>
      </c>
      <c r="CX32" s="124">
        <v>7495507.5300000003</v>
      </c>
      <c r="CY32" s="59">
        <v>23</v>
      </c>
      <c r="CZ32" s="59">
        <v>642</v>
      </c>
      <c r="DA32" s="59">
        <v>7705</v>
      </c>
      <c r="DB32" s="124">
        <v>9748122.4600000009</v>
      </c>
      <c r="DC32" s="59">
        <v>0</v>
      </c>
      <c r="DD32" s="59"/>
      <c r="DE32" s="59">
        <v>0</v>
      </c>
      <c r="DF32" s="124"/>
      <c r="DG32" s="59">
        <v>1</v>
      </c>
      <c r="DH32" s="59">
        <v>38</v>
      </c>
      <c r="DI32" s="59">
        <v>277</v>
      </c>
      <c r="DJ32" s="124">
        <v>923837.07</v>
      </c>
      <c r="DK32" s="59">
        <v>0</v>
      </c>
      <c r="DL32" s="59"/>
      <c r="DM32" s="59">
        <v>0</v>
      </c>
      <c r="DN32" s="124"/>
      <c r="DO32" s="59">
        <v>0</v>
      </c>
      <c r="DP32" s="59"/>
      <c r="DQ32" s="59">
        <v>0</v>
      </c>
      <c r="DR32" s="124"/>
      <c r="DS32" s="59">
        <v>0</v>
      </c>
      <c r="DT32" s="59"/>
      <c r="DU32" s="59">
        <v>0</v>
      </c>
      <c r="DV32" s="124"/>
      <c r="DW32" s="59">
        <v>13</v>
      </c>
      <c r="DX32" s="59">
        <v>260</v>
      </c>
      <c r="DY32" s="59">
        <v>4355</v>
      </c>
      <c r="DZ32" s="135">
        <v>15533670</v>
      </c>
      <c r="EA32" s="59">
        <f t="shared" si="1"/>
        <v>241</v>
      </c>
      <c r="EB32" s="59">
        <f t="shared" si="2"/>
        <v>7339</v>
      </c>
      <c r="EC32" s="59">
        <f t="shared" si="3"/>
        <v>79373</v>
      </c>
      <c r="ED32" s="124">
        <f t="shared" si="4"/>
        <v>264697270.55000004</v>
      </c>
    </row>
    <row r="33" spans="1:137" ht="30.75" x14ac:dyDescent="0.25">
      <c r="A33" s="122">
        <v>27</v>
      </c>
      <c r="B33" s="123" t="s">
        <v>25</v>
      </c>
      <c r="C33" s="59">
        <v>104</v>
      </c>
      <c r="D33" s="59">
        <f>2942-3</f>
        <v>2939</v>
      </c>
      <c r="E33" s="59">
        <f>35360-36</f>
        <v>35324</v>
      </c>
      <c r="F33" s="124">
        <f>162527091.64-94742.71</f>
        <v>162432348.92999998</v>
      </c>
      <c r="G33" s="59">
        <v>0</v>
      </c>
      <c r="H33" s="59"/>
      <c r="I33" s="59">
        <v>0</v>
      </c>
      <c r="J33" s="124"/>
      <c r="K33" s="59">
        <v>0</v>
      </c>
      <c r="L33" s="59"/>
      <c r="M33" s="59">
        <v>0</v>
      </c>
      <c r="N33" s="124"/>
      <c r="O33" s="59">
        <v>0</v>
      </c>
      <c r="P33" s="59"/>
      <c r="Q33" s="59">
        <v>0</v>
      </c>
      <c r="R33" s="124"/>
      <c r="S33" s="59">
        <v>0</v>
      </c>
      <c r="T33" s="59"/>
      <c r="U33" s="59">
        <v>0</v>
      </c>
      <c r="V33" s="124"/>
      <c r="W33" s="59">
        <v>0</v>
      </c>
      <c r="X33" s="59"/>
      <c r="Y33" s="59">
        <v>0</v>
      </c>
      <c r="Z33" s="124"/>
      <c r="AA33" s="59">
        <v>0</v>
      </c>
      <c r="AB33" s="59"/>
      <c r="AC33" s="59">
        <v>0</v>
      </c>
      <c r="AD33" s="124"/>
      <c r="AE33" s="59">
        <v>0</v>
      </c>
      <c r="AF33" s="59"/>
      <c r="AG33" s="59">
        <v>0</v>
      </c>
      <c r="AH33" s="124"/>
      <c r="AI33" s="59">
        <v>0</v>
      </c>
      <c r="AJ33" s="59"/>
      <c r="AK33" s="59">
        <v>0</v>
      </c>
      <c r="AL33" s="124"/>
      <c r="AM33" s="59">
        <v>0</v>
      </c>
      <c r="AN33" s="59"/>
      <c r="AO33" s="59">
        <v>0</v>
      </c>
      <c r="AP33" s="124"/>
      <c r="AQ33" s="59">
        <v>0</v>
      </c>
      <c r="AR33" s="59"/>
      <c r="AS33" s="59">
        <v>0</v>
      </c>
      <c r="AT33" s="124"/>
      <c r="AU33" s="59">
        <v>0</v>
      </c>
      <c r="AV33" s="59"/>
      <c r="AW33" s="59">
        <v>0</v>
      </c>
      <c r="AX33" s="124"/>
      <c r="AY33" s="59">
        <v>0</v>
      </c>
      <c r="AZ33" s="59"/>
      <c r="BA33" s="59">
        <v>0</v>
      </c>
      <c r="BB33" s="124"/>
      <c r="BC33" s="59">
        <v>0</v>
      </c>
      <c r="BD33" s="59"/>
      <c r="BE33" s="59">
        <v>0</v>
      </c>
      <c r="BF33" s="124"/>
      <c r="BG33" s="59">
        <v>0</v>
      </c>
      <c r="BH33" s="59"/>
      <c r="BI33" s="59">
        <v>0</v>
      </c>
      <c r="BJ33" s="124"/>
      <c r="BK33" s="59">
        <v>0</v>
      </c>
      <c r="BL33" s="59"/>
      <c r="BM33" s="59">
        <v>0</v>
      </c>
      <c r="BN33" s="124"/>
      <c r="BO33" s="59">
        <v>0</v>
      </c>
      <c r="BP33" s="59"/>
      <c r="BQ33" s="59">
        <v>0</v>
      </c>
      <c r="BR33" s="124"/>
      <c r="BS33" s="59">
        <v>0</v>
      </c>
      <c r="BT33" s="59"/>
      <c r="BU33" s="59">
        <v>0</v>
      </c>
      <c r="BV33" s="124"/>
      <c r="BW33" s="59">
        <v>7</v>
      </c>
      <c r="BX33" s="59">
        <v>437</v>
      </c>
      <c r="BY33" s="59">
        <v>2352</v>
      </c>
      <c r="BZ33" s="124">
        <v>21172856.629999999</v>
      </c>
      <c r="CA33" s="59">
        <v>1</v>
      </c>
      <c r="CB33" s="59">
        <v>30</v>
      </c>
      <c r="CC33" s="59">
        <v>266</v>
      </c>
      <c r="CD33" s="124">
        <v>4564639.9800000004</v>
      </c>
      <c r="CE33" s="59">
        <v>0</v>
      </c>
      <c r="CF33" s="59"/>
      <c r="CG33" s="59">
        <v>0</v>
      </c>
      <c r="CH33" s="124"/>
      <c r="CI33" s="59">
        <v>0</v>
      </c>
      <c r="CJ33" s="59"/>
      <c r="CK33" s="59">
        <v>0</v>
      </c>
      <c r="CL33" s="124"/>
      <c r="CM33" s="59">
        <v>0</v>
      </c>
      <c r="CN33" s="59"/>
      <c r="CO33" s="59">
        <v>0</v>
      </c>
      <c r="CP33" s="124"/>
      <c r="CQ33" s="59">
        <v>0</v>
      </c>
      <c r="CR33" s="59"/>
      <c r="CS33" s="59">
        <v>0</v>
      </c>
      <c r="CT33" s="124"/>
      <c r="CU33" s="59">
        <v>0</v>
      </c>
      <c r="CV33" s="59"/>
      <c r="CW33" s="59">
        <v>0</v>
      </c>
      <c r="CX33" s="124"/>
      <c r="CY33" s="59">
        <v>0</v>
      </c>
      <c r="CZ33" s="59"/>
      <c r="DA33" s="59">
        <v>0</v>
      </c>
      <c r="DB33" s="124"/>
      <c r="DC33" s="59">
        <v>0</v>
      </c>
      <c r="DD33" s="59"/>
      <c r="DE33" s="59">
        <v>0</v>
      </c>
      <c r="DF33" s="124"/>
      <c r="DG33" s="59">
        <v>0</v>
      </c>
      <c r="DH33" s="59"/>
      <c r="DI33" s="59">
        <v>0</v>
      </c>
      <c r="DJ33" s="124"/>
      <c r="DK33" s="59">
        <v>0</v>
      </c>
      <c r="DL33" s="59"/>
      <c r="DM33" s="59">
        <v>0</v>
      </c>
      <c r="DN33" s="124"/>
      <c r="DO33" s="59">
        <v>0</v>
      </c>
      <c r="DP33" s="59"/>
      <c r="DQ33" s="59">
        <v>0</v>
      </c>
      <c r="DR33" s="124"/>
      <c r="DS33" s="59">
        <v>0</v>
      </c>
      <c r="DT33" s="59"/>
      <c r="DU33" s="59">
        <v>0</v>
      </c>
      <c r="DV33" s="124"/>
      <c r="DW33" s="59">
        <v>26</v>
      </c>
      <c r="DX33" s="59">
        <v>535</v>
      </c>
      <c r="DY33" s="59">
        <v>8710</v>
      </c>
      <c r="DZ33" s="135">
        <v>22104248.670000002</v>
      </c>
      <c r="EA33" s="59">
        <f t="shared" si="1"/>
        <v>138</v>
      </c>
      <c r="EB33" s="59">
        <f t="shared" si="2"/>
        <v>3941</v>
      </c>
      <c r="EC33" s="59">
        <f t="shared" si="3"/>
        <v>46652</v>
      </c>
      <c r="ED33" s="124">
        <f t="shared" si="4"/>
        <v>210274094.20999998</v>
      </c>
    </row>
    <row r="34" spans="1:137" ht="30.75" x14ac:dyDescent="0.25">
      <c r="A34" s="122">
        <v>28</v>
      </c>
      <c r="B34" s="123" t="s">
        <v>70</v>
      </c>
      <c r="C34" s="59">
        <v>0</v>
      </c>
      <c r="D34" s="59"/>
      <c r="E34" s="59">
        <v>0</v>
      </c>
      <c r="F34" s="124"/>
      <c r="G34" s="59">
        <v>0</v>
      </c>
      <c r="H34" s="59"/>
      <c r="I34" s="59">
        <v>0</v>
      </c>
      <c r="J34" s="124"/>
      <c r="K34" s="59">
        <v>0</v>
      </c>
      <c r="L34" s="59"/>
      <c r="M34" s="59">
        <v>0</v>
      </c>
      <c r="N34" s="124"/>
      <c r="O34" s="59">
        <v>0</v>
      </c>
      <c r="P34" s="59"/>
      <c r="Q34" s="59">
        <v>0</v>
      </c>
      <c r="R34" s="124"/>
      <c r="S34" s="59">
        <v>0</v>
      </c>
      <c r="T34" s="59"/>
      <c r="U34" s="59">
        <v>0</v>
      </c>
      <c r="V34" s="124"/>
      <c r="W34" s="59">
        <v>0</v>
      </c>
      <c r="X34" s="59"/>
      <c r="Y34" s="59">
        <v>0</v>
      </c>
      <c r="Z34" s="124"/>
      <c r="AA34" s="59">
        <v>0</v>
      </c>
      <c r="AB34" s="59"/>
      <c r="AC34" s="59">
        <v>0</v>
      </c>
      <c r="AD34" s="124"/>
      <c r="AE34" s="59">
        <v>0</v>
      </c>
      <c r="AF34" s="59"/>
      <c r="AG34" s="59">
        <v>0</v>
      </c>
      <c r="AH34" s="124"/>
      <c r="AI34" s="59">
        <v>0</v>
      </c>
      <c r="AJ34" s="59"/>
      <c r="AK34" s="59">
        <v>0</v>
      </c>
      <c r="AL34" s="124"/>
      <c r="AM34" s="59">
        <v>0</v>
      </c>
      <c r="AN34" s="59"/>
      <c r="AO34" s="59">
        <v>0</v>
      </c>
      <c r="AP34" s="124"/>
      <c r="AQ34" s="59">
        <v>0</v>
      </c>
      <c r="AR34" s="59"/>
      <c r="AS34" s="59">
        <v>0</v>
      </c>
      <c r="AT34" s="124"/>
      <c r="AU34" s="59">
        <v>0</v>
      </c>
      <c r="AV34" s="59"/>
      <c r="AW34" s="59">
        <v>0</v>
      </c>
      <c r="AX34" s="124"/>
      <c r="AY34" s="59">
        <v>0</v>
      </c>
      <c r="AZ34" s="59"/>
      <c r="BA34" s="59">
        <v>0</v>
      </c>
      <c r="BB34" s="124"/>
      <c r="BC34" s="59">
        <v>0</v>
      </c>
      <c r="BD34" s="59"/>
      <c r="BE34" s="59">
        <v>0</v>
      </c>
      <c r="BF34" s="124"/>
      <c r="BG34" s="59">
        <v>0</v>
      </c>
      <c r="BH34" s="59"/>
      <c r="BI34" s="59">
        <v>0</v>
      </c>
      <c r="BJ34" s="124"/>
      <c r="BK34" s="59">
        <v>0</v>
      </c>
      <c r="BL34" s="59"/>
      <c r="BM34" s="59">
        <v>0</v>
      </c>
      <c r="BN34" s="124"/>
      <c r="BO34" s="59">
        <v>0</v>
      </c>
      <c r="BP34" s="59"/>
      <c r="BQ34" s="59">
        <v>0</v>
      </c>
      <c r="BR34" s="124"/>
      <c r="BS34" s="59">
        <v>0</v>
      </c>
      <c r="BT34" s="59"/>
      <c r="BU34" s="59">
        <v>0</v>
      </c>
      <c r="BV34" s="124"/>
      <c r="BW34" s="59">
        <v>0</v>
      </c>
      <c r="BX34" s="59"/>
      <c r="BY34" s="59">
        <v>0</v>
      </c>
      <c r="BZ34" s="124"/>
      <c r="CA34" s="59">
        <v>0</v>
      </c>
      <c r="CB34" s="59"/>
      <c r="CC34" s="59">
        <v>0</v>
      </c>
      <c r="CD34" s="124"/>
      <c r="CE34" s="59">
        <v>0</v>
      </c>
      <c r="CF34" s="59"/>
      <c r="CG34" s="59">
        <v>0</v>
      </c>
      <c r="CH34" s="124"/>
      <c r="CI34" s="59">
        <v>217</v>
      </c>
      <c r="CJ34" s="59">
        <v>6821</v>
      </c>
      <c r="CK34" s="59">
        <v>73517</v>
      </c>
      <c r="CL34" s="124">
        <v>833073136.34000003</v>
      </c>
      <c r="CM34" s="59">
        <v>0</v>
      </c>
      <c r="CN34" s="59"/>
      <c r="CO34" s="59">
        <v>0</v>
      </c>
      <c r="CP34" s="124"/>
      <c r="CQ34" s="59">
        <v>0</v>
      </c>
      <c r="CR34" s="59"/>
      <c r="CS34" s="59">
        <v>0</v>
      </c>
      <c r="CT34" s="124"/>
      <c r="CU34" s="59">
        <v>0</v>
      </c>
      <c r="CV34" s="59"/>
      <c r="CW34" s="59">
        <v>0</v>
      </c>
      <c r="CX34" s="124"/>
      <c r="CY34" s="59">
        <v>0</v>
      </c>
      <c r="CZ34" s="59"/>
      <c r="DA34" s="59">
        <v>0</v>
      </c>
      <c r="DB34" s="124"/>
      <c r="DC34" s="59">
        <v>0</v>
      </c>
      <c r="DD34" s="59"/>
      <c r="DE34" s="59">
        <v>0</v>
      </c>
      <c r="DF34" s="124"/>
      <c r="DG34" s="59">
        <v>0</v>
      </c>
      <c r="DH34" s="59"/>
      <c r="DI34" s="59">
        <v>0</v>
      </c>
      <c r="DJ34" s="124"/>
      <c r="DK34" s="59">
        <v>0</v>
      </c>
      <c r="DL34" s="59"/>
      <c r="DM34" s="59">
        <v>0</v>
      </c>
      <c r="DN34" s="124"/>
      <c r="DO34" s="59">
        <v>0</v>
      </c>
      <c r="DP34" s="59"/>
      <c r="DQ34" s="59">
        <v>0</v>
      </c>
      <c r="DR34" s="124"/>
      <c r="DS34" s="59">
        <v>0</v>
      </c>
      <c r="DT34" s="59"/>
      <c r="DU34" s="59">
        <v>0</v>
      </c>
      <c r="DV34" s="124"/>
      <c r="DW34" s="59">
        <v>0</v>
      </c>
      <c r="DX34" s="59"/>
      <c r="DY34" s="59">
        <v>0</v>
      </c>
      <c r="DZ34" s="135"/>
      <c r="EA34" s="59">
        <f t="shared" si="1"/>
        <v>217</v>
      </c>
      <c r="EB34" s="59">
        <f t="shared" si="2"/>
        <v>6821</v>
      </c>
      <c r="EC34" s="59">
        <f t="shared" si="3"/>
        <v>73517</v>
      </c>
      <c r="ED34" s="124">
        <f t="shared" si="4"/>
        <v>833073136.34000003</v>
      </c>
    </row>
    <row r="35" spans="1:137" ht="30.75" x14ac:dyDescent="0.25">
      <c r="A35" s="122">
        <v>29</v>
      </c>
      <c r="B35" s="123" t="s">
        <v>71</v>
      </c>
      <c r="C35" s="59">
        <v>19</v>
      </c>
      <c r="D35" s="59">
        <v>547</v>
      </c>
      <c r="E35" s="59">
        <v>6460</v>
      </c>
      <c r="F35" s="124">
        <v>22480381.379999999</v>
      </c>
      <c r="G35" s="59">
        <v>0</v>
      </c>
      <c r="H35" s="59"/>
      <c r="I35" s="59">
        <v>0</v>
      </c>
      <c r="J35" s="124"/>
      <c r="K35" s="59">
        <v>0</v>
      </c>
      <c r="L35" s="59"/>
      <c r="M35" s="59">
        <v>0</v>
      </c>
      <c r="N35" s="124"/>
      <c r="O35" s="59">
        <v>0</v>
      </c>
      <c r="P35" s="59"/>
      <c r="Q35" s="59">
        <v>0</v>
      </c>
      <c r="R35" s="124"/>
      <c r="S35" s="59">
        <v>0</v>
      </c>
      <c r="T35" s="59"/>
      <c r="U35" s="59">
        <v>0</v>
      </c>
      <c r="V35" s="124"/>
      <c r="W35" s="59">
        <v>0</v>
      </c>
      <c r="X35" s="59"/>
      <c r="Y35" s="59">
        <v>0</v>
      </c>
      <c r="Z35" s="124"/>
      <c r="AA35" s="59">
        <v>0</v>
      </c>
      <c r="AB35" s="59"/>
      <c r="AC35" s="59">
        <v>0</v>
      </c>
      <c r="AD35" s="124"/>
      <c r="AE35" s="59">
        <v>0</v>
      </c>
      <c r="AF35" s="59"/>
      <c r="AG35" s="59">
        <v>0</v>
      </c>
      <c r="AH35" s="124"/>
      <c r="AI35" s="59">
        <v>0</v>
      </c>
      <c r="AJ35" s="59"/>
      <c r="AK35" s="59">
        <v>0</v>
      </c>
      <c r="AL35" s="124"/>
      <c r="AM35" s="59">
        <v>23</v>
      </c>
      <c r="AN35" s="59">
        <v>745</v>
      </c>
      <c r="AO35" s="59">
        <v>7774</v>
      </c>
      <c r="AP35" s="124">
        <v>32653519.530000001</v>
      </c>
      <c r="AQ35" s="59">
        <v>26</v>
      </c>
      <c r="AR35" s="59">
        <f>472-39</f>
        <v>433</v>
      </c>
      <c r="AS35" s="59">
        <f>8580-497</f>
        <v>8083</v>
      </c>
      <c r="AT35" s="124">
        <f>14853332.08-808782.4</f>
        <v>14044549.68</v>
      </c>
      <c r="AU35" s="59">
        <v>0</v>
      </c>
      <c r="AV35" s="59"/>
      <c r="AW35" s="59">
        <v>0</v>
      </c>
      <c r="AX35" s="124"/>
      <c r="AY35" s="59">
        <v>0</v>
      </c>
      <c r="AZ35" s="59"/>
      <c r="BA35" s="59">
        <v>0</v>
      </c>
      <c r="BB35" s="124"/>
      <c r="BC35" s="59">
        <v>0</v>
      </c>
      <c r="BD35" s="59"/>
      <c r="BE35" s="59">
        <v>0</v>
      </c>
      <c r="BF35" s="124"/>
      <c r="BG35" s="59">
        <v>0</v>
      </c>
      <c r="BH35" s="59"/>
      <c r="BI35" s="59">
        <v>0</v>
      </c>
      <c r="BJ35" s="124"/>
      <c r="BK35" s="59">
        <v>0</v>
      </c>
      <c r="BL35" s="59"/>
      <c r="BM35" s="59">
        <v>0</v>
      </c>
      <c r="BN35" s="124"/>
      <c r="BO35" s="59">
        <v>0</v>
      </c>
      <c r="BP35" s="59"/>
      <c r="BQ35" s="59">
        <v>0</v>
      </c>
      <c r="BR35" s="124"/>
      <c r="BS35" s="59">
        <v>0</v>
      </c>
      <c r="BT35" s="59"/>
      <c r="BU35" s="59">
        <v>0</v>
      </c>
      <c r="BV35" s="124"/>
      <c r="BW35" s="59">
        <v>0</v>
      </c>
      <c r="BX35" s="59"/>
      <c r="BY35" s="59">
        <v>0</v>
      </c>
      <c r="BZ35" s="124"/>
      <c r="CA35" s="59">
        <v>0</v>
      </c>
      <c r="CB35" s="59"/>
      <c r="CC35" s="59">
        <v>0</v>
      </c>
      <c r="CD35" s="124"/>
      <c r="CE35" s="59">
        <v>0</v>
      </c>
      <c r="CF35" s="59"/>
      <c r="CG35" s="59">
        <v>0</v>
      </c>
      <c r="CH35" s="124"/>
      <c r="CI35" s="59">
        <v>0</v>
      </c>
      <c r="CJ35" s="59"/>
      <c r="CK35" s="59">
        <v>0</v>
      </c>
      <c r="CL35" s="124"/>
      <c r="CM35" s="59">
        <v>0</v>
      </c>
      <c r="CN35" s="59"/>
      <c r="CO35" s="59">
        <v>0</v>
      </c>
      <c r="CP35" s="124"/>
      <c r="CQ35" s="59">
        <v>0</v>
      </c>
      <c r="CR35" s="59"/>
      <c r="CS35" s="59">
        <v>0</v>
      </c>
      <c r="CT35" s="124"/>
      <c r="CU35" s="59">
        <v>63</v>
      </c>
      <c r="CV35" s="59">
        <v>2937</v>
      </c>
      <c r="CW35" s="59">
        <v>20018</v>
      </c>
      <c r="CX35" s="124">
        <v>94902171.099999994</v>
      </c>
      <c r="CY35" s="59">
        <v>26</v>
      </c>
      <c r="CZ35" s="59">
        <v>731</v>
      </c>
      <c r="DA35" s="59">
        <v>8710</v>
      </c>
      <c r="DB35" s="124">
        <v>33669620.990000002</v>
      </c>
      <c r="DC35" s="59">
        <v>0</v>
      </c>
      <c r="DD35" s="59"/>
      <c r="DE35" s="59">
        <v>0</v>
      </c>
      <c r="DF35" s="124"/>
      <c r="DG35" s="59">
        <v>0</v>
      </c>
      <c r="DH35" s="59"/>
      <c r="DI35" s="59">
        <v>0</v>
      </c>
      <c r="DJ35" s="124"/>
      <c r="DK35" s="59">
        <v>0</v>
      </c>
      <c r="DL35" s="59"/>
      <c r="DM35" s="59">
        <v>0</v>
      </c>
      <c r="DN35" s="124"/>
      <c r="DO35" s="59">
        <v>0</v>
      </c>
      <c r="DP35" s="59"/>
      <c r="DQ35" s="59">
        <v>0</v>
      </c>
      <c r="DR35" s="124"/>
      <c r="DS35" s="59">
        <v>0</v>
      </c>
      <c r="DT35" s="59"/>
      <c r="DU35" s="59">
        <v>0</v>
      </c>
      <c r="DV35" s="124"/>
      <c r="DW35" s="59">
        <v>33</v>
      </c>
      <c r="DX35" s="59">
        <v>674</v>
      </c>
      <c r="DY35" s="59">
        <v>11055</v>
      </c>
      <c r="DZ35" s="135">
        <v>25171644.600000001</v>
      </c>
      <c r="EA35" s="59">
        <f t="shared" si="1"/>
        <v>190</v>
      </c>
      <c r="EB35" s="59">
        <f t="shared" si="2"/>
        <v>6067</v>
      </c>
      <c r="EC35" s="59">
        <f t="shared" si="3"/>
        <v>62100</v>
      </c>
      <c r="ED35" s="124">
        <f t="shared" si="4"/>
        <v>222921887.28</v>
      </c>
      <c r="EE35" s="127" t="e">
        <f>#REF!+DX35</f>
        <v>#REF!</v>
      </c>
      <c r="EF35" s="127" t="e">
        <f>#REF!+DY35</f>
        <v>#REF!</v>
      </c>
      <c r="EG35" s="127" t="e">
        <f>#REF!+DZ35</f>
        <v>#REF!</v>
      </c>
    </row>
    <row r="36" spans="1:137" ht="35.25" customHeight="1" x14ac:dyDescent="0.25">
      <c r="A36" s="122">
        <v>30</v>
      </c>
      <c r="B36" s="123" t="s">
        <v>26</v>
      </c>
      <c r="C36" s="59">
        <v>0</v>
      </c>
      <c r="D36" s="59"/>
      <c r="E36" s="59">
        <v>0</v>
      </c>
      <c r="F36" s="124"/>
      <c r="G36" s="59">
        <v>0</v>
      </c>
      <c r="H36" s="59"/>
      <c r="I36" s="59">
        <v>0</v>
      </c>
      <c r="J36" s="124"/>
      <c r="K36" s="59">
        <v>0</v>
      </c>
      <c r="L36" s="59"/>
      <c r="M36" s="59">
        <v>0</v>
      </c>
      <c r="N36" s="124"/>
      <c r="O36" s="59">
        <v>0</v>
      </c>
      <c r="P36" s="59"/>
      <c r="Q36" s="59">
        <v>0</v>
      </c>
      <c r="R36" s="124"/>
      <c r="S36" s="59">
        <v>0</v>
      </c>
      <c r="T36" s="59"/>
      <c r="U36" s="59">
        <v>0</v>
      </c>
      <c r="V36" s="124"/>
      <c r="W36" s="59">
        <v>0</v>
      </c>
      <c r="X36" s="59"/>
      <c r="Y36" s="59">
        <v>0</v>
      </c>
      <c r="Z36" s="124"/>
      <c r="AA36" s="59">
        <v>0</v>
      </c>
      <c r="AB36" s="59"/>
      <c r="AC36" s="59">
        <v>0</v>
      </c>
      <c r="AD36" s="124"/>
      <c r="AE36" s="59">
        <v>0</v>
      </c>
      <c r="AF36" s="59"/>
      <c r="AG36" s="59">
        <v>0</v>
      </c>
      <c r="AH36" s="124"/>
      <c r="AI36" s="59">
        <v>0</v>
      </c>
      <c r="AJ36" s="59"/>
      <c r="AK36" s="59">
        <v>0</v>
      </c>
      <c r="AL36" s="124"/>
      <c r="AM36" s="59">
        <v>0</v>
      </c>
      <c r="AN36" s="59"/>
      <c r="AO36" s="59">
        <v>0</v>
      </c>
      <c r="AP36" s="124"/>
      <c r="AQ36" s="59">
        <v>0</v>
      </c>
      <c r="AR36" s="59"/>
      <c r="AS36" s="59">
        <v>0</v>
      </c>
      <c r="AT36" s="124"/>
      <c r="AU36" s="59">
        <v>0</v>
      </c>
      <c r="AV36" s="59"/>
      <c r="AW36" s="59">
        <v>0</v>
      </c>
      <c r="AX36" s="124"/>
      <c r="AY36" s="59">
        <v>0</v>
      </c>
      <c r="AZ36" s="59"/>
      <c r="BA36" s="59">
        <v>0</v>
      </c>
      <c r="BB36" s="124"/>
      <c r="BC36" s="59">
        <v>0</v>
      </c>
      <c r="BD36" s="59"/>
      <c r="BE36" s="59">
        <v>0</v>
      </c>
      <c r="BF36" s="124"/>
      <c r="BG36" s="59">
        <v>0</v>
      </c>
      <c r="BH36" s="59"/>
      <c r="BI36" s="59">
        <v>0</v>
      </c>
      <c r="BJ36" s="124"/>
      <c r="BK36" s="59">
        <v>0</v>
      </c>
      <c r="BL36" s="59"/>
      <c r="BM36" s="59">
        <v>0</v>
      </c>
      <c r="BN36" s="124"/>
      <c r="BO36" s="59">
        <v>0</v>
      </c>
      <c r="BP36" s="59"/>
      <c r="BQ36" s="59">
        <v>0</v>
      </c>
      <c r="BR36" s="124"/>
      <c r="BS36" s="59">
        <v>0</v>
      </c>
      <c r="BT36" s="59"/>
      <c r="BU36" s="59">
        <v>0</v>
      </c>
      <c r="BV36" s="124"/>
      <c r="BW36" s="59">
        <v>0</v>
      </c>
      <c r="BX36" s="59"/>
      <c r="BY36" s="59">
        <v>0</v>
      </c>
      <c r="BZ36" s="124"/>
      <c r="CA36" s="59">
        <v>0</v>
      </c>
      <c r="CB36" s="59"/>
      <c r="CC36" s="59">
        <v>0</v>
      </c>
      <c r="CD36" s="124"/>
      <c r="CE36" s="59">
        <v>0</v>
      </c>
      <c r="CF36" s="59"/>
      <c r="CG36" s="59">
        <v>0</v>
      </c>
      <c r="CH36" s="124"/>
      <c r="CI36" s="59">
        <v>0</v>
      </c>
      <c r="CJ36" s="59"/>
      <c r="CK36" s="59">
        <v>0</v>
      </c>
      <c r="CL36" s="124"/>
      <c r="CM36" s="59">
        <v>0</v>
      </c>
      <c r="CN36" s="59"/>
      <c r="CO36" s="59">
        <v>0</v>
      </c>
      <c r="CP36" s="124"/>
      <c r="CQ36" s="59">
        <v>0</v>
      </c>
      <c r="CR36" s="59"/>
      <c r="CS36" s="59">
        <v>0</v>
      </c>
      <c r="CT36" s="124"/>
      <c r="CU36" s="59">
        <v>0</v>
      </c>
      <c r="CV36" s="59"/>
      <c r="CW36" s="59">
        <v>0</v>
      </c>
      <c r="CX36" s="124"/>
      <c r="CY36" s="59">
        <v>0</v>
      </c>
      <c r="CZ36" s="59"/>
      <c r="DA36" s="59">
        <v>0</v>
      </c>
      <c r="DB36" s="124"/>
      <c r="DC36" s="59">
        <v>0</v>
      </c>
      <c r="DD36" s="59"/>
      <c r="DE36" s="59">
        <v>0</v>
      </c>
      <c r="DF36" s="124"/>
      <c r="DG36" s="59">
        <v>84</v>
      </c>
      <c r="DH36" s="59">
        <v>3200</v>
      </c>
      <c r="DI36" s="59">
        <v>23268</v>
      </c>
      <c r="DJ36" s="124">
        <v>109787492.94</v>
      </c>
      <c r="DK36" s="59">
        <v>0</v>
      </c>
      <c r="DL36" s="59"/>
      <c r="DM36" s="59">
        <v>0</v>
      </c>
      <c r="DN36" s="124"/>
      <c r="DO36" s="59">
        <v>0</v>
      </c>
      <c r="DP36" s="59"/>
      <c r="DQ36" s="59">
        <v>0</v>
      </c>
      <c r="DR36" s="124"/>
      <c r="DS36" s="59">
        <v>0</v>
      </c>
      <c r="DT36" s="59"/>
      <c r="DU36" s="59">
        <v>0</v>
      </c>
      <c r="DV36" s="124"/>
      <c r="DW36" s="59">
        <v>0</v>
      </c>
      <c r="DX36" s="59"/>
      <c r="DY36" s="59">
        <v>0</v>
      </c>
      <c r="DZ36" s="135"/>
      <c r="EA36" s="59">
        <f t="shared" si="1"/>
        <v>84</v>
      </c>
      <c r="EB36" s="59">
        <f t="shared" si="2"/>
        <v>3200</v>
      </c>
      <c r="EC36" s="59">
        <f t="shared" si="3"/>
        <v>23268</v>
      </c>
      <c r="ED36" s="124">
        <f t="shared" si="4"/>
        <v>109787492.94</v>
      </c>
    </row>
    <row r="37" spans="1:137" ht="30.75" x14ac:dyDescent="0.25">
      <c r="A37" s="122">
        <v>31</v>
      </c>
      <c r="B37" s="123" t="s">
        <v>27</v>
      </c>
      <c r="C37" s="59">
        <v>0</v>
      </c>
      <c r="D37" s="59"/>
      <c r="E37" s="59">
        <v>0</v>
      </c>
      <c r="F37" s="124"/>
      <c r="G37" s="59">
        <v>0</v>
      </c>
      <c r="H37" s="59"/>
      <c r="I37" s="59">
        <v>0</v>
      </c>
      <c r="J37" s="124"/>
      <c r="K37" s="59">
        <v>0</v>
      </c>
      <c r="L37" s="59"/>
      <c r="M37" s="59">
        <v>0</v>
      </c>
      <c r="N37" s="124"/>
      <c r="O37" s="59">
        <v>0</v>
      </c>
      <c r="P37" s="59"/>
      <c r="Q37" s="59">
        <v>0</v>
      </c>
      <c r="R37" s="124"/>
      <c r="S37" s="59">
        <v>0</v>
      </c>
      <c r="T37" s="59"/>
      <c r="U37" s="59">
        <v>0</v>
      </c>
      <c r="V37" s="124"/>
      <c r="W37" s="59">
        <v>0</v>
      </c>
      <c r="X37" s="59"/>
      <c r="Y37" s="59">
        <v>0</v>
      </c>
      <c r="Z37" s="124"/>
      <c r="AA37" s="59">
        <v>0</v>
      </c>
      <c r="AB37" s="59"/>
      <c r="AC37" s="59">
        <v>0</v>
      </c>
      <c r="AD37" s="124"/>
      <c r="AE37" s="59">
        <v>0</v>
      </c>
      <c r="AF37" s="59"/>
      <c r="AG37" s="59">
        <v>0</v>
      </c>
      <c r="AH37" s="124"/>
      <c r="AI37" s="59">
        <v>0</v>
      </c>
      <c r="AJ37" s="59"/>
      <c r="AK37" s="59">
        <v>0</v>
      </c>
      <c r="AL37" s="124"/>
      <c r="AM37" s="59">
        <v>0</v>
      </c>
      <c r="AN37" s="59"/>
      <c r="AO37" s="59">
        <v>0</v>
      </c>
      <c r="AP37" s="124"/>
      <c r="AQ37" s="59">
        <v>0</v>
      </c>
      <c r="AR37" s="59"/>
      <c r="AS37" s="59">
        <v>0</v>
      </c>
      <c r="AT37" s="124"/>
      <c r="AU37" s="59">
        <v>0</v>
      </c>
      <c r="AV37" s="59"/>
      <c r="AW37" s="59">
        <v>0</v>
      </c>
      <c r="AX37" s="124"/>
      <c r="AY37" s="59">
        <v>0</v>
      </c>
      <c r="AZ37" s="59"/>
      <c r="BA37" s="59">
        <v>0</v>
      </c>
      <c r="BB37" s="124"/>
      <c r="BC37" s="59">
        <v>0</v>
      </c>
      <c r="BD37" s="59"/>
      <c r="BE37" s="59">
        <v>0</v>
      </c>
      <c r="BF37" s="124"/>
      <c r="BG37" s="59">
        <v>0</v>
      </c>
      <c r="BH37" s="59"/>
      <c r="BI37" s="59">
        <v>0</v>
      </c>
      <c r="BJ37" s="124"/>
      <c r="BK37" s="59">
        <v>0</v>
      </c>
      <c r="BL37" s="59"/>
      <c r="BM37" s="59">
        <v>0</v>
      </c>
      <c r="BN37" s="124"/>
      <c r="BO37" s="59">
        <v>0</v>
      </c>
      <c r="BP37" s="59"/>
      <c r="BQ37" s="59">
        <v>0</v>
      </c>
      <c r="BR37" s="124"/>
      <c r="BS37" s="59">
        <v>0</v>
      </c>
      <c r="BT37" s="59"/>
      <c r="BU37" s="59">
        <v>0</v>
      </c>
      <c r="BV37" s="124"/>
      <c r="BW37" s="59">
        <v>0</v>
      </c>
      <c r="BX37" s="59"/>
      <c r="BY37" s="59">
        <v>0</v>
      </c>
      <c r="BZ37" s="124"/>
      <c r="CA37" s="59">
        <v>0</v>
      </c>
      <c r="CB37" s="59"/>
      <c r="CC37" s="59">
        <v>0</v>
      </c>
      <c r="CD37" s="124"/>
      <c r="CE37" s="59">
        <v>0</v>
      </c>
      <c r="CF37" s="59"/>
      <c r="CG37" s="59">
        <v>0</v>
      </c>
      <c r="CH37" s="124"/>
      <c r="CI37" s="59">
        <v>0</v>
      </c>
      <c r="CJ37" s="59"/>
      <c r="CK37" s="59">
        <v>0</v>
      </c>
      <c r="CL37" s="124"/>
      <c r="CM37" s="59">
        <v>0</v>
      </c>
      <c r="CN37" s="59"/>
      <c r="CO37" s="59">
        <v>0</v>
      </c>
      <c r="CP37" s="124"/>
      <c r="CQ37" s="59">
        <v>0</v>
      </c>
      <c r="CR37" s="59"/>
      <c r="CS37" s="59">
        <v>0</v>
      </c>
      <c r="CT37" s="124"/>
      <c r="CU37" s="59">
        <v>0</v>
      </c>
      <c r="CV37" s="59"/>
      <c r="CW37" s="59">
        <v>0</v>
      </c>
      <c r="CX37" s="124"/>
      <c r="CY37" s="59">
        <v>0</v>
      </c>
      <c r="CZ37" s="59"/>
      <c r="DA37" s="59">
        <v>0</v>
      </c>
      <c r="DB37" s="124"/>
      <c r="DC37" s="59">
        <v>24</v>
      </c>
      <c r="DD37" s="59">
        <f>716-32</f>
        <v>684</v>
      </c>
      <c r="DE37" s="59">
        <f>8280-366</f>
        <v>7914</v>
      </c>
      <c r="DF37" s="124">
        <f>21163755.14-880571.13</f>
        <v>20283184.010000002</v>
      </c>
      <c r="DG37" s="59">
        <v>0</v>
      </c>
      <c r="DH37" s="59"/>
      <c r="DI37" s="59">
        <v>0</v>
      </c>
      <c r="DJ37" s="124"/>
      <c r="DK37" s="59">
        <v>0</v>
      </c>
      <c r="DL37" s="59"/>
      <c r="DM37" s="59">
        <v>0</v>
      </c>
      <c r="DN37" s="124"/>
      <c r="DO37" s="59">
        <v>0</v>
      </c>
      <c r="DP37" s="59"/>
      <c r="DQ37" s="59">
        <v>0</v>
      </c>
      <c r="DR37" s="124"/>
      <c r="DS37" s="59">
        <v>0</v>
      </c>
      <c r="DT37" s="59"/>
      <c r="DU37" s="59">
        <v>0</v>
      </c>
      <c r="DV37" s="124"/>
      <c r="DW37" s="59">
        <v>0</v>
      </c>
      <c r="DX37" s="59"/>
      <c r="DY37" s="59">
        <v>0</v>
      </c>
      <c r="DZ37" s="135"/>
      <c r="EA37" s="59">
        <f t="shared" si="1"/>
        <v>24</v>
      </c>
      <c r="EB37" s="59">
        <f t="shared" si="2"/>
        <v>684</v>
      </c>
      <c r="EC37" s="59">
        <f t="shared" si="3"/>
        <v>7914</v>
      </c>
      <c r="ED37" s="124">
        <f t="shared" si="4"/>
        <v>20283184.010000002</v>
      </c>
    </row>
    <row r="38" spans="1:137" x14ac:dyDescent="0.25">
      <c r="A38" s="122">
        <v>32</v>
      </c>
      <c r="B38" s="123" t="s">
        <v>28</v>
      </c>
      <c r="C38" s="59">
        <v>0</v>
      </c>
      <c r="D38" s="59"/>
      <c r="E38" s="59">
        <v>0</v>
      </c>
      <c r="F38" s="124"/>
      <c r="G38" s="59">
        <v>0</v>
      </c>
      <c r="H38" s="59"/>
      <c r="I38" s="59">
        <v>0</v>
      </c>
      <c r="J38" s="124"/>
      <c r="K38" s="59">
        <v>0</v>
      </c>
      <c r="L38" s="59"/>
      <c r="M38" s="59">
        <v>0</v>
      </c>
      <c r="N38" s="124"/>
      <c r="O38" s="59">
        <v>0</v>
      </c>
      <c r="P38" s="59"/>
      <c r="Q38" s="59">
        <v>0</v>
      </c>
      <c r="R38" s="124"/>
      <c r="S38" s="59">
        <v>0</v>
      </c>
      <c r="T38" s="59"/>
      <c r="U38" s="59">
        <v>0</v>
      </c>
      <c r="V38" s="124"/>
      <c r="W38" s="59">
        <v>0</v>
      </c>
      <c r="X38" s="59"/>
      <c r="Y38" s="59">
        <v>0</v>
      </c>
      <c r="Z38" s="124"/>
      <c r="AA38" s="59">
        <v>0</v>
      </c>
      <c r="AB38" s="59"/>
      <c r="AC38" s="59">
        <v>0</v>
      </c>
      <c r="AD38" s="124"/>
      <c r="AE38" s="59">
        <v>0</v>
      </c>
      <c r="AF38" s="59"/>
      <c r="AG38" s="59">
        <v>0</v>
      </c>
      <c r="AH38" s="124"/>
      <c r="AI38" s="59">
        <v>0</v>
      </c>
      <c r="AJ38" s="59"/>
      <c r="AK38" s="59">
        <v>0</v>
      </c>
      <c r="AL38" s="124"/>
      <c r="AM38" s="59">
        <v>0</v>
      </c>
      <c r="AN38" s="59"/>
      <c r="AO38" s="59">
        <v>0</v>
      </c>
      <c r="AP38" s="124"/>
      <c r="AQ38" s="59">
        <v>0</v>
      </c>
      <c r="AR38" s="59"/>
      <c r="AS38" s="59">
        <v>0</v>
      </c>
      <c r="AT38" s="124"/>
      <c r="AU38" s="59">
        <v>0</v>
      </c>
      <c r="AV38" s="59"/>
      <c r="AW38" s="59">
        <v>0</v>
      </c>
      <c r="AX38" s="124"/>
      <c r="AY38" s="59">
        <v>0</v>
      </c>
      <c r="AZ38" s="59"/>
      <c r="BA38" s="59">
        <v>0</v>
      </c>
      <c r="BB38" s="124"/>
      <c r="BC38" s="59">
        <v>0</v>
      </c>
      <c r="BD38" s="59"/>
      <c r="BE38" s="59">
        <v>0</v>
      </c>
      <c r="BF38" s="124"/>
      <c r="BG38" s="59">
        <v>0</v>
      </c>
      <c r="BH38" s="59"/>
      <c r="BI38" s="59">
        <v>0</v>
      </c>
      <c r="BJ38" s="124"/>
      <c r="BK38" s="59">
        <v>0</v>
      </c>
      <c r="BL38" s="59"/>
      <c r="BM38" s="59">
        <v>0</v>
      </c>
      <c r="BN38" s="124"/>
      <c r="BO38" s="59">
        <v>0</v>
      </c>
      <c r="BP38" s="59"/>
      <c r="BQ38" s="59">
        <v>0</v>
      </c>
      <c r="BR38" s="124"/>
      <c r="BS38" s="59">
        <v>0</v>
      </c>
      <c r="BT38" s="59"/>
      <c r="BU38" s="59">
        <v>0</v>
      </c>
      <c r="BV38" s="124"/>
      <c r="BW38" s="59">
        <v>0</v>
      </c>
      <c r="BX38" s="59"/>
      <c r="BY38" s="59">
        <v>0</v>
      </c>
      <c r="BZ38" s="124"/>
      <c r="CA38" s="59">
        <v>0</v>
      </c>
      <c r="CB38" s="59"/>
      <c r="CC38" s="59">
        <v>0</v>
      </c>
      <c r="CD38" s="124"/>
      <c r="CE38" s="59">
        <v>0</v>
      </c>
      <c r="CF38" s="59"/>
      <c r="CG38" s="59">
        <v>0</v>
      </c>
      <c r="CH38" s="124"/>
      <c r="CI38" s="59">
        <v>0</v>
      </c>
      <c r="CJ38" s="59"/>
      <c r="CK38" s="59">
        <v>0</v>
      </c>
      <c r="CL38" s="124"/>
      <c r="CM38" s="59">
        <v>0</v>
      </c>
      <c r="CN38" s="59"/>
      <c r="CO38" s="59">
        <v>0</v>
      </c>
      <c r="CP38" s="124"/>
      <c r="CQ38" s="59">
        <v>0</v>
      </c>
      <c r="CR38" s="59"/>
      <c r="CS38" s="59">
        <v>0</v>
      </c>
      <c r="CT38" s="124"/>
      <c r="CU38" s="59">
        <v>0</v>
      </c>
      <c r="CV38" s="59"/>
      <c r="CW38" s="59">
        <v>0</v>
      </c>
      <c r="CX38" s="124"/>
      <c r="CY38" s="59">
        <v>0</v>
      </c>
      <c r="CZ38" s="59"/>
      <c r="DA38" s="59">
        <v>0</v>
      </c>
      <c r="DB38" s="124"/>
      <c r="DC38" s="59">
        <v>0</v>
      </c>
      <c r="DD38" s="59"/>
      <c r="DE38" s="59">
        <v>0</v>
      </c>
      <c r="DF38" s="124"/>
      <c r="DG38" s="59">
        <v>0</v>
      </c>
      <c r="DH38" s="59"/>
      <c r="DI38" s="59">
        <v>0</v>
      </c>
      <c r="DJ38" s="124"/>
      <c r="DK38" s="59">
        <v>0</v>
      </c>
      <c r="DL38" s="59"/>
      <c r="DM38" s="59">
        <v>0</v>
      </c>
      <c r="DN38" s="124"/>
      <c r="DO38" s="59">
        <v>0</v>
      </c>
      <c r="DP38" s="59"/>
      <c r="DQ38" s="59">
        <v>0</v>
      </c>
      <c r="DR38" s="124"/>
      <c r="DS38" s="59">
        <v>0</v>
      </c>
      <c r="DT38" s="59"/>
      <c r="DU38" s="59">
        <v>0</v>
      </c>
      <c r="DV38" s="124"/>
      <c r="DW38" s="59">
        <v>0</v>
      </c>
      <c r="DX38" s="59"/>
      <c r="DY38" s="59">
        <v>0</v>
      </c>
      <c r="DZ38" s="135"/>
      <c r="EA38" s="59">
        <f t="shared" si="1"/>
        <v>0</v>
      </c>
      <c r="EB38" s="59">
        <f t="shared" si="2"/>
        <v>0</v>
      </c>
      <c r="EC38" s="59">
        <f t="shared" si="3"/>
        <v>0</v>
      </c>
      <c r="ED38" s="124">
        <f t="shared" si="4"/>
        <v>0</v>
      </c>
    </row>
    <row r="39" spans="1:137" ht="30.75" x14ac:dyDescent="0.25">
      <c r="A39" s="122">
        <v>33</v>
      </c>
      <c r="B39" s="123" t="s">
        <v>72</v>
      </c>
      <c r="C39" s="59">
        <v>0</v>
      </c>
      <c r="D39" s="59"/>
      <c r="E39" s="59">
        <v>0</v>
      </c>
      <c r="F39" s="124"/>
      <c r="G39" s="59">
        <v>0</v>
      </c>
      <c r="H39" s="59"/>
      <c r="I39" s="59">
        <v>0</v>
      </c>
      <c r="J39" s="124"/>
      <c r="K39" s="59">
        <v>0</v>
      </c>
      <c r="L39" s="59"/>
      <c r="M39" s="59">
        <v>0</v>
      </c>
      <c r="N39" s="124"/>
      <c r="O39" s="59">
        <v>0</v>
      </c>
      <c r="P39" s="59"/>
      <c r="Q39" s="59">
        <v>0</v>
      </c>
      <c r="R39" s="124"/>
      <c r="S39" s="59">
        <v>0</v>
      </c>
      <c r="T39" s="59"/>
      <c r="U39" s="59">
        <v>0</v>
      </c>
      <c r="V39" s="124"/>
      <c r="W39" s="59">
        <v>0</v>
      </c>
      <c r="X39" s="59"/>
      <c r="Y39" s="59">
        <v>0</v>
      </c>
      <c r="Z39" s="124"/>
      <c r="AA39" s="59">
        <v>0</v>
      </c>
      <c r="AB39" s="59"/>
      <c r="AC39" s="59">
        <v>0</v>
      </c>
      <c r="AD39" s="124"/>
      <c r="AE39" s="59">
        <v>0</v>
      </c>
      <c r="AF39" s="59"/>
      <c r="AG39" s="59">
        <v>0</v>
      </c>
      <c r="AH39" s="124"/>
      <c r="AI39" s="59">
        <v>0</v>
      </c>
      <c r="AJ39" s="59"/>
      <c r="AK39" s="59">
        <v>0</v>
      </c>
      <c r="AL39" s="124"/>
      <c r="AM39" s="59">
        <v>0</v>
      </c>
      <c r="AN39" s="59"/>
      <c r="AO39" s="59">
        <v>0</v>
      </c>
      <c r="AP39" s="124"/>
      <c r="AQ39" s="59">
        <v>0</v>
      </c>
      <c r="AR39" s="59"/>
      <c r="AS39" s="59">
        <v>0</v>
      </c>
      <c r="AT39" s="124"/>
      <c r="AU39" s="59">
        <v>25</v>
      </c>
      <c r="AV39" s="59">
        <v>540</v>
      </c>
      <c r="AW39" s="59">
        <v>8292</v>
      </c>
      <c r="AX39" s="124">
        <v>86935065.849999994</v>
      </c>
      <c r="AY39" s="59">
        <v>0</v>
      </c>
      <c r="AZ39" s="59"/>
      <c r="BA39" s="59">
        <v>0</v>
      </c>
      <c r="BB39" s="124"/>
      <c r="BC39" s="59">
        <v>0</v>
      </c>
      <c r="BD39" s="59"/>
      <c r="BE39" s="59">
        <v>0</v>
      </c>
      <c r="BF39" s="124"/>
      <c r="BG39" s="59">
        <v>0</v>
      </c>
      <c r="BH39" s="59"/>
      <c r="BI39" s="59">
        <v>0</v>
      </c>
      <c r="BJ39" s="124"/>
      <c r="BK39" s="59">
        <v>0</v>
      </c>
      <c r="BL39" s="59"/>
      <c r="BM39" s="59">
        <v>0</v>
      </c>
      <c r="BN39" s="124"/>
      <c r="BO39" s="59">
        <v>0</v>
      </c>
      <c r="BP39" s="59"/>
      <c r="BQ39" s="59">
        <v>0</v>
      </c>
      <c r="BR39" s="124"/>
      <c r="BS39" s="59">
        <v>0</v>
      </c>
      <c r="BT39" s="59"/>
      <c r="BU39" s="59">
        <v>0</v>
      </c>
      <c r="BV39" s="124"/>
      <c r="BW39" s="59">
        <v>0</v>
      </c>
      <c r="BX39" s="59"/>
      <c r="BY39" s="59">
        <v>0</v>
      </c>
      <c r="BZ39" s="124"/>
      <c r="CA39" s="59">
        <v>0</v>
      </c>
      <c r="CB39" s="59"/>
      <c r="CC39" s="59">
        <v>0</v>
      </c>
      <c r="CD39" s="124"/>
      <c r="CE39" s="59">
        <v>0</v>
      </c>
      <c r="CF39" s="59"/>
      <c r="CG39" s="59">
        <v>0</v>
      </c>
      <c r="CH39" s="124"/>
      <c r="CI39" s="59">
        <v>0</v>
      </c>
      <c r="CJ39" s="59"/>
      <c r="CK39" s="59">
        <v>0</v>
      </c>
      <c r="CL39" s="124"/>
      <c r="CM39" s="59">
        <v>37</v>
      </c>
      <c r="CN39" s="59">
        <v>1764</v>
      </c>
      <c r="CO39" s="59">
        <v>12321</v>
      </c>
      <c r="CP39" s="124">
        <v>29687928.129999999</v>
      </c>
      <c r="CQ39" s="59">
        <v>0</v>
      </c>
      <c r="CR39" s="59"/>
      <c r="CS39" s="59">
        <v>0</v>
      </c>
      <c r="CT39" s="124"/>
      <c r="CU39" s="59">
        <v>0</v>
      </c>
      <c r="CV39" s="59"/>
      <c r="CW39" s="59">
        <v>0</v>
      </c>
      <c r="CX39" s="124"/>
      <c r="CY39" s="59">
        <v>0</v>
      </c>
      <c r="CZ39" s="59"/>
      <c r="DA39" s="59">
        <v>0</v>
      </c>
      <c r="DB39" s="124"/>
      <c r="DC39" s="59">
        <v>0</v>
      </c>
      <c r="DD39" s="59"/>
      <c r="DE39" s="59">
        <v>0</v>
      </c>
      <c r="DF39" s="124"/>
      <c r="DG39" s="59">
        <v>0</v>
      </c>
      <c r="DH39" s="59"/>
      <c r="DI39" s="59">
        <v>0</v>
      </c>
      <c r="DJ39" s="124"/>
      <c r="DK39" s="59">
        <v>49</v>
      </c>
      <c r="DL39" s="59">
        <v>2236</v>
      </c>
      <c r="DM39" s="59">
        <v>13573</v>
      </c>
      <c r="DN39" s="124">
        <v>122983261.81</v>
      </c>
      <c r="DO39" s="59">
        <v>43</v>
      </c>
      <c r="DP39" s="59">
        <v>1736</v>
      </c>
      <c r="DQ39" s="59">
        <v>13818</v>
      </c>
      <c r="DR39" s="124">
        <v>39663042.57</v>
      </c>
      <c r="DS39" s="59">
        <v>5</v>
      </c>
      <c r="DT39" s="59">
        <v>201</v>
      </c>
      <c r="DU39" s="59">
        <v>1610</v>
      </c>
      <c r="DV39" s="124">
        <v>5043008.29</v>
      </c>
      <c r="DW39" s="59">
        <v>0</v>
      </c>
      <c r="DX39" s="59"/>
      <c r="DY39" s="59">
        <v>0</v>
      </c>
      <c r="DZ39" s="135"/>
      <c r="EA39" s="59">
        <f t="shared" si="1"/>
        <v>159</v>
      </c>
      <c r="EB39" s="59">
        <f t="shared" si="2"/>
        <v>6477</v>
      </c>
      <c r="EC39" s="59">
        <f t="shared" si="3"/>
        <v>49614</v>
      </c>
      <c r="ED39" s="124">
        <f t="shared" si="4"/>
        <v>284312306.65000004</v>
      </c>
    </row>
    <row r="40" spans="1:137" x14ac:dyDescent="0.25">
      <c r="A40" s="122">
        <v>34</v>
      </c>
      <c r="B40" s="123" t="s">
        <v>29</v>
      </c>
      <c r="C40" s="59">
        <v>0</v>
      </c>
      <c r="D40" s="59"/>
      <c r="E40" s="59">
        <v>0</v>
      </c>
      <c r="F40" s="124"/>
      <c r="G40" s="59">
        <v>0</v>
      </c>
      <c r="H40" s="59"/>
      <c r="I40" s="59">
        <v>0</v>
      </c>
      <c r="J40" s="124"/>
      <c r="K40" s="59">
        <v>0</v>
      </c>
      <c r="L40" s="59"/>
      <c r="M40" s="59">
        <v>0</v>
      </c>
      <c r="N40" s="124"/>
      <c r="O40" s="59">
        <v>0</v>
      </c>
      <c r="P40" s="59"/>
      <c r="Q40" s="59">
        <v>0</v>
      </c>
      <c r="R40" s="124"/>
      <c r="S40" s="59">
        <v>0</v>
      </c>
      <c r="T40" s="59"/>
      <c r="U40" s="59">
        <v>0</v>
      </c>
      <c r="V40" s="124"/>
      <c r="W40" s="59">
        <v>0</v>
      </c>
      <c r="X40" s="59"/>
      <c r="Y40" s="59">
        <v>0</v>
      </c>
      <c r="Z40" s="124"/>
      <c r="AA40" s="59">
        <v>0</v>
      </c>
      <c r="AB40" s="59"/>
      <c r="AC40" s="59">
        <v>0</v>
      </c>
      <c r="AD40" s="124"/>
      <c r="AE40" s="59">
        <v>0</v>
      </c>
      <c r="AF40" s="59"/>
      <c r="AG40" s="59">
        <v>0</v>
      </c>
      <c r="AH40" s="124"/>
      <c r="AI40" s="59">
        <v>0</v>
      </c>
      <c r="AJ40" s="59"/>
      <c r="AK40" s="59">
        <v>0</v>
      </c>
      <c r="AL40" s="124"/>
      <c r="AM40" s="59">
        <v>0</v>
      </c>
      <c r="AN40" s="59"/>
      <c r="AO40" s="59">
        <v>0</v>
      </c>
      <c r="AP40" s="124"/>
      <c r="AQ40" s="59">
        <v>0</v>
      </c>
      <c r="AR40" s="59"/>
      <c r="AS40" s="59">
        <v>0</v>
      </c>
      <c r="AT40" s="124"/>
      <c r="AU40" s="59">
        <v>0</v>
      </c>
      <c r="AV40" s="59"/>
      <c r="AW40" s="59">
        <v>0</v>
      </c>
      <c r="AX40" s="124"/>
      <c r="AY40" s="59">
        <v>0</v>
      </c>
      <c r="AZ40" s="59"/>
      <c r="BA40" s="59">
        <v>0</v>
      </c>
      <c r="BB40" s="124"/>
      <c r="BC40" s="59">
        <v>0</v>
      </c>
      <c r="BD40" s="59"/>
      <c r="BE40" s="59">
        <v>0</v>
      </c>
      <c r="BF40" s="124"/>
      <c r="BG40" s="59">
        <v>0</v>
      </c>
      <c r="BH40" s="59"/>
      <c r="BI40" s="59">
        <v>0</v>
      </c>
      <c r="BJ40" s="124"/>
      <c r="BK40" s="59">
        <v>0</v>
      </c>
      <c r="BL40" s="59"/>
      <c r="BM40" s="59">
        <v>0</v>
      </c>
      <c r="BN40" s="124"/>
      <c r="BO40" s="59">
        <v>0</v>
      </c>
      <c r="BP40" s="59"/>
      <c r="BQ40" s="59">
        <v>0</v>
      </c>
      <c r="BR40" s="124"/>
      <c r="BS40" s="59">
        <v>0</v>
      </c>
      <c r="BT40" s="59"/>
      <c r="BU40" s="59">
        <v>0</v>
      </c>
      <c r="BV40" s="124"/>
      <c r="BW40" s="59">
        <v>0</v>
      </c>
      <c r="BX40" s="59"/>
      <c r="BY40" s="59">
        <v>0</v>
      </c>
      <c r="BZ40" s="124"/>
      <c r="CA40" s="59">
        <v>0</v>
      </c>
      <c r="CB40" s="59"/>
      <c r="CC40" s="59">
        <v>0</v>
      </c>
      <c r="CD40" s="124"/>
      <c r="CE40" s="59">
        <v>0</v>
      </c>
      <c r="CF40" s="59"/>
      <c r="CG40" s="59">
        <v>0</v>
      </c>
      <c r="CH40" s="124"/>
      <c r="CI40" s="59">
        <v>0</v>
      </c>
      <c r="CJ40" s="59"/>
      <c r="CK40" s="59">
        <v>0</v>
      </c>
      <c r="CL40" s="124"/>
      <c r="CM40" s="59">
        <v>0</v>
      </c>
      <c r="CN40" s="59"/>
      <c r="CO40" s="59">
        <v>0</v>
      </c>
      <c r="CP40" s="124"/>
      <c r="CQ40" s="59">
        <v>0</v>
      </c>
      <c r="CR40" s="59"/>
      <c r="CS40" s="59">
        <v>0</v>
      </c>
      <c r="CT40" s="124"/>
      <c r="CU40" s="59">
        <v>0</v>
      </c>
      <c r="CV40" s="59"/>
      <c r="CW40" s="59">
        <v>0</v>
      </c>
      <c r="CX40" s="124"/>
      <c r="CY40" s="59">
        <v>0</v>
      </c>
      <c r="CZ40" s="59"/>
      <c r="DA40" s="59">
        <v>0</v>
      </c>
      <c r="DB40" s="124"/>
      <c r="DC40" s="59">
        <v>0</v>
      </c>
      <c r="DD40" s="59"/>
      <c r="DE40" s="59">
        <v>0</v>
      </c>
      <c r="DF40" s="124"/>
      <c r="DG40" s="59">
        <v>0</v>
      </c>
      <c r="DH40" s="59"/>
      <c r="DI40" s="59">
        <v>0</v>
      </c>
      <c r="DJ40" s="124"/>
      <c r="DK40" s="59">
        <v>0</v>
      </c>
      <c r="DL40" s="59"/>
      <c r="DM40" s="59">
        <v>0</v>
      </c>
      <c r="DN40" s="124"/>
      <c r="DO40" s="59">
        <v>0</v>
      </c>
      <c r="DP40" s="59"/>
      <c r="DQ40" s="59">
        <v>0</v>
      </c>
      <c r="DR40" s="124"/>
      <c r="DS40" s="59">
        <v>0</v>
      </c>
      <c r="DT40" s="59"/>
      <c r="DU40" s="59">
        <v>0</v>
      </c>
      <c r="DV40" s="124"/>
      <c r="DW40" s="59">
        <v>30</v>
      </c>
      <c r="DX40" s="59">
        <v>599</v>
      </c>
      <c r="DY40" s="59">
        <v>10050</v>
      </c>
      <c r="DZ40" s="135">
        <v>20003466.5</v>
      </c>
      <c r="EA40" s="59">
        <f t="shared" si="1"/>
        <v>30</v>
      </c>
      <c r="EB40" s="59">
        <f t="shared" si="2"/>
        <v>599</v>
      </c>
      <c r="EC40" s="59">
        <f t="shared" si="3"/>
        <v>10050</v>
      </c>
      <c r="ED40" s="124">
        <f t="shared" si="4"/>
        <v>20003466.5</v>
      </c>
    </row>
    <row r="41" spans="1:137" s="166" customFormat="1" ht="30.75" x14ac:dyDescent="0.25">
      <c r="A41" s="161">
        <v>35</v>
      </c>
      <c r="B41" s="162" t="s">
        <v>30</v>
      </c>
      <c r="C41" s="163">
        <v>0</v>
      </c>
      <c r="D41" s="163"/>
      <c r="E41" s="163">
        <v>0</v>
      </c>
      <c r="F41" s="164"/>
      <c r="G41" s="163">
        <v>0</v>
      </c>
      <c r="H41" s="163"/>
      <c r="I41" s="163">
        <v>0</v>
      </c>
      <c r="J41" s="164"/>
      <c r="K41" s="163">
        <v>0</v>
      </c>
      <c r="L41" s="163"/>
      <c r="M41" s="163">
        <v>0</v>
      </c>
      <c r="N41" s="164"/>
      <c r="O41" s="163">
        <v>0</v>
      </c>
      <c r="P41" s="163"/>
      <c r="Q41" s="163">
        <v>0</v>
      </c>
      <c r="R41" s="164"/>
      <c r="S41" s="163">
        <v>0</v>
      </c>
      <c r="T41" s="163"/>
      <c r="U41" s="163">
        <v>0</v>
      </c>
      <c r="V41" s="164"/>
      <c r="W41" s="163">
        <v>0</v>
      </c>
      <c r="X41" s="163"/>
      <c r="Y41" s="163">
        <v>0</v>
      </c>
      <c r="Z41" s="164"/>
      <c r="AA41" s="163">
        <v>0</v>
      </c>
      <c r="AB41" s="163"/>
      <c r="AC41" s="163">
        <v>0</v>
      </c>
      <c r="AD41" s="164"/>
      <c r="AE41" s="163">
        <v>0</v>
      </c>
      <c r="AF41" s="163"/>
      <c r="AG41" s="163">
        <v>0</v>
      </c>
      <c r="AH41" s="164"/>
      <c r="AI41" s="163">
        <v>0</v>
      </c>
      <c r="AJ41" s="163"/>
      <c r="AK41" s="163">
        <v>0</v>
      </c>
      <c r="AL41" s="164"/>
      <c r="AM41" s="163">
        <v>0</v>
      </c>
      <c r="AN41" s="163"/>
      <c r="AO41" s="163">
        <v>0</v>
      </c>
      <c r="AP41" s="164"/>
      <c r="AQ41" s="163">
        <v>0</v>
      </c>
      <c r="AR41" s="163"/>
      <c r="AS41" s="163">
        <v>0</v>
      </c>
      <c r="AT41" s="164"/>
      <c r="AU41" s="163">
        <v>0</v>
      </c>
      <c r="AV41" s="163"/>
      <c r="AW41" s="163">
        <v>0</v>
      </c>
      <c r="AX41" s="164"/>
      <c r="AY41" s="163">
        <v>0</v>
      </c>
      <c r="AZ41" s="163">
        <f>100+90</f>
        <v>190</v>
      </c>
      <c r="BA41" s="163">
        <f>945+1557</f>
        <v>2502</v>
      </c>
      <c r="BB41" s="164">
        <f>10786365.6+10439488.02</f>
        <v>21225853.619999997</v>
      </c>
      <c r="BC41" s="163">
        <v>0</v>
      </c>
      <c r="BD41" s="163"/>
      <c r="BE41" s="163">
        <v>0</v>
      </c>
      <c r="BF41" s="164"/>
      <c r="BG41" s="163">
        <v>0</v>
      </c>
      <c r="BH41" s="163">
        <v>5</v>
      </c>
      <c r="BI41" s="163">
        <v>87</v>
      </c>
      <c r="BJ41" s="164">
        <v>579971.56000000006</v>
      </c>
      <c r="BK41" s="163">
        <v>0</v>
      </c>
      <c r="BL41" s="163"/>
      <c r="BM41" s="163">
        <v>0</v>
      </c>
      <c r="BN41" s="164"/>
      <c r="BO41" s="163">
        <v>0</v>
      </c>
      <c r="BP41" s="163"/>
      <c r="BQ41" s="163">
        <v>0</v>
      </c>
      <c r="BR41" s="164"/>
      <c r="BS41" s="163">
        <v>0</v>
      </c>
      <c r="BT41" s="163"/>
      <c r="BU41" s="163">
        <v>0</v>
      </c>
      <c r="BV41" s="164"/>
      <c r="BW41" s="163">
        <v>0</v>
      </c>
      <c r="BX41" s="163"/>
      <c r="BY41" s="163">
        <v>0</v>
      </c>
      <c r="BZ41" s="164"/>
      <c r="CA41" s="163">
        <v>0</v>
      </c>
      <c r="CB41" s="163"/>
      <c r="CC41" s="163">
        <v>0</v>
      </c>
      <c r="CD41" s="164"/>
      <c r="CE41" s="163">
        <v>0</v>
      </c>
      <c r="CF41" s="163"/>
      <c r="CG41" s="163">
        <v>0</v>
      </c>
      <c r="CH41" s="164"/>
      <c r="CI41" s="163">
        <v>0</v>
      </c>
      <c r="CJ41" s="163"/>
      <c r="CK41" s="163">
        <v>0</v>
      </c>
      <c r="CL41" s="164"/>
      <c r="CM41" s="163">
        <v>0</v>
      </c>
      <c r="CN41" s="163"/>
      <c r="CO41" s="163">
        <v>0</v>
      </c>
      <c r="CP41" s="164"/>
      <c r="CQ41" s="163">
        <v>0</v>
      </c>
      <c r="CR41" s="163"/>
      <c r="CS41" s="163">
        <v>0</v>
      </c>
      <c r="CT41" s="164"/>
      <c r="CU41" s="163">
        <v>0</v>
      </c>
      <c r="CV41" s="163"/>
      <c r="CW41" s="163">
        <v>0</v>
      </c>
      <c r="CX41" s="164"/>
      <c r="CY41" s="163">
        <v>0</v>
      </c>
      <c r="CZ41" s="163"/>
      <c r="DA41" s="163">
        <v>0</v>
      </c>
      <c r="DB41" s="164"/>
      <c r="DC41" s="163">
        <v>0</v>
      </c>
      <c r="DD41" s="163"/>
      <c r="DE41" s="163">
        <v>0</v>
      </c>
      <c r="DF41" s="164"/>
      <c r="DG41" s="163">
        <v>0</v>
      </c>
      <c r="DH41" s="163"/>
      <c r="DI41" s="163">
        <v>0</v>
      </c>
      <c r="DJ41" s="164"/>
      <c r="DK41" s="163">
        <v>0</v>
      </c>
      <c r="DL41" s="163"/>
      <c r="DM41" s="163">
        <v>0</v>
      </c>
      <c r="DN41" s="164"/>
      <c r="DO41" s="163">
        <v>0</v>
      </c>
      <c r="DP41" s="163"/>
      <c r="DQ41" s="163">
        <v>0</v>
      </c>
      <c r="DR41" s="164"/>
      <c r="DS41" s="163">
        <v>0</v>
      </c>
      <c r="DT41" s="163"/>
      <c r="DU41" s="163">
        <v>0</v>
      </c>
      <c r="DV41" s="164"/>
      <c r="DW41" s="163">
        <v>0</v>
      </c>
      <c r="DX41" s="163"/>
      <c r="DY41" s="163">
        <v>0</v>
      </c>
      <c r="DZ41" s="165"/>
      <c r="EA41" s="163">
        <f t="shared" si="1"/>
        <v>0</v>
      </c>
      <c r="EB41" s="163">
        <f t="shared" si="2"/>
        <v>195</v>
      </c>
      <c r="EC41" s="163">
        <f t="shared" si="3"/>
        <v>2589</v>
      </c>
      <c r="ED41" s="164">
        <f t="shared" si="4"/>
        <v>21805825.179999996</v>
      </c>
    </row>
    <row r="42" spans="1:137" s="172" customFormat="1" ht="30.75" x14ac:dyDescent="0.25">
      <c r="A42" s="167">
        <v>36</v>
      </c>
      <c r="B42" s="168" t="s">
        <v>73</v>
      </c>
      <c r="C42" s="169">
        <v>42</v>
      </c>
      <c r="D42" s="169">
        <f>1255-19</f>
        <v>1236</v>
      </c>
      <c r="E42" s="169">
        <f>14280-209</f>
        <v>14071</v>
      </c>
      <c r="F42" s="170">
        <f>70153124.43-1802809.46</f>
        <v>68350314.970000014</v>
      </c>
      <c r="G42" s="169">
        <v>0</v>
      </c>
      <c r="H42" s="169"/>
      <c r="I42" s="169">
        <v>0</v>
      </c>
      <c r="J42" s="170"/>
      <c r="K42" s="169">
        <v>0</v>
      </c>
      <c r="L42" s="169"/>
      <c r="M42" s="169">
        <v>0</v>
      </c>
      <c r="N42" s="170"/>
      <c r="O42" s="169">
        <v>0</v>
      </c>
      <c r="P42" s="169"/>
      <c r="Q42" s="169">
        <v>0</v>
      </c>
      <c r="R42" s="170"/>
      <c r="S42" s="169">
        <v>0</v>
      </c>
      <c r="T42" s="169"/>
      <c r="U42" s="169">
        <v>0</v>
      </c>
      <c r="V42" s="170"/>
      <c r="W42" s="169">
        <v>0</v>
      </c>
      <c r="X42" s="169"/>
      <c r="Y42" s="169">
        <v>0</v>
      </c>
      <c r="Z42" s="170"/>
      <c r="AA42" s="169">
        <v>0</v>
      </c>
      <c r="AB42" s="169"/>
      <c r="AC42" s="169">
        <v>0</v>
      </c>
      <c r="AD42" s="170"/>
      <c r="AE42" s="169">
        <v>0</v>
      </c>
      <c r="AF42" s="169"/>
      <c r="AG42" s="169">
        <v>0</v>
      </c>
      <c r="AH42" s="170"/>
      <c r="AI42" s="169">
        <v>0</v>
      </c>
      <c r="AJ42" s="169"/>
      <c r="AK42" s="169">
        <v>0</v>
      </c>
      <c r="AL42" s="170"/>
      <c r="AM42" s="169">
        <v>35</v>
      </c>
      <c r="AN42" s="169">
        <f>1145-16</f>
        <v>1129</v>
      </c>
      <c r="AO42" s="169">
        <f>11830-176</f>
        <v>11654</v>
      </c>
      <c r="AP42" s="170">
        <f>27769404.57-686251.26</f>
        <v>27083153.309999999</v>
      </c>
      <c r="AQ42" s="169">
        <v>0</v>
      </c>
      <c r="AR42" s="169"/>
      <c r="AS42" s="169">
        <v>0</v>
      </c>
      <c r="AT42" s="170"/>
      <c r="AU42" s="169">
        <v>0</v>
      </c>
      <c r="AV42" s="169"/>
      <c r="AW42" s="169">
        <v>0</v>
      </c>
      <c r="AX42" s="170"/>
      <c r="AY42" s="169">
        <v>39</v>
      </c>
      <c r="AZ42" s="169">
        <f>1130-40-49</f>
        <v>1041</v>
      </c>
      <c r="BA42" s="169">
        <f>12987-440-526</f>
        <v>12021</v>
      </c>
      <c r="BB42" s="170">
        <f>58300878.76-2954443.89-3230371.56</f>
        <v>52116063.309999995</v>
      </c>
      <c r="BC42" s="169">
        <v>0</v>
      </c>
      <c r="BD42" s="169"/>
      <c r="BE42" s="169">
        <v>0</v>
      </c>
      <c r="BF42" s="170"/>
      <c r="BG42" s="169">
        <v>29</v>
      </c>
      <c r="BH42" s="169">
        <f>993-21</f>
        <v>972</v>
      </c>
      <c r="BI42" s="169">
        <f>9793-210</f>
        <v>9583</v>
      </c>
      <c r="BJ42" s="170">
        <f>27714315.09-1083817.79</f>
        <v>26630497.300000001</v>
      </c>
      <c r="BK42" s="169">
        <v>0</v>
      </c>
      <c r="BL42" s="169"/>
      <c r="BM42" s="169">
        <v>0</v>
      </c>
      <c r="BN42" s="170"/>
      <c r="BO42" s="169">
        <v>0</v>
      </c>
      <c r="BP42" s="169"/>
      <c r="BQ42" s="169">
        <v>0</v>
      </c>
      <c r="BR42" s="170"/>
      <c r="BS42" s="169">
        <v>0</v>
      </c>
      <c r="BT42" s="169"/>
      <c r="BU42" s="169">
        <v>0</v>
      </c>
      <c r="BV42" s="170"/>
      <c r="BW42" s="169">
        <v>0</v>
      </c>
      <c r="BX42" s="169"/>
      <c r="BY42" s="169">
        <v>0</v>
      </c>
      <c r="BZ42" s="170"/>
      <c r="CA42" s="169">
        <v>0</v>
      </c>
      <c r="CB42" s="169"/>
      <c r="CC42" s="169">
        <v>0</v>
      </c>
      <c r="CD42" s="170"/>
      <c r="CE42" s="169">
        <v>69</v>
      </c>
      <c r="CF42" s="169">
        <f>2533-48</f>
        <v>2485</v>
      </c>
      <c r="CG42" s="169">
        <f>22287-384</f>
        <v>21903</v>
      </c>
      <c r="CH42" s="170">
        <f>75164485.17-2485815.55</f>
        <v>72678669.620000005</v>
      </c>
      <c r="CI42" s="169">
        <v>0</v>
      </c>
      <c r="CJ42" s="169"/>
      <c r="CK42" s="169">
        <v>0</v>
      </c>
      <c r="CL42" s="170"/>
      <c r="CM42" s="169">
        <v>0</v>
      </c>
      <c r="CN42" s="169"/>
      <c r="CO42" s="169">
        <v>0</v>
      </c>
      <c r="CP42" s="170"/>
      <c r="CQ42" s="169">
        <v>39</v>
      </c>
      <c r="CR42" s="169">
        <f>1789-92</f>
        <v>1697</v>
      </c>
      <c r="CS42" s="169">
        <f>12129-736</f>
        <v>11393</v>
      </c>
      <c r="CT42" s="170">
        <f>36380353.83-1500672.85</f>
        <v>34879680.979999997</v>
      </c>
      <c r="CU42" s="169">
        <v>0</v>
      </c>
      <c r="CV42" s="169"/>
      <c r="CW42" s="169">
        <v>0</v>
      </c>
      <c r="CX42" s="170"/>
      <c r="CY42" s="169">
        <v>51</v>
      </c>
      <c r="CZ42" s="169">
        <v>1458</v>
      </c>
      <c r="DA42" s="169">
        <v>17085</v>
      </c>
      <c r="DB42" s="170">
        <v>97741612.780000001</v>
      </c>
      <c r="DC42" s="169">
        <v>0</v>
      </c>
      <c r="DD42" s="169"/>
      <c r="DE42" s="169">
        <v>0</v>
      </c>
      <c r="DF42" s="170"/>
      <c r="DG42" s="169">
        <v>0</v>
      </c>
      <c r="DH42" s="169"/>
      <c r="DI42" s="169">
        <v>0</v>
      </c>
      <c r="DJ42" s="170"/>
      <c r="DK42" s="169">
        <v>0</v>
      </c>
      <c r="DL42" s="169"/>
      <c r="DM42" s="169">
        <v>0</v>
      </c>
      <c r="DN42" s="170"/>
      <c r="DO42" s="169">
        <v>0</v>
      </c>
      <c r="DP42" s="169"/>
      <c r="DQ42" s="169">
        <v>0</v>
      </c>
      <c r="DR42" s="170"/>
      <c r="DS42" s="169">
        <v>0</v>
      </c>
      <c r="DT42" s="169"/>
      <c r="DU42" s="169">
        <v>0</v>
      </c>
      <c r="DV42" s="170"/>
      <c r="DW42" s="169">
        <v>0</v>
      </c>
      <c r="DX42" s="169"/>
      <c r="DY42" s="169">
        <v>0</v>
      </c>
      <c r="DZ42" s="171"/>
      <c r="EA42" s="169">
        <f t="shared" si="1"/>
        <v>304</v>
      </c>
      <c r="EB42" s="169">
        <f t="shared" si="2"/>
        <v>10018</v>
      </c>
      <c r="EC42" s="169">
        <f t="shared" si="3"/>
        <v>97710</v>
      </c>
      <c r="ED42" s="170">
        <f t="shared" si="4"/>
        <v>379479992.26999998</v>
      </c>
    </row>
    <row r="43" spans="1:137" s="166" customFormat="1" x14ac:dyDescent="0.25">
      <c r="A43" s="161">
        <v>37</v>
      </c>
      <c r="B43" s="162" t="s">
        <v>31</v>
      </c>
      <c r="C43" s="163">
        <v>0</v>
      </c>
      <c r="D43" s="163"/>
      <c r="E43" s="163">
        <v>0</v>
      </c>
      <c r="F43" s="164"/>
      <c r="G43" s="163">
        <v>8</v>
      </c>
      <c r="H43" s="163">
        <v>168</v>
      </c>
      <c r="I43" s="163">
        <v>2261</v>
      </c>
      <c r="J43" s="164">
        <v>11191592.390000001</v>
      </c>
      <c r="K43" s="163">
        <v>8</v>
      </c>
      <c r="L43" s="163">
        <v>239</v>
      </c>
      <c r="M43" s="163">
        <v>2696</v>
      </c>
      <c r="N43" s="164">
        <v>5963655.4000000004</v>
      </c>
      <c r="O43" s="163">
        <v>10</v>
      </c>
      <c r="P43" s="163">
        <v>285</v>
      </c>
      <c r="Q43" s="163">
        <v>3370</v>
      </c>
      <c r="R43" s="164">
        <v>18548825.809999999</v>
      </c>
      <c r="S43" s="163">
        <v>20</v>
      </c>
      <c r="T43" s="163">
        <v>615</v>
      </c>
      <c r="U43" s="163">
        <v>6760</v>
      </c>
      <c r="V43" s="164">
        <v>24225703.350000001</v>
      </c>
      <c r="W43" s="163">
        <v>0</v>
      </c>
      <c r="X43" s="163"/>
      <c r="Y43" s="163">
        <v>0</v>
      </c>
      <c r="Z43" s="164"/>
      <c r="AA43" s="163">
        <v>0</v>
      </c>
      <c r="AB43" s="163"/>
      <c r="AC43" s="163">
        <v>0</v>
      </c>
      <c r="AD43" s="164"/>
      <c r="AE43" s="163">
        <v>0</v>
      </c>
      <c r="AF43" s="163"/>
      <c r="AG43" s="163">
        <v>0</v>
      </c>
      <c r="AH43" s="164"/>
      <c r="AI43" s="163">
        <v>0</v>
      </c>
      <c r="AJ43" s="163"/>
      <c r="AK43" s="163">
        <v>0</v>
      </c>
      <c r="AL43" s="164"/>
      <c r="AM43" s="163">
        <v>35</v>
      </c>
      <c r="AN43" s="163">
        <f>1125+672</f>
        <v>1797</v>
      </c>
      <c r="AO43" s="163">
        <f>11830+6197</f>
        <v>18027</v>
      </c>
      <c r="AP43" s="164">
        <f>131532286.56+18218499.02-5569635.62</f>
        <v>144181149.96000001</v>
      </c>
      <c r="AQ43" s="163">
        <v>0</v>
      </c>
      <c r="AR43" s="163"/>
      <c r="AS43" s="163">
        <v>0</v>
      </c>
      <c r="AT43" s="164"/>
      <c r="AU43" s="163">
        <v>6</v>
      </c>
      <c r="AV43" s="163">
        <v>125</v>
      </c>
      <c r="AW43" s="163">
        <v>1887</v>
      </c>
      <c r="AX43" s="164">
        <v>14111084.810000001</v>
      </c>
      <c r="AY43" s="163">
        <v>21</v>
      </c>
      <c r="AZ43" s="163">
        <f>575-100</f>
        <v>475</v>
      </c>
      <c r="BA43" s="163">
        <f>7243-945</f>
        <v>6298</v>
      </c>
      <c r="BB43" s="164">
        <f>59485011.77-10786365.6</f>
        <v>48698646.170000002</v>
      </c>
      <c r="BC43" s="163">
        <v>10</v>
      </c>
      <c r="BD43" s="163">
        <v>361</v>
      </c>
      <c r="BE43" s="163">
        <v>3182</v>
      </c>
      <c r="BF43" s="164">
        <v>10748631.59</v>
      </c>
      <c r="BG43" s="163">
        <v>3</v>
      </c>
      <c r="BH43" s="163">
        <v>100</v>
      </c>
      <c r="BI43" s="163">
        <v>999</v>
      </c>
      <c r="BJ43" s="164">
        <v>4353900.83</v>
      </c>
      <c r="BK43" s="163">
        <v>0</v>
      </c>
      <c r="BL43" s="163"/>
      <c r="BM43" s="163">
        <v>0</v>
      </c>
      <c r="BN43" s="164"/>
      <c r="BO43" s="163">
        <v>0</v>
      </c>
      <c r="BP43" s="163"/>
      <c r="BQ43" s="163">
        <v>0</v>
      </c>
      <c r="BR43" s="164"/>
      <c r="BS43" s="163">
        <v>0</v>
      </c>
      <c r="BT43" s="163"/>
      <c r="BU43" s="163">
        <v>0</v>
      </c>
      <c r="BV43" s="164"/>
      <c r="BW43" s="163">
        <v>0</v>
      </c>
      <c r="BX43" s="163"/>
      <c r="BY43" s="163">
        <v>0</v>
      </c>
      <c r="BZ43" s="164"/>
      <c r="CA43" s="163">
        <v>0</v>
      </c>
      <c r="CB43" s="163"/>
      <c r="CC43" s="163">
        <v>0</v>
      </c>
      <c r="CD43" s="164"/>
      <c r="CE43" s="163">
        <v>20</v>
      </c>
      <c r="CF43" s="163">
        <v>740</v>
      </c>
      <c r="CG43" s="163">
        <v>6460</v>
      </c>
      <c r="CH43" s="164">
        <v>25737965.920000002</v>
      </c>
      <c r="CI43" s="163">
        <v>0</v>
      </c>
      <c r="CJ43" s="163"/>
      <c r="CK43" s="163">
        <v>0</v>
      </c>
      <c r="CL43" s="164"/>
      <c r="CM43" s="163">
        <v>55</v>
      </c>
      <c r="CN43" s="163">
        <v>2963</v>
      </c>
      <c r="CO43" s="163">
        <v>18296</v>
      </c>
      <c r="CP43" s="164">
        <v>45112190.770000003</v>
      </c>
      <c r="CQ43" s="163">
        <v>0</v>
      </c>
      <c r="CR43" s="163"/>
      <c r="CS43" s="163">
        <v>0</v>
      </c>
      <c r="CT43" s="164"/>
      <c r="CU43" s="163">
        <v>0</v>
      </c>
      <c r="CV43" s="163"/>
      <c r="CW43" s="163">
        <v>0</v>
      </c>
      <c r="CX43" s="164"/>
      <c r="CY43" s="163">
        <v>24</v>
      </c>
      <c r="CZ43" s="163">
        <v>687</v>
      </c>
      <c r="DA43" s="163">
        <v>8040</v>
      </c>
      <c r="DB43" s="164">
        <v>13433330.970000001</v>
      </c>
      <c r="DC43" s="163">
        <v>0</v>
      </c>
      <c r="DD43" s="163"/>
      <c r="DE43" s="163">
        <v>0</v>
      </c>
      <c r="DF43" s="164"/>
      <c r="DG43" s="163">
        <v>14</v>
      </c>
      <c r="DH43" s="163">
        <f>546-46</f>
        <v>500</v>
      </c>
      <c r="DI43" s="163">
        <f>3878-1046</f>
        <v>2832</v>
      </c>
      <c r="DJ43" s="164">
        <f>26633428.75-2219452.4</f>
        <v>24413976.350000001</v>
      </c>
      <c r="DK43" s="163">
        <v>40</v>
      </c>
      <c r="DL43" s="163">
        <v>2100</v>
      </c>
      <c r="DM43" s="163">
        <v>11080</v>
      </c>
      <c r="DN43" s="164">
        <v>92183022.939999998</v>
      </c>
      <c r="DO43" s="163">
        <v>40</v>
      </c>
      <c r="DP43" s="163">
        <v>1618</v>
      </c>
      <c r="DQ43" s="163">
        <v>12880</v>
      </c>
      <c r="DR43" s="164">
        <v>45968402.539999999</v>
      </c>
      <c r="DS43" s="163">
        <v>5</v>
      </c>
      <c r="DT43" s="163">
        <v>201</v>
      </c>
      <c r="DU43" s="163">
        <v>1610</v>
      </c>
      <c r="DV43" s="164">
        <v>1748407.23</v>
      </c>
      <c r="DW43" s="163">
        <v>0</v>
      </c>
      <c r="DX43" s="163"/>
      <c r="DY43" s="163">
        <v>0</v>
      </c>
      <c r="DZ43" s="165"/>
      <c r="EA43" s="163">
        <f t="shared" si="1"/>
        <v>319</v>
      </c>
      <c r="EB43" s="163">
        <f t="shared" si="2"/>
        <v>12974</v>
      </c>
      <c r="EC43" s="163">
        <f t="shared" si="3"/>
        <v>106678</v>
      </c>
      <c r="ED43" s="164">
        <f t="shared" si="4"/>
        <v>530620487.03000003</v>
      </c>
    </row>
    <row r="44" spans="1:137" x14ac:dyDescent="0.25">
      <c r="A44" s="122">
        <v>38</v>
      </c>
      <c r="B44" s="123" t="s">
        <v>32</v>
      </c>
      <c r="C44" s="59">
        <v>0</v>
      </c>
      <c r="D44" s="59"/>
      <c r="E44" s="59">
        <v>0</v>
      </c>
      <c r="F44" s="124"/>
      <c r="G44" s="59">
        <v>0</v>
      </c>
      <c r="H44" s="59"/>
      <c r="I44" s="59">
        <v>0</v>
      </c>
      <c r="J44" s="124"/>
      <c r="K44" s="59">
        <v>0</v>
      </c>
      <c r="L44" s="59"/>
      <c r="M44" s="59">
        <v>0</v>
      </c>
      <c r="N44" s="124"/>
      <c r="O44" s="59">
        <v>0</v>
      </c>
      <c r="P44" s="59"/>
      <c r="Q44" s="59">
        <v>0</v>
      </c>
      <c r="R44" s="124"/>
      <c r="S44" s="59">
        <v>0</v>
      </c>
      <c r="T44" s="59"/>
      <c r="U44" s="59">
        <v>0</v>
      </c>
      <c r="V44" s="124"/>
      <c r="W44" s="59">
        <v>0</v>
      </c>
      <c r="X44" s="59"/>
      <c r="Y44" s="59">
        <v>0</v>
      </c>
      <c r="Z44" s="124"/>
      <c r="AA44" s="59">
        <v>0</v>
      </c>
      <c r="AB44" s="59"/>
      <c r="AC44" s="59">
        <v>0</v>
      </c>
      <c r="AD44" s="124"/>
      <c r="AE44" s="59">
        <v>0</v>
      </c>
      <c r="AF44" s="59"/>
      <c r="AG44" s="59">
        <v>0</v>
      </c>
      <c r="AH44" s="124"/>
      <c r="AI44" s="59">
        <v>0</v>
      </c>
      <c r="AJ44" s="59"/>
      <c r="AK44" s="59">
        <v>0</v>
      </c>
      <c r="AL44" s="124"/>
      <c r="AM44" s="59">
        <v>0</v>
      </c>
      <c r="AN44" s="59"/>
      <c r="AO44" s="59">
        <v>0</v>
      </c>
      <c r="AP44" s="124"/>
      <c r="AQ44" s="59">
        <v>0</v>
      </c>
      <c r="AR44" s="59"/>
      <c r="AS44" s="59">
        <v>0</v>
      </c>
      <c r="AT44" s="124"/>
      <c r="AU44" s="59">
        <v>0</v>
      </c>
      <c r="AV44" s="59"/>
      <c r="AW44" s="59">
        <v>0</v>
      </c>
      <c r="AX44" s="124"/>
      <c r="AY44" s="59">
        <v>0</v>
      </c>
      <c r="AZ44" s="59"/>
      <c r="BA44" s="59">
        <v>0</v>
      </c>
      <c r="BB44" s="124"/>
      <c r="BC44" s="59">
        <v>0</v>
      </c>
      <c r="BD44" s="59"/>
      <c r="BE44" s="59">
        <v>0</v>
      </c>
      <c r="BF44" s="124"/>
      <c r="BG44" s="59">
        <v>0</v>
      </c>
      <c r="BH44" s="59"/>
      <c r="BI44" s="59">
        <v>0</v>
      </c>
      <c r="BJ44" s="124"/>
      <c r="BK44" s="59">
        <v>0</v>
      </c>
      <c r="BL44" s="59"/>
      <c r="BM44" s="59">
        <v>0</v>
      </c>
      <c r="BN44" s="124"/>
      <c r="BO44" s="59">
        <v>0</v>
      </c>
      <c r="BP44" s="59"/>
      <c r="BQ44" s="59">
        <v>0</v>
      </c>
      <c r="BR44" s="124"/>
      <c r="BS44" s="59">
        <v>0</v>
      </c>
      <c r="BT44" s="59"/>
      <c r="BU44" s="59">
        <v>0</v>
      </c>
      <c r="BV44" s="124"/>
      <c r="BW44" s="59">
        <v>0</v>
      </c>
      <c r="BX44" s="59"/>
      <c r="BY44" s="59">
        <v>0</v>
      </c>
      <c r="BZ44" s="124"/>
      <c r="CA44" s="59">
        <v>0</v>
      </c>
      <c r="CB44" s="59"/>
      <c r="CC44" s="59">
        <v>0</v>
      </c>
      <c r="CD44" s="124"/>
      <c r="CE44" s="59">
        <v>0</v>
      </c>
      <c r="CF44" s="59"/>
      <c r="CG44" s="59">
        <v>0</v>
      </c>
      <c r="CH44" s="124"/>
      <c r="CI44" s="59">
        <v>0</v>
      </c>
      <c r="CJ44" s="59"/>
      <c r="CK44" s="59">
        <v>0</v>
      </c>
      <c r="CL44" s="124"/>
      <c r="CM44" s="59">
        <v>0</v>
      </c>
      <c r="CN44" s="59"/>
      <c r="CO44" s="59">
        <v>0</v>
      </c>
      <c r="CP44" s="124"/>
      <c r="CQ44" s="59">
        <v>0</v>
      </c>
      <c r="CR44" s="59"/>
      <c r="CS44" s="59">
        <v>0</v>
      </c>
      <c r="CT44" s="124"/>
      <c r="CU44" s="59">
        <v>0</v>
      </c>
      <c r="CV44" s="59"/>
      <c r="CW44" s="59">
        <v>0</v>
      </c>
      <c r="CX44" s="124"/>
      <c r="CY44" s="59">
        <v>0</v>
      </c>
      <c r="CZ44" s="59"/>
      <c r="DA44" s="59">
        <v>0</v>
      </c>
      <c r="DB44" s="124"/>
      <c r="DC44" s="59">
        <v>0</v>
      </c>
      <c r="DD44" s="59"/>
      <c r="DE44" s="59">
        <v>0</v>
      </c>
      <c r="DF44" s="124"/>
      <c r="DG44" s="59">
        <v>0</v>
      </c>
      <c r="DH44" s="59"/>
      <c r="DI44" s="59">
        <v>0</v>
      </c>
      <c r="DJ44" s="124"/>
      <c r="DK44" s="59">
        <v>0</v>
      </c>
      <c r="DL44" s="59"/>
      <c r="DM44" s="59">
        <v>0</v>
      </c>
      <c r="DN44" s="124"/>
      <c r="DO44" s="59">
        <v>0</v>
      </c>
      <c r="DP44" s="59"/>
      <c r="DQ44" s="59">
        <v>0</v>
      </c>
      <c r="DR44" s="124"/>
      <c r="DS44" s="59">
        <v>0</v>
      </c>
      <c r="DT44" s="59"/>
      <c r="DU44" s="59">
        <v>0</v>
      </c>
      <c r="DV44" s="124"/>
      <c r="DW44" s="59">
        <v>0</v>
      </c>
      <c r="DX44" s="59"/>
      <c r="DY44" s="59">
        <v>0</v>
      </c>
      <c r="DZ44" s="135"/>
      <c r="EA44" s="59">
        <f t="shared" si="1"/>
        <v>0</v>
      </c>
      <c r="EB44" s="59">
        <f t="shared" si="2"/>
        <v>0</v>
      </c>
      <c r="EC44" s="59">
        <f t="shared" si="3"/>
        <v>0</v>
      </c>
      <c r="ED44" s="124">
        <f t="shared" si="4"/>
        <v>0</v>
      </c>
    </row>
    <row r="45" spans="1:137" x14ac:dyDescent="0.25">
      <c r="A45" s="122">
        <v>39</v>
      </c>
      <c r="B45" s="123" t="s">
        <v>33</v>
      </c>
      <c r="C45" s="59">
        <v>0</v>
      </c>
      <c r="D45" s="59"/>
      <c r="E45" s="59">
        <v>0</v>
      </c>
      <c r="F45" s="124"/>
      <c r="G45" s="59">
        <v>0</v>
      </c>
      <c r="H45" s="59"/>
      <c r="I45" s="59">
        <v>0</v>
      </c>
      <c r="J45" s="124"/>
      <c r="K45" s="59">
        <v>0</v>
      </c>
      <c r="L45" s="59"/>
      <c r="M45" s="59">
        <v>0</v>
      </c>
      <c r="N45" s="124"/>
      <c r="O45" s="59">
        <v>0</v>
      </c>
      <c r="P45" s="59"/>
      <c r="Q45" s="59">
        <v>0</v>
      </c>
      <c r="R45" s="124"/>
      <c r="S45" s="59">
        <v>0</v>
      </c>
      <c r="T45" s="59"/>
      <c r="U45" s="59">
        <v>0</v>
      </c>
      <c r="V45" s="124"/>
      <c r="W45" s="59">
        <v>0</v>
      </c>
      <c r="X45" s="59"/>
      <c r="Y45" s="59">
        <v>0</v>
      </c>
      <c r="Z45" s="124"/>
      <c r="AA45" s="59">
        <v>0</v>
      </c>
      <c r="AB45" s="59"/>
      <c r="AC45" s="59">
        <v>0</v>
      </c>
      <c r="AD45" s="124"/>
      <c r="AE45" s="59">
        <v>0</v>
      </c>
      <c r="AF45" s="59"/>
      <c r="AG45" s="59">
        <v>0</v>
      </c>
      <c r="AH45" s="124"/>
      <c r="AI45" s="59">
        <v>0</v>
      </c>
      <c r="AJ45" s="59"/>
      <c r="AK45" s="59">
        <v>0</v>
      </c>
      <c r="AL45" s="124"/>
      <c r="AM45" s="59">
        <v>0</v>
      </c>
      <c r="AN45" s="59"/>
      <c r="AO45" s="59">
        <v>0</v>
      </c>
      <c r="AP45" s="124"/>
      <c r="AQ45" s="59">
        <v>0</v>
      </c>
      <c r="AR45" s="59"/>
      <c r="AS45" s="59">
        <v>0</v>
      </c>
      <c r="AT45" s="124"/>
      <c r="AU45" s="59">
        <v>0</v>
      </c>
      <c r="AV45" s="59"/>
      <c r="AW45" s="59">
        <v>0</v>
      </c>
      <c r="AX45" s="124"/>
      <c r="AY45" s="59">
        <v>0</v>
      </c>
      <c r="AZ45" s="59"/>
      <c r="BA45" s="59">
        <v>0</v>
      </c>
      <c r="BB45" s="124"/>
      <c r="BC45" s="59">
        <v>0</v>
      </c>
      <c r="BD45" s="59"/>
      <c r="BE45" s="59">
        <v>0</v>
      </c>
      <c r="BF45" s="124"/>
      <c r="BG45" s="59">
        <v>0</v>
      </c>
      <c r="BH45" s="59"/>
      <c r="BI45" s="59">
        <v>0</v>
      </c>
      <c r="BJ45" s="124"/>
      <c r="BK45" s="59">
        <v>0</v>
      </c>
      <c r="BL45" s="59"/>
      <c r="BM45" s="59">
        <v>0</v>
      </c>
      <c r="BN45" s="124"/>
      <c r="BO45" s="59">
        <v>0</v>
      </c>
      <c r="BP45" s="59"/>
      <c r="BQ45" s="59">
        <v>0</v>
      </c>
      <c r="BR45" s="124"/>
      <c r="BS45" s="59">
        <v>0</v>
      </c>
      <c r="BT45" s="59"/>
      <c r="BU45" s="59">
        <v>0</v>
      </c>
      <c r="BV45" s="124"/>
      <c r="BW45" s="59">
        <v>0</v>
      </c>
      <c r="BX45" s="59"/>
      <c r="BY45" s="59">
        <v>0</v>
      </c>
      <c r="BZ45" s="124"/>
      <c r="CA45" s="59">
        <v>0</v>
      </c>
      <c r="CB45" s="59"/>
      <c r="CC45" s="59">
        <v>0</v>
      </c>
      <c r="CD45" s="124"/>
      <c r="CE45" s="59">
        <v>0</v>
      </c>
      <c r="CF45" s="59"/>
      <c r="CG45" s="59">
        <v>0</v>
      </c>
      <c r="CH45" s="124"/>
      <c r="CI45" s="59">
        <v>0</v>
      </c>
      <c r="CJ45" s="59"/>
      <c r="CK45" s="59">
        <v>0</v>
      </c>
      <c r="CL45" s="124"/>
      <c r="CM45" s="59">
        <v>0</v>
      </c>
      <c r="CN45" s="59"/>
      <c r="CO45" s="59">
        <v>0</v>
      </c>
      <c r="CP45" s="124"/>
      <c r="CQ45" s="59">
        <v>0</v>
      </c>
      <c r="CR45" s="59"/>
      <c r="CS45" s="59">
        <v>0</v>
      </c>
      <c r="CT45" s="124"/>
      <c r="CU45" s="59">
        <v>0</v>
      </c>
      <c r="CV45" s="59"/>
      <c r="CW45" s="59">
        <v>0</v>
      </c>
      <c r="CX45" s="124"/>
      <c r="CY45" s="59">
        <v>0</v>
      </c>
      <c r="CZ45" s="59"/>
      <c r="DA45" s="59">
        <v>0</v>
      </c>
      <c r="DB45" s="124"/>
      <c r="DC45" s="59">
        <v>0</v>
      </c>
      <c r="DD45" s="59"/>
      <c r="DE45" s="59">
        <v>0</v>
      </c>
      <c r="DF45" s="124"/>
      <c r="DG45" s="59">
        <v>0</v>
      </c>
      <c r="DH45" s="59"/>
      <c r="DI45" s="59">
        <v>0</v>
      </c>
      <c r="DJ45" s="124"/>
      <c r="DK45" s="59">
        <v>0</v>
      </c>
      <c r="DL45" s="59"/>
      <c r="DM45" s="59">
        <v>0</v>
      </c>
      <c r="DN45" s="124"/>
      <c r="DO45" s="59">
        <v>0</v>
      </c>
      <c r="DP45" s="59"/>
      <c r="DQ45" s="59">
        <v>0</v>
      </c>
      <c r="DR45" s="124"/>
      <c r="DS45" s="59">
        <v>0</v>
      </c>
      <c r="DT45" s="59"/>
      <c r="DU45" s="59">
        <v>0</v>
      </c>
      <c r="DV45" s="124"/>
      <c r="DW45" s="59">
        <v>0</v>
      </c>
      <c r="DX45" s="59"/>
      <c r="DY45" s="59">
        <v>0</v>
      </c>
      <c r="DZ45" s="135"/>
      <c r="EA45" s="59">
        <f t="shared" si="1"/>
        <v>0</v>
      </c>
      <c r="EB45" s="59">
        <f t="shared" si="2"/>
        <v>0</v>
      </c>
      <c r="EC45" s="59">
        <f t="shared" si="3"/>
        <v>0</v>
      </c>
      <c r="ED45" s="124">
        <f t="shared" si="4"/>
        <v>0</v>
      </c>
    </row>
    <row r="46" spans="1:137" x14ac:dyDescent="0.25">
      <c r="A46" s="122">
        <v>40</v>
      </c>
      <c r="B46" s="123" t="s">
        <v>34</v>
      </c>
      <c r="C46" s="59">
        <v>0</v>
      </c>
      <c r="D46" s="59"/>
      <c r="E46" s="59">
        <v>0</v>
      </c>
      <c r="F46" s="124"/>
      <c r="G46" s="59">
        <v>0</v>
      </c>
      <c r="H46" s="59"/>
      <c r="I46" s="59">
        <v>0</v>
      </c>
      <c r="J46" s="124"/>
      <c r="K46" s="59">
        <v>0</v>
      </c>
      <c r="L46" s="59"/>
      <c r="M46" s="59">
        <v>0</v>
      </c>
      <c r="N46" s="124"/>
      <c r="O46" s="59">
        <v>0</v>
      </c>
      <c r="P46" s="59"/>
      <c r="Q46" s="59">
        <v>0</v>
      </c>
      <c r="R46" s="124"/>
      <c r="S46" s="59">
        <v>0</v>
      </c>
      <c r="T46" s="59"/>
      <c r="U46" s="59">
        <v>0</v>
      </c>
      <c r="V46" s="124"/>
      <c r="W46" s="59">
        <v>0</v>
      </c>
      <c r="X46" s="59"/>
      <c r="Y46" s="59">
        <v>0</v>
      </c>
      <c r="Z46" s="124"/>
      <c r="AA46" s="59">
        <v>0</v>
      </c>
      <c r="AB46" s="59"/>
      <c r="AC46" s="59">
        <v>0</v>
      </c>
      <c r="AD46" s="124"/>
      <c r="AE46" s="59">
        <v>0</v>
      </c>
      <c r="AF46" s="59"/>
      <c r="AG46" s="59">
        <v>0</v>
      </c>
      <c r="AH46" s="124"/>
      <c r="AI46" s="59">
        <v>0</v>
      </c>
      <c r="AJ46" s="59"/>
      <c r="AK46" s="59">
        <v>0</v>
      </c>
      <c r="AL46" s="124"/>
      <c r="AM46" s="59">
        <v>0</v>
      </c>
      <c r="AN46" s="59"/>
      <c r="AO46" s="59">
        <v>0</v>
      </c>
      <c r="AP46" s="124"/>
      <c r="AQ46" s="59">
        <v>0</v>
      </c>
      <c r="AR46" s="59"/>
      <c r="AS46" s="59">
        <v>0</v>
      </c>
      <c r="AT46" s="124"/>
      <c r="AU46" s="59">
        <v>0</v>
      </c>
      <c r="AV46" s="59"/>
      <c r="AW46" s="59">
        <v>0</v>
      </c>
      <c r="AX46" s="124"/>
      <c r="AY46" s="59">
        <v>0</v>
      </c>
      <c r="AZ46" s="59"/>
      <c r="BA46" s="59">
        <v>0</v>
      </c>
      <c r="BB46" s="124"/>
      <c r="BC46" s="59">
        <v>0</v>
      </c>
      <c r="BD46" s="59"/>
      <c r="BE46" s="59">
        <v>0</v>
      </c>
      <c r="BF46" s="124"/>
      <c r="BG46" s="59">
        <v>0</v>
      </c>
      <c r="BH46" s="59"/>
      <c r="BI46" s="59">
        <v>0</v>
      </c>
      <c r="BJ46" s="124"/>
      <c r="BK46" s="59">
        <v>0</v>
      </c>
      <c r="BL46" s="59"/>
      <c r="BM46" s="59">
        <v>0</v>
      </c>
      <c r="BN46" s="124"/>
      <c r="BO46" s="59">
        <v>0</v>
      </c>
      <c r="BP46" s="59"/>
      <c r="BQ46" s="59">
        <v>0</v>
      </c>
      <c r="BR46" s="124"/>
      <c r="BS46" s="59">
        <v>0</v>
      </c>
      <c r="BT46" s="59"/>
      <c r="BU46" s="59">
        <v>0</v>
      </c>
      <c r="BV46" s="124"/>
      <c r="BW46" s="59">
        <v>0</v>
      </c>
      <c r="BX46" s="59"/>
      <c r="BY46" s="59">
        <v>0</v>
      </c>
      <c r="BZ46" s="124"/>
      <c r="CA46" s="59">
        <v>0</v>
      </c>
      <c r="CB46" s="59"/>
      <c r="CC46" s="59">
        <v>0</v>
      </c>
      <c r="CD46" s="124"/>
      <c r="CE46" s="59">
        <v>0</v>
      </c>
      <c r="CF46" s="59"/>
      <c r="CG46" s="59">
        <v>0</v>
      </c>
      <c r="CH46" s="124"/>
      <c r="CI46" s="59">
        <v>0</v>
      </c>
      <c r="CJ46" s="59"/>
      <c r="CK46" s="59">
        <v>0</v>
      </c>
      <c r="CL46" s="124"/>
      <c r="CM46" s="59">
        <v>0</v>
      </c>
      <c r="CN46" s="59"/>
      <c r="CO46" s="59">
        <v>0</v>
      </c>
      <c r="CP46" s="124"/>
      <c r="CQ46" s="59">
        <v>0</v>
      </c>
      <c r="CR46" s="59"/>
      <c r="CS46" s="59">
        <v>0</v>
      </c>
      <c r="CT46" s="124"/>
      <c r="CU46" s="59">
        <v>0</v>
      </c>
      <c r="CV46" s="59"/>
      <c r="CW46" s="59">
        <v>0</v>
      </c>
      <c r="CX46" s="124"/>
      <c r="CY46" s="59">
        <v>0</v>
      </c>
      <c r="CZ46" s="59"/>
      <c r="DA46" s="59">
        <v>0</v>
      </c>
      <c r="DB46" s="124"/>
      <c r="DC46" s="59">
        <v>0</v>
      </c>
      <c r="DD46" s="59"/>
      <c r="DE46" s="59">
        <v>0</v>
      </c>
      <c r="DF46" s="124"/>
      <c r="DG46" s="59">
        <v>0</v>
      </c>
      <c r="DH46" s="59"/>
      <c r="DI46" s="59">
        <v>0</v>
      </c>
      <c r="DJ46" s="124"/>
      <c r="DK46" s="59">
        <v>0</v>
      </c>
      <c r="DL46" s="59"/>
      <c r="DM46" s="59">
        <v>0</v>
      </c>
      <c r="DN46" s="124"/>
      <c r="DO46" s="59">
        <v>0</v>
      </c>
      <c r="DP46" s="59"/>
      <c r="DQ46" s="59">
        <v>0</v>
      </c>
      <c r="DR46" s="124"/>
      <c r="DS46" s="59">
        <v>0</v>
      </c>
      <c r="DT46" s="59"/>
      <c r="DU46" s="59">
        <v>0</v>
      </c>
      <c r="DV46" s="124"/>
      <c r="DW46" s="59">
        <v>0</v>
      </c>
      <c r="DX46" s="59"/>
      <c r="DY46" s="59">
        <v>0</v>
      </c>
      <c r="DZ46" s="135"/>
      <c r="EA46" s="59">
        <f t="shared" si="1"/>
        <v>0</v>
      </c>
      <c r="EB46" s="59">
        <f t="shared" si="2"/>
        <v>0</v>
      </c>
      <c r="EC46" s="59">
        <f t="shared" si="3"/>
        <v>0</v>
      </c>
      <c r="ED46" s="124">
        <f t="shared" si="4"/>
        <v>0</v>
      </c>
    </row>
    <row r="47" spans="1:137" ht="30.75" x14ac:dyDescent="0.25">
      <c r="A47" s="122">
        <v>41</v>
      </c>
      <c r="B47" s="123" t="s">
        <v>35</v>
      </c>
      <c r="C47" s="59">
        <v>0</v>
      </c>
      <c r="D47" s="59"/>
      <c r="E47" s="59">
        <v>0</v>
      </c>
      <c r="F47" s="124"/>
      <c r="G47" s="59">
        <v>0</v>
      </c>
      <c r="H47" s="59"/>
      <c r="I47" s="59">
        <v>0</v>
      </c>
      <c r="J47" s="124"/>
      <c r="K47" s="59">
        <v>0</v>
      </c>
      <c r="L47" s="59"/>
      <c r="M47" s="59">
        <v>0</v>
      </c>
      <c r="N47" s="124"/>
      <c r="O47" s="59">
        <v>0</v>
      </c>
      <c r="P47" s="59"/>
      <c r="Q47" s="59">
        <v>0</v>
      </c>
      <c r="R47" s="124"/>
      <c r="S47" s="59">
        <v>0</v>
      </c>
      <c r="T47" s="59"/>
      <c r="U47" s="59">
        <v>0</v>
      </c>
      <c r="V47" s="124"/>
      <c r="W47" s="59">
        <v>0</v>
      </c>
      <c r="X47" s="59"/>
      <c r="Y47" s="59">
        <v>0</v>
      </c>
      <c r="Z47" s="124"/>
      <c r="AA47" s="59">
        <v>0</v>
      </c>
      <c r="AB47" s="59"/>
      <c r="AC47" s="59">
        <v>0</v>
      </c>
      <c r="AD47" s="124"/>
      <c r="AE47" s="59">
        <v>0</v>
      </c>
      <c r="AF47" s="59"/>
      <c r="AG47" s="59">
        <v>0</v>
      </c>
      <c r="AH47" s="124"/>
      <c r="AI47" s="59">
        <v>0</v>
      </c>
      <c r="AJ47" s="59"/>
      <c r="AK47" s="59">
        <v>0</v>
      </c>
      <c r="AL47" s="124"/>
      <c r="AM47" s="59">
        <v>0</v>
      </c>
      <c r="AN47" s="59"/>
      <c r="AO47" s="59">
        <v>0</v>
      </c>
      <c r="AP47" s="124"/>
      <c r="AQ47" s="59">
        <v>0</v>
      </c>
      <c r="AR47" s="59"/>
      <c r="AS47" s="59">
        <v>0</v>
      </c>
      <c r="AT47" s="124"/>
      <c r="AU47" s="59">
        <v>0</v>
      </c>
      <c r="AV47" s="59"/>
      <c r="AW47" s="59">
        <v>0</v>
      </c>
      <c r="AX47" s="124"/>
      <c r="AY47" s="59">
        <v>0</v>
      </c>
      <c r="AZ47" s="59"/>
      <c r="BA47" s="59">
        <v>0</v>
      </c>
      <c r="BB47" s="124"/>
      <c r="BC47" s="59">
        <v>0</v>
      </c>
      <c r="BD47" s="59"/>
      <c r="BE47" s="59">
        <v>0</v>
      </c>
      <c r="BF47" s="124"/>
      <c r="BG47" s="59">
        <v>0</v>
      </c>
      <c r="BH47" s="59"/>
      <c r="BI47" s="59">
        <v>0</v>
      </c>
      <c r="BJ47" s="124"/>
      <c r="BK47" s="59">
        <v>0</v>
      </c>
      <c r="BL47" s="59"/>
      <c r="BM47" s="59">
        <v>0</v>
      </c>
      <c r="BN47" s="124"/>
      <c r="BO47" s="59">
        <v>0</v>
      </c>
      <c r="BP47" s="59"/>
      <c r="BQ47" s="59">
        <v>0</v>
      </c>
      <c r="BR47" s="124"/>
      <c r="BS47" s="59">
        <v>0</v>
      </c>
      <c r="BT47" s="59"/>
      <c r="BU47" s="59">
        <v>0</v>
      </c>
      <c r="BV47" s="124"/>
      <c r="BW47" s="59">
        <v>0</v>
      </c>
      <c r="BX47" s="59"/>
      <c r="BY47" s="59">
        <v>0</v>
      </c>
      <c r="BZ47" s="124"/>
      <c r="CA47" s="59">
        <v>0</v>
      </c>
      <c r="CB47" s="59"/>
      <c r="CC47" s="59">
        <v>0</v>
      </c>
      <c r="CD47" s="124"/>
      <c r="CE47" s="59">
        <v>0</v>
      </c>
      <c r="CF47" s="59"/>
      <c r="CG47" s="59">
        <v>0</v>
      </c>
      <c r="CH47" s="124"/>
      <c r="CI47" s="59">
        <v>0</v>
      </c>
      <c r="CJ47" s="59"/>
      <c r="CK47" s="59">
        <v>0</v>
      </c>
      <c r="CL47" s="124"/>
      <c r="CM47" s="59">
        <v>0</v>
      </c>
      <c r="CN47" s="59"/>
      <c r="CO47" s="59">
        <v>0</v>
      </c>
      <c r="CP47" s="124"/>
      <c r="CQ47" s="59">
        <v>0</v>
      </c>
      <c r="CR47" s="59"/>
      <c r="CS47" s="59">
        <v>0</v>
      </c>
      <c r="CT47" s="124"/>
      <c r="CU47" s="59">
        <v>0</v>
      </c>
      <c r="CV47" s="59"/>
      <c r="CW47" s="59">
        <v>0</v>
      </c>
      <c r="CX47" s="124"/>
      <c r="CY47" s="59">
        <v>0</v>
      </c>
      <c r="CZ47" s="59"/>
      <c r="DA47" s="59">
        <v>0</v>
      </c>
      <c r="DB47" s="124"/>
      <c r="DC47" s="59">
        <v>0</v>
      </c>
      <c r="DD47" s="59"/>
      <c r="DE47" s="59">
        <v>0</v>
      </c>
      <c r="DF47" s="124"/>
      <c r="DG47" s="59">
        <v>0</v>
      </c>
      <c r="DH47" s="59"/>
      <c r="DI47" s="59">
        <v>0</v>
      </c>
      <c r="DJ47" s="124"/>
      <c r="DK47" s="59">
        <v>0</v>
      </c>
      <c r="DL47" s="59"/>
      <c r="DM47" s="59">
        <v>0</v>
      </c>
      <c r="DN47" s="124"/>
      <c r="DO47" s="59">
        <v>0</v>
      </c>
      <c r="DP47" s="59"/>
      <c r="DQ47" s="59">
        <v>0</v>
      </c>
      <c r="DR47" s="124"/>
      <c r="DS47" s="59">
        <v>0</v>
      </c>
      <c r="DT47" s="59"/>
      <c r="DU47" s="59">
        <v>0</v>
      </c>
      <c r="DV47" s="124"/>
      <c r="DW47" s="59">
        <v>0</v>
      </c>
      <c r="DX47" s="59"/>
      <c r="DY47" s="59">
        <v>0</v>
      </c>
      <c r="DZ47" s="135"/>
      <c r="EA47" s="59">
        <f t="shared" si="1"/>
        <v>0</v>
      </c>
      <c r="EB47" s="59">
        <f t="shared" si="2"/>
        <v>0</v>
      </c>
      <c r="EC47" s="59">
        <f t="shared" si="3"/>
        <v>0</v>
      </c>
      <c r="ED47" s="124">
        <f t="shared" si="4"/>
        <v>0</v>
      </c>
    </row>
    <row r="48" spans="1:137" ht="30.75" x14ac:dyDescent="0.25">
      <c r="A48" s="122">
        <v>42</v>
      </c>
      <c r="B48" s="123" t="s">
        <v>36</v>
      </c>
      <c r="C48" s="59">
        <v>0</v>
      </c>
      <c r="D48" s="59"/>
      <c r="E48" s="59">
        <v>0</v>
      </c>
      <c r="F48" s="124"/>
      <c r="G48" s="59">
        <v>0</v>
      </c>
      <c r="H48" s="59"/>
      <c r="I48" s="59">
        <v>0</v>
      </c>
      <c r="J48" s="124"/>
      <c r="K48" s="59">
        <v>0</v>
      </c>
      <c r="L48" s="59"/>
      <c r="M48" s="59">
        <v>0</v>
      </c>
      <c r="N48" s="124"/>
      <c r="O48" s="59">
        <v>0</v>
      </c>
      <c r="P48" s="59"/>
      <c r="Q48" s="59">
        <v>0</v>
      </c>
      <c r="R48" s="124"/>
      <c r="S48" s="59">
        <v>0</v>
      </c>
      <c r="T48" s="59"/>
      <c r="U48" s="59">
        <v>0</v>
      </c>
      <c r="V48" s="124"/>
      <c r="W48" s="59">
        <v>0</v>
      </c>
      <c r="X48" s="59"/>
      <c r="Y48" s="59">
        <v>0</v>
      </c>
      <c r="Z48" s="124"/>
      <c r="AA48" s="59">
        <v>0</v>
      </c>
      <c r="AB48" s="59"/>
      <c r="AC48" s="59">
        <v>0</v>
      </c>
      <c r="AD48" s="124"/>
      <c r="AE48" s="59">
        <v>0</v>
      </c>
      <c r="AF48" s="59"/>
      <c r="AG48" s="59">
        <v>0</v>
      </c>
      <c r="AH48" s="124"/>
      <c r="AI48" s="59">
        <v>0</v>
      </c>
      <c r="AJ48" s="59"/>
      <c r="AK48" s="59">
        <v>0</v>
      </c>
      <c r="AL48" s="124"/>
      <c r="AM48" s="59">
        <v>0</v>
      </c>
      <c r="AN48" s="59"/>
      <c r="AO48" s="59">
        <v>0</v>
      </c>
      <c r="AP48" s="124"/>
      <c r="AQ48" s="59">
        <v>0</v>
      </c>
      <c r="AR48" s="59"/>
      <c r="AS48" s="59">
        <v>0</v>
      </c>
      <c r="AT48" s="124"/>
      <c r="AU48" s="59">
        <v>0</v>
      </c>
      <c r="AV48" s="59"/>
      <c r="AW48" s="59">
        <v>0</v>
      </c>
      <c r="AX48" s="124"/>
      <c r="AY48" s="59">
        <v>0</v>
      </c>
      <c r="AZ48" s="59"/>
      <c r="BA48" s="59">
        <v>0</v>
      </c>
      <c r="BB48" s="124"/>
      <c r="BC48" s="59">
        <v>0</v>
      </c>
      <c r="BD48" s="59"/>
      <c r="BE48" s="59">
        <v>0</v>
      </c>
      <c r="BF48" s="124"/>
      <c r="BG48" s="59">
        <v>0</v>
      </c>
      <c r="BH48" s="59"/>
      <c r="BI48" s="59">
        <v>0</v>
      </c>
      <c r="BJ48" s="124"/>
      <c r="BK48" s="59">
        <v>0</v>
      </c>
      <c r="BL48" s="59"/>
      <c r="BM48" s="59">
        <v>0</v>
      </c>
      <c r="BN48" s="124"/>
      <c r="BO48" s="59">
        <v>0</v>
      </c>
      <c r="BP48" s="59"/>
      <c r="BQ48" s="59">
        <v>0</v>
      </c>
      <c r="BR48" s="124"/>
      <c r="BS48" s="59">
        <v>0</v>
      </c>
      <c r="BT48" s="59"/>
      <c r="BU48" s="59">
        <v>0</v>
      </c>
      <c r="BV48" s="124"/>
      <c r="BW48" s="59">
        <v>0</v>
      </c>
      <c r="BX48" s="59"/>
      <c r="BY48" s="59">
        <v>0</v>
      </c>
      <c r="BZ48" s="124"/>
      <c r="CA48" s="59">
        <v>0</v>
      </c>
      <c r="CB48" s="59"/>
      <c r="CC48" s="59">
        <v>0</v>
      </c>
      <c r="CD48" s="124"/>
      <c r="CE48" s="59">
        <v>0</v>
      </c>
      <c r="CF48" s="59"/>
      <c r="CG48" s="59">
        <v>0</v>
      </c>
      <c r="CH48" s="124"/>
      <c r="CI48" s="59">
        <v>0</v>
      </c>
      <c r="CJ48" s="59"/>
      <c r="CK48" s="59">
        <v>0</v>
      </c>
      <c r="CL48" s="124"/>
      <c r="CM48" s="59">
        <v>0</v>
      </c>
      <c r="CN48" s="59"/>
      <c r="CO48" s="59">
        <v>0</v>
      </c>
      <c r="CP48" s="124"/>
      <c r="CQ48" s="59">
        <v>0</v>
      </c>
      <c r="CR48" s="59"/>
      <c r="CS48" s="59">
        <v>0</v>
      </c>
      <c r="CT48" s="124"/>
      <c r="CU48" s="59">
        <v>0</v>
      </c>
      <c r="CV48" s="59"/>
      <c r="CW48" s="59">
        <v>0</v>
      </c>
      <c r="CX48" s="124"/>
      <c r="CY48" s="59">
        <v>0</v>
      </c>
      <c r="CZ48" s="59"/>
      <c r="DA48" s="59">
        <v>0</v>
      </c>
      <c r="DB48" s="124"/>
      <c r="DC48" s="59">
        <v>0</v>
      </c>
      <c r="DD48" s="59"/>
      <c r="DE48" s="59">
        <v>0</v>
      </c>
      <c r="DF48" s="124"/>
      <c r="DG48" s="59">
        <v>0</v>
      </c>
      <c r="DH48" s="59"/>
      <c r="DI48" s="59">
        <v>0</v>
      </c>
      <c r="DJ48" s="124"/>
      <c r="DK48" s="59">
        <v>0</v>
      </c>
      <c r="DL48" s="59"/>
      <c r="DM48" s="59">
        <v>0</v>
      </c>
      <c r="DN48" s="124"/>
      <c r="DO48" s="59">
        <v>0</v>
      </c>
      <c r="DP48" s="59"/>
      <c r="DQ48" s="59">
        <v>0</v>
      </c>
      <c r="DR48" s="124"/>
      <c r="DS48" s="59">
        <v>0</v>
      </c>
      <c r="DT48" s="59"/>
      <c r="DU48" s="59">
        <v>0</v>
      </c>
      <c r="DV48" s="124"/>
      <c r="DW48" s="59">
        <v>0</v>
      </c>
      <c r="DX48" s="59"/>
      <c r="DY48" s="59">
        <v>0</v>
      </c>
      <c r="DZ48" s="135"/>
      <c r="EA48" s="59">
        <f t="shared" si="1"/>
        <v>0</v>
      </c>
      <c r="EB48" s="59">
        <f t="shared" si="2"/>
        <v>0</v>
      </c>
      <c r="EC48" s="59">
        <f t="shared" si="3"/>
        <v>0</v>
      </c>
      <c r="ED48" s="124">
        <f t="shared" si="4"/>
        <v>0</v>
      </c>
    </row>
    <row r="49" spans="1:134" x14ac:dyDescent="0.25">
      <c r="A49" s="122">
        <v>43</v>
      </c>
      <c r="B49" s="123" t="s">
        <v>37</v>
      </c>
      <c r="C49" s="59">
        <v>0</v>
      </c>
      <c r="D49" s="59"/>
      <c r="E49" s="59">
        <v>0</v>
      </c>
      <c r="F49" s="124"/>
      <c r="G49" s="59">
        <v>4</v>
      </c>
      <c r="H49" s="59">
        <v>104</v>
      </c>
      <c r="I49" s="59">
        <v>1364</v>
      </c>
      <c r="J49" s="124">
        <v>11101422.57</v>
      </c>
      <c r="K49" s="59">
        <v>0</v>
      </c>
      <c r="L49" s="59"/>
      <c r="M49" s="59">
        <v>0</v>
      </c>
      <c r="N49" s="124"/>
      <c r="O49" s="59">
        <v>0</v>
      </c>
      <c r="P49" s="59"/>
      <c r="Q49" s="59">
        <v>0</v>
      </c>
      <c r="R49" s="124"/>
      <c r="S49" s="59">
        <v>0</v>
      </c>
      <c r="T49" s="59"/>
      <c r="U49" s="59">
        <v>0</v>
      </c>
      <c r="V49" s="124"/>
      <c r="W49" s="59">
        <v>0</v>
      </c>
      <c r="X49" s="59"/>
      <c r="Y49" s="59">
        <v>0</v>
      </c>
      <c r="Z49" s="124"/>
      <c r="AA49" s="59">
        <v>0</v>
      </c>
      <c r="AB49" s="59"/>
      <c r="AC49" s="59">
        <v>0</v>
      </c>
      <c r="AD49" s="124"/>
      <c r="AE49" s="59">
        <v>0</v>
      </c>
      <c r="AF49" s="59"/>
      <c r="AG49" s="59">
        <v>0</v>
      </c>
      <c r="AH49" s="124"/>
      <c r="AI49" s="59">
        <v>20</v>
      </c>
      <c r="AJ49" s="59">
        <f>773-31</f>
        <v>742</v>
      </c>
      <c r="AK49" s="59">
        <f>6520-310</f>
        <v>6210</v>
      </c>
      <c r="AL49" s="124">
        <f>17252069.73-535920.93</f>
        <v>16716148.800000001</v>
      </c>
      <c r="AM49" s="59">
        <v>0</v>
      </c>
      <c r="AN49" s="59"/>
      <c r="AO49" s="59">
        <v>0</v>
      </c>
      <c r="AP49" s="124"/>
      <c r="AQ49" s="59">
        <v>0</v>
      </c>
      <c r="AR49" s="59"/>
      <c r="AS49" s="59">
        <v>0</v>
      </c>
      <c r="AT49" s="124"/>
      <c r="AU49" s="59">
        <v>3</v>
      </c>
      <c r="AV49" s="59">
        <v>68</v>
      </c>
      <c r="AW49" s="59">
        <v>981</v>
      </c>
      <c r="AX49" s="124">
        <v>4035444.71</v>
      </c>
      <c r="AY49" s="59">
        <v>0</v>
      </c>
      <c r="AZ49" s="59"/>
      <c r="BA49" s="59">
        <v>0</v>
      </c>
      <c r="BB49" s="124"/>
      <c r="BC49" s="59">
        <v>0</v>
      </c>
      <c r="BD49" s="59"/>
      <c r="BE49" s="59">
        <v>0</v>
      </c>
      <c r="BF49" s="124"/>
      <c r="BG49" s="59">
        <v>0</v>
      </c>
      <c r="BH49" s="59"/>
      <c r="BI49" s="59">
        <v>0</v>
      </c>
      <c r="BJ49" s="124"/>
      <c r="BK49" s="59">
        <v>0</v>
      </c>
      <c r="BL49" s="59"/>
      <c r="BM49" s="59">
        <v>0</v>
      </c>
      <c r="BN49" s="124"/>
      <c r="BO49" s="59">
        <v>0</v>
      </c>
      <c r="BP49" s="59"/>
      <c r="BQ49" s="59">
        <v>0</v>
      </c>
      <c r="BR49" s="124"/>
      <c r="BS49" s="59">
        <v>0</v>
      </c>
      <c r="BT49" s="59"/>
      <c r="BU49" s="59">
        <v>0</v>
      </c>
      <c r="BV49" s="124"/>
      <c r="BW49" s="59">
        <v>0</v>
      </c>
      <c r="BX49" s="59"/>
      <c r="BY49" s="59">
        <v>0</v>
      </c>
      <c r="BZ49" s="124"/>
      <c r="CA49" s="59">
        <v>0</v>
      </c>
      <c r="CB49" s="59"/>
      <c r="CC49" s="59">
        <v>0</v>
      </c>
      <c r="CD49" s="124"/>
      <c r="CE49" s="59">
        <v>0</v>
      </c>
      <c r="CF49" s="59"/>
      <c r="CG49" s="59">
        <v>0</v>
      </c>
      <c r="CH49" s="124"/>
      <c r="CI49" s="59">
        <v>0</v>
      </c>
      <c r="CJ49" s="59"/>
      <c r="CK49" s="59">
        <v>0</v>
      </c>
      <c r="CL49" s="124"/>
      <c r="CM49" s="59">
        <v>0</v>
      </c>
      <c r="CN49" s="59"/>
      <c r="CO49" s="59">
        <v>0</v>
      </c>
      <c r="CP49" s="124"/>
      <c r="CQ49" s="59">
        <v>0</v>
      </c>
      <c r="CR49" s="59"/>
      <c r="CS49" s="59">
        <v>0</v>
      </c>
      <c r="CT49" s="124"/>
      <c r="CU49" s="59">
        <v>0</v>
      </c>
      <c r="CV49" s="59"/>
      <c r="CW49" s="59">
        <v>0</v>
      </c>
      <c r="CX49" s="124"/>
      <c r="CY49" s="59">
        <v>2</v>
      </c>
      <c r="CZ49" s="59">
        <v>60</v>
      </c>
      <c r="DA49" s="59">
        <v>670</v>
      </c>
      <c r="DB49" s="124">
        <v>1280800.8899999999</v>
      </c>
      <c r="DC49" s="59">
        <v>0</v>
      </c>
      <c r="DD49" s="59"/>
      <c r="DE49" s="59">
        <v>0</v>
      </c>
      <c r="DF49" s="124"/>
      <c r="DG49" s="59">
        <v>0</v>
      </c>
      <c r="DH49" s="59"/>
      <c r="DI49" s="59">
        <v>0</v>
      </c>
      <c r="DJ49" s="124"/>
      <c r="DK49" s="59">
        <v>0</v>
      </c>
      <c r="DL49" s="59"/>
      <c r="DM49" s="59">
        <v>0</v>
      </c>
      <c r="DN49" s="124"/>
      <c r="DO49" s="59">
        <v>0</v>
      </c>
      <c r="DP49" s="59"/>
      <c r="DQ49" s="59">
        <v>0</v>
      </c>
      <c r="DR49" s="124"/>
      <c r="DS49" s="59">
        <v>0</v>
      </c>
      <c r="DT49" s="59"/>
      <c r="DU49" s="59">
        <v>0</v>
      </c>
      <c r="DV49" s="124"/>
      <c r="DW49" s="59">
        <v>0</v>
      </c>
      <c r="DX49" s="59"/>
      <c r="DY49" s="59">
        <v>0</v>
      </c>
      <c r="DZ49" s="135"/>
      <c r="EA49" s="59">
        <f t="shared" si="1"/>
        <v>29</v>
      </c>
      <c r="EB49" s="59">
        <f t="shared" si="2"/>
        <v>974</v>
      </c>
      <c r="EC49" s="59">
        <f t="shared" si="3"/>
        <v>9225</v>
      </c>
      <c r="ED49" s="124">
        <f t="shared" si="4"/>
        <v>33133816.970000003</v>
      </c>
    </row>
    <row r="50" spans="1:134" ht="30.75" x14ac:dyDescent="0.25">
      <c r="A50" s="122">
        <v>44</v>
      </c>
      <c r="B50" s="123" t="s">
        <v>38</v>
      </c>
      <c r="C50" s="59">
        <v>38</v>
      </c>
      <c r="D50" s="59">
        <f xml:space="preserve"> 1125-10</f>
        <v>1115</v>
      </c>
      <c r="E50" s="59">
        <f>12920-110</f>
        <v>12810</v>
      </c>
      <c r="F50" s="124">
        <f>34178424.7-190422.95</f>
        <v>33988001.75</v>
      </c>
      <c r="G50" s="59">
        <v>0</v>
      </c>
      <c r="H50" s="59"/>
      <c r="I50" s="59">
        <v>0</v>
      </c>
      <c r="J50" s="124"/>
      <c r="K50" s="59">
        <v>0</v>
      </c>
      <c r="L50" s="59"/>
      <c r="M50" s="59">
        <v>0</v>
      </c>
      <c r="N50" s="124"/>
      <c r="O50" s="59">
        <v>0</v>
      </c>
      <c r="P50" s="59"/>
      <c r="Q50" s="59">
        <v>0</v>
      </c>
      <c r="R50" s="124"/>
      <c r="S50" s="59">
        <v>0</v>
      </c>
      <c r="T50" s="59"/>
      <c r="U50" s="59">
        <v>0</v>
      </c>
      <c r="V50" s="124"/>
      <c r="W50" s="59">
        <v>0</v>
      </c>
      <c r="X50" s="59"/>
      <c r="Y50" s="59">
        <v>0</v>
      </c>
      <c r="Z50" s="124"/>
      <c r="AA50" s="59">
        <v>0</v>
      </c>
      <c r="AB50" s="59"/>
      <c r="AC50" s="59">
        <v>0</v>
      </c>
      <c r="AD50" s="124"/>
      <c r="AE50" s="59">
        <v>0</v>
      </c>
      <c r="AF50" s="59"/>
      <c r="AG50" s="59">
        <v>0</v>
      </c>
      <c r="AH50" s="124"/>
      <c r="AI50" s="59">
        <v>0</v>
      </c>
      <c r="AJ50" s="59"/>
      <c r="AK50" s="59">
        <v>0</v>
      </c>
      <c r="AL50" s="124"/>
      <c r="AM50" s="59">
        <v>0</v>
      </c>
      <c r="AN50" s="59"/>
      <c r="AO50" s="59">
        <v>0</v>
      </c>
      <c r="AP50" s="124"/>
      <c r="AQ50" s="59">
        <v>0</v>
      </c>
      <c r="AR50" s="59"/>
      <c r="AS50" s="59">
        <v>0</v>
      </c>
      <c r="AT50" s="124"/>
      <c r="AU50" s="59">
        <v>1</v>
      </c>
      <c r="AV50" s="59">
        <f>23-2</f>
        <v>21</v>
      </c>
      <c r="AW50" s="59">
        <f>327-2</f>
        <v>325</v>
      </c>
      <c r="AX50" s="124">
        <f>1132078.42-94339.87</f>
        <v>1037738.5499999999</v>
      </c>
      <c r="AY50" s="59">
        <v>37</v>
      </c>
      <c r="AZ50" s="59">
        <f>1051-13</f>
        <v>1038</v>
      </c>
      <c r="BA50" s="59">
        <f>12182-143</f>
        <v>12039</v>
      </c>
      <c r="BB50" s="124">
        <f>25731262.82-237041.11</f>
        <v>25494221.710000001</v>
      </c>
      <c r="BC50" s="59">
        <v>0</v>
      </c>
      <c r="BD50" s="59"/>
      <c r="BE50" s="59">
        <v>0</v>
      </c>
      <c r="BF50" s="124"/>
      <c r="BG50" s="59">
        <v>0</v>
      </c>
      <c r="BH50" s="59"/>
      <c r="BI50" s="59">
        <v>0</v>
      </c>
      <c r="BJ50" s="124"/>
      <c r="BK50" s="59">
        <v>0</v>
      </c>
      <c r="BL50" s="59"/>
      <c r="BM50" s="59">
        <v>0</v>
      </c>
      <c r="BN50" s="124"/>
      <c r="BO50" s="59">
        <v>0</v>
      </c>
      <c r="BP50" s="59"/>
      <c r="BQ50" s="59">
        <v>0</v>
      </c>
      <c r="BR50" s="124"/>
      <c r="BS50" s="59">
        <v>0</v>
      </c>
      <c r="BT50" s="59"/>
      <c r="BU50" s="59">
        <v>0</v>
      </c>
      <c r="BV50" s="124"/>
      <c r="BW50" s="59">
        <v>0</v>
      </c>
      <c r="BX50" s="59"/>
      <c r="BY50" s="59">
        <v>0</v>
      </c>
      <c r="BZ50" s="124"/>
      <c r="CA50" s="59">
        <v>0</v>
      </c>
      <c r="CB50" s="59"/>
      <c r="CC50" s="59">
        <v>0</v>
      </c>
      <c r="CD50" s="124"/>
      <c r="CE50" s="59">
        <v>53</v>
      </c>
      <c r="CF50" s="59">
        <v>1949</v>
      </c>
      <c r="CG50" s="59">
        <v>17119</v>
      </c>
      <c r="CH50" s="124">
        <v>41310012.420000002</v>
      </c>
      <c r="CI50" s="59">
        <v>11</v>
      </c>
      <c r="CJ50" s="59">
        <v>345</v>
      </c>
      <c r="CK50" s="59">
        <v>3729</v>
      </c>
      <c r="CL50" s="124">
        <v>24688165.559999999</v>
      </c>
      <c r="CM50" s="59">
        <v>40</v>
      </c>
      <c r="CN50" s="59">
        <f>2210-49</f>
        <v>2161</v>
      </c>
      <c r="CO50" s="59">
        <f>13320-294</f>
        <v>13026</v>
      </c>
      <c r="CP50" s="124">
        <f>36267739.13-513133.29</f>
        <v>35754605.840000004</v>
      </c>
      <c r="CQ50" s="59">
        <v>0</v>
      </c>
      <c r="CR50" s="59"/>
      <c r="CS50" s="59">
        <v>0</v>
      </c>
      <c r="CT50" s="124"/>
      <c r="CU50" s="59">
        <v>0</v>
      </c>
      <c r="CV50" s="59"/>
      <c r="CW50" s="59">
        <v>0</v>
      </c>
      <c r="CX50" s="124"/>
      <c r="CY50" s="59">
        <v>27</v>
      </c>
      <c r="CZ50" s="59">
        <v>777</v>
      </c>
      <c r="DA50" s="59">
        <v>9045</v>
      </c>
      <c r="DB50" s="124">
        <v>23552431.32</v>
      </c>
      <c r="DC50" s="59">
        <v>0</v>
      </c>
      <c r="DD50" s="59"/>
      <c r="DE50" s="59">
        <v>0</v>
      </c>
      <c r="DF50" s="124"/>
      <c r="DG50" s="59">
        <v>0</v>
      </c>
      <c r="DH50" s="59"/>
      <c r="DI50" s="59">
        <v>0</v>
      </c>
      <c r="DJ50" s="124"/>
      <c r="DK50" s="59">
        <v>10</v>
      </c>
      <c r="DL50" s="59">
        <f>526-12</f>
        <v>514</v>
      </c>
      <c r="DM50" s="59">
        <f>2770-96</f>
        <v>2674</v>
      </c>
      <c r="DN50" s="124">
        <f>13646017.33-73546.71</f>
        <v>13572470.619999999</v>
      </c>
      <c r="DO50" s="59">
        <v>21</v>
      </c>
      <c r="DP50" s="59">
        <f>885-13</f>
        <v>872</v>
      </c>
      <c r="DQ50" s="59">
        <f>6762-91</f>
        <v>6671</v>
      </c>
      <c r="DR50" s="124">
        <f>19305456.3-513560.68</f>
        <v>18791895.620000001</v>
      </c>
      <c r="DS50" s="59">
        <v>0</v>
      </c>
      <c r="DT50" s="59"/>
      <c r="DU50" s="59">
        <v>0</v>
      </c>
      <c r="DV50" s="124"/>
      <c r="DW50" s="59">
        <v>0</v>
      </c>
      <c r="DX50" s="59"/>
      <c r="DY50" s="59">
        <v>0</v>
      </c>
      <c r="DZ50" s="135"/>
      <c r="EA50" s="59">
        <f t="shared" si="1"/>
        <v>238</v>
      </c>
      <c r="EB50" s="59">
        <f t="shared" si="2"/>
        <v>8792</v>
      </c>
      <c r="EC50" s="59">
        <f t="shared" si="3"/>
        <v>77438</v>
      </c>
      <c r="ED50" s="124">
        <f t="shared" si="4"/>
        <v>218189543.39000002</v>
      </c>
    </row>
    <row r="51" spans="1:134" x14ac:dyDescent="0.25">
      <c r="A51" s="122">
        <v>45</v>
      </c>
      <c r="B51" s="123" t="s">
        <v>74</v>
      </c>
      <c r="C51" s="59">
        <v>0</v>
      </c>
      <c r="D51" s="59"/>
      <c r="E51" s="59">
        <v>0</v>
      </c>
      <c r="F51" s="124"/>
      <c r="G51" s="59">
        <v>0</v>
      </c>
      <c r="H51" s="59"/>
      <c r="I51" s="59">
        <v>0</v>
      </c>
      <c r="J51" s="124"/>
      <c r="K51" s="59">
        <v>0</v>
      </c>
      <c r="L51" s="59"/>
      <c r="M51" s="59">
        <v>0</v>
      </c>
      <c r="N51" s="124"/>
      <c r="O51" s="59">
        <v>0</v>
      </c>
      <c r="P51" s="59"/>
      <c r="Q51" s="59">
        <v>0</v>
      </c>
      <c r="R51" s="124"/>
      <c r="S51" s="59">
        <v>0</v>
      </c>
      <c r="T51" s="59"/>
      <c r="U51" s="59">
        <v>0</v>
      </c>
      <c r="V51" s="124"/>
      <c r="W51" s="59">
        <v>0</v>
      </c>
      <c r="X51" s="59"/>
      <c r="Y51" s="59">
        <v>0</v>
      </c>
      <c r="Z51" s="124"/>
      <c r="AA51" s="59">
        <v>0</v>
      </c>
      <c r="AB51" s="59"/>
      <c r="AC51" s="59">
        <v>0</v>
      </c>
      <c r="AD51" s="124"/>
      <c r="AE51" s="59">
        <v>0</v>
      </c>
      <c r="AF51" s="59"/>
      <c r="AG51" s="59">
        <v>0</v>
      </c>
      <c r="AH51" s="124"/>
      <c r="AI51" s="59">
        <v>0</v>
      </c>
      <c r="AJ51" s="59"/>
      <c r="AK51" s="59">
        <v>0</v>
      </c>
      <c r="AL51" s="124"/>
      <c r="AM51" s="59">
        <v>0</v>
      </c>
      <c r="AN51" s="59"/>
      <c r="AO51" s="59">
        <v>0</v>
      </c>
      <c r="AP51" s="124"/>
      <c r="AQ51" s="59">
        <v>0</v>
      </c>
      <c r="AR51" s="59"/>
      <c r="AS51" s="59">
        <v>0</v>
      </c>
      <c r="AT51" s="124"/>
      <c r="AU51" s="59">
        <v>0</v>
      </c>
      <c r="AV51" s="59"/>
      <c r="AW51" s="59">
        <v>0</v>
      </c>
      <c r="AX51" s="124"/>
      <c r="AY51" s="59">
        <v>0</v>
      </c>
      <c r="AZ51" s="59"/>
      <c r="BA51" s="59">
        <v>0</v>
      </c>
      <c r="BB51" s="124"/>
      <c r="BC51" s="59">
        <v>0</v>
      </c>
      <c r="BD51" s="59"/>
      <c r="BE51" s="59">
        <v>0</v>
      </c>
      <c r="BF51" s="124"/>
      <c r="BG51" s="59">
        <v>0</v>
      </c>
      <c r="BH51" s="59"/>
      <c r="BI51" s="59">
        <v>0</v>
      </c>
      <c r="BJ51" s="124"/>
      <c r="BK51" s="59">
        <v>0</v>
      </c>
      <c r="BL51" s="59"/>
      <c r="BM51" s="59">
        <v>0</v>
      </c>
      <c r="BN51" s="124"/>
      <c r="BO51" s="59">
        <v>0</v>
      </c>
      <c r="BP51" s="59"/>
      <c r="BQ51" s="59">
        <v>0</v>
      </c>
      <c r="BR51" s="124"/>
      <c r="BS51" s="59">
        <v>0</v>
      </c>
      <c r="BT51" s="59"/>
      <c r="BU51" s="59">
        <v>0</v>
      </c>
      <c r="BV51" s="124"/>
      <c r="BW51" s="59">
        <v>0</v>
      </c>
      <c r="BX51" s="59"/>
      <c r="BY51" s="59">
        <v>0</v>
      </c>
      <c r="BZ51" s="124"/>
      <c r="CA51" s="59">
        <v>0</v>
      </c>
      <c r="CB51" s="59"/>
      <c r="CC51" s="59">
        <v>0</v>
      </c>
      <c r="CD51" s="124"/>
      <c r="CE51" s="59">
        <v>0</v>
      </c>
      <c r="CF51" s="59"/>
      <c r="CG51" s="59">
        <v>0</v>
      </c>
      <c r="CH51" s="124"/>
      <c r="CI51" s="59">
        <v>0</v>
      </c>
      <c r="CJ51" s="59"/>
      <c r="CK51" s="59">
        <v>0</v>
      </c>
      <c r="CL51" s="124"/>
      <c r="CM51" s="59">
        <v>0</v>
      </c>
      <c r="CN51" s="59"/>
      <c r="CO51" s="59">
        <v>0</v>
      </c>
      <c r="CP51" s="124"/>
      <c r="CQ51" s="59">
        <v>0</v>
      </c>
      <c r="CR51" s="59"/>
      <c r="CS51" s="59">
        <v>0</v>
      </c>
      <c r="CT51" s="124"/>
      <c r="CU51" s="59">
        <v>0</v>
      </c>
      <c r="CV51" s="59"/>
      <c r="CW51" s="59">
        <v>0</v>
      </c>
      <c r="CX51" s="124"/>
      <c r="CY51" s="59">
        <v>0</v>
      </c>
      <c r="CZ51" s="59"/>
      <c r="DA51" s="59">
        <v>0</v>
      </c>
      <c r="DB51" s="124"/>
      <c r="DC51" s="59">
        <v>0</v>
      </c>
      <c r="DD51" s="59"/>
      <c r="DE51" s="59">
        <v>0</v>
      </c>
      <c r="DF51" s="124"/>
      <c r="DG51" s="59">
        <v>0</v>
      </c>
      <c r="DH51" s="59"/>
      <c r="DI51" s="59">
        <v>0</v>
      </c>
      <c r="DJ51" s="124"/>
      <c r="DK51" s="59">
        <v>0</v>
      </c>
      <c r="DL51" s="59"/>
      <c r="DM51" s="59">
        <v>0</v>
      </c>
      <c r="DN51" s="124"/>
      <c r="DO51" s="59">
        <v>0</v>
      </c>
      <c r="DP51" s="59"/>
      <c r="DQ51" s="59">
        <v>0</v>
      </c>
      <c r="DR51" s="124"/>
      <c r="DS51" s="59">
        <v>0</v>
      </c>
      <c r="DT51" s="59"/>
      <c r="DU51" s="59">
        <v>0</v>
      </c>
      <c r="DV51" s="124"/>
      <c r="DW51" s="59">
        <v>0</v>
      </c>
      <c r="DX51" s="59"/>
      <c r="DY51" s="59">
        <v>0</v>
      </c>
      <c r="DZ51" s="135"/>
      <c r="EA51" s="59">
        <f t="shared" si="1"/>
        <v>0</v>
      </c>
      <c r="EB51" s="59">
        <f t="shared" si="2"/>
        <v>0</v>
      </c>
      <c r="EC51" s="59">
        <f t="shared" si="3"/>
        <v>0</v>
      </c>
      <c r="ED51" s="124">
        <f t="shared" si="4"/>
        <v>0</v>
      </c>
    </row>
    <row r="52" spans="1:134" s="166" customFormat="1" x14ac:dyDescent="0.25">
      <c r="A52" s="161">
        <v>46</v>
      </c>
      <c r="B52" s="162" t="s">
        <v>75</v>
      </c>
      <c r="C52" s="163">
        <v>0</v>
      </c>
      <c r="D52" s="163"/>
      <c r="E52" s="163">
        <v>0</v>
      </c>
      <c r="F52" s="164"/>
      <c r="G52" s="163">
        <v>0</v>
      </c>
      <c r="H52" s="163"/>
      <c r="I52" s="163">
        <v>0</v>
      </c>
      <c r="J52" s="164"/>
      <c r="K52" s="163">
        <v>0</v>
      </c>
      <c r="L52" s="163"/>
      <c r="M52" s="163">
        <v>0</v>
      </c>
      <c r="N52" s="164"/>
      <c r="O52" s="163">
        <v>0</v>
      </c>
      <c r="P52" s="163"/>
      <c r="Q52" s="163">
        <v>0</v>
      </c>
      <c r="R52" s="164"/>
      <c r="S52" s="163">
        <v>0</v>
      </c>
      <c r="T52" s="163"/>
      <c r="U52" s="163">
        <v>0</v>
      </c>
      <c r="V52" s="164"/>
      <c r="W52" s="163">
        <v>0</v>
      </c>
      <c r="X52" s="163"/>
      <c r="Y52" s="163">
        <v>0</v>
      </c>
      <c r="Z52" s="164"/>
      <c r="AA52" s="163">
        <v>0</v>
      </c>
      <c r="AB52" s="163"/>
      <c r="AC52" s="163">
        <v>0</v>
      </c>
      <c r="AD52" s="164"/>
      <c r="AE52" s="163">
        <v>0</v>
      </c>
      <c r="AF52" s="163"/>
      <c r="AG52" s="163">
        <v>0</v>
      </c>
      <c r="AH52" s="164"/>
      <c r="AI52" s="163">
        <v>0</v>
      </c>
      <c r="AJ52" s="163"/>
      <c r="AK52" s="163">
        <v>0</v>
      </c>
      <c r="AL52" s="164"/>
      <c r="AM52" s="163">
        <v>30</v>
      </c>
      <c r="AN52" s="163">
        <f>961+15</f>
        <v>976</v>
      </c>
      <c r="AO52" s="163">
        <f>10140+201</f>
        <v>10341</v>
      </c>
      <c r="AP52" s="164">
        <f>19502061.05+300741.86</f>
        <v>19802802.91</v>
      </c>
      <c r="AQ52" s="163">
        <v>0</v>
      </c>
      <c r="AR52" s="163"/>
      <c r="AS52" s="163">
        <v>0</v>
      </c>
      <c r="AT52" s="164"/>
      <c r="AU52" s="163">
        <v>0</v>
      </c>
      <c r="AV52" s="163"/>
      <c r="AW52" s="163">
        <v>0</v>
      </c>
      <c r="AX52" s="164"/>
      <c r="AY52" s="163">
        <v>0</v>
      </c>
      <c r="AZ52" s="163"/>
      <c r="BA52" s="163">
        <v>0</v>
      </c>
      <c r="BB52" s="164"/>
      <c r="BC52" s="163">
        <v>3</v>
      </c>
      <c r="BD52" s="163">
        <f>128+4+53</f>
        <v>185</v>
      </c>
      <c r="BE52" s="163">
        <f>981+32+388</f>
        <v>1401</v>
      </c>
      <c r="BF52" s="164">
        <f>4016794.6+176164.02+1555262.23</f>
        <v>5748220.8499999996</v>
      </c>
      <c r="BG52" s="163">
        <v>0</v>
      </c>
      <c r="BH52" s="163"/>
      <c r="BI52" s="163">
        <v>0</v>
      </c>
      <c r="BJ52" s="164"/>
      <c r="BK52" s="163">
        <v>0</v>
      </c>
      <c r="BL52" s="163"/>
      <c r="BM52" s="163">
        <v>0</v>
      </c>
      <c r="BN52" s="164"/>
      <c r="BO52" s="163">
        <v>0</v>
      </c>
      <c r="BP52" s="163"/>
      <c r="BQ52" s="163">
        <v>0</v>
      </c>
      <c r="BR52" s="164"/>
      <c r="BS52" s="163">
        <v>0</v>
      </c>
      <c r="BT52" s="163"/>
      <c r="BU52" s="163">
        <v>0</v>
      </c>
      <c r="BV52" s="164"/>
      <c r="BW52" s="163">
        <v>0</v>
      </c>
      <c r="BX52" s="163"/>
      <c r="BY52" s="163">
        <v>0</v>
      </c>
      <c r="BZ52" s="164"/>
      <c r="CA52" s="163">
        <v>0</v>
      </c>
      <c r="CB52" s="163"/>
      <c r="CC52" s="163">
        <v>0</v>
      </c>
      <c r="CD52" s="164"/>
      <c r="CE52" s="163">
        <v>3</v>
      </c>
      <c r="CF52" s="163">
        <f>120+8</f>
        <v>128</v>
      </c>
      <c r="CG52" s="163">
        <f>969+135</f>
        <v>1104</v>
      </c>
      <c r="CH52" s="164">
        <f>3815987.64+225148.81</f>
        <v>4041136.45</v>
      </c>
      <c r="CI52" s="163">
        <v>0</v>
      </c>
      <c r="CJ52" s="163"/>
      <c r="CK52" s="163">
        <v>0</v>
      </c>
      <c r="CL52" s="164"/>
      <c r="CM52" s="163">
        <v>4</v>
      </c>
      <c r="CN52" s="163">
        <f>221+7</f>
        <v>228</v>
      </c>
      <c r="CO52" s="163">
        <f>1332+41</f>
        <v>1373</v>
      </c>
      <c r="CP52" s="164">
        <f>2871612.47+115583.72</f>
        <v>2987196.1900000004</v>
      </c>
      <c r="CQ52" s="163">
        <v>0</v>
      </c>
      <c r="CR52" s="163"/>
      <c r="CS52" s="163">
        <v>0</v>
      </c>
      <c r="CT52" s="164"/>
      <c r="CU52" s="163">
        <v>0</v>
      </c>
      <c r="CV52" s="163"/>
      <c r="CW52" s="163">
        <v>0</v>
      </c>
      <c r="CX52" s="164"/>
      <c r="CY52" s="163">
        <v>20</v>
      </c>
      <c r="CZ52" s="163">
        <f>569+9</f>
        <v>578</v>
      </c>
      <c r="DA52" s="163">
        <f>6700+120</f>
        <v>6820</v>
      </c>
      <c r="DB52" s="164">
        <f>11382126.94+167308.01</f>
        <v>11549434.949999999</v>
      </c>
      <c r="DC52" s="163">
        <v>0</v>
      </c>
      <c r="DD52" s="163"/>
      <c r="DE52" s="163">
        <v>0</v>
      </c>
      <c r="DF52" s="164"/>
      <c r="DG52" s="163">
        <v>0</v>
      </c>
      <c r="DH52" s="163"/>
      <c r="DI52" s="163">
        <v>0</v>
      </c>
      <c r="DJ52" s="164"/>
      <c r="DK52" s="163">
        <v>0</v>
      </c>
      <c r="DL52" s="163"/>
      <c r="DM52" s="163">
        <v>0</v>
      </c>
      <c r="DN52" s="164"/>
      <c r="DO52" s="163">
        <v>0</v>
      </c>
      <c r="DP52" s="163"/>
      <c r="DQ52" s="163">
        <v>0</v>
      </c>
      <c r="DR52" s="164"/>
      <c r="DS52" s="163">
        <v>0</v>
      </c>
      <c r="DT52" s="163"/>
      <c r="DU52" s="163">
        <v>0</v>
      </c>
      <c r="DV52" s="164"/>
      <c r="DW52" s="163">
        <v>15</v>
      </c>
      <c r="DX52" s="163">
        <v>300</v>
      </c>
      <c r="DY52" s="163">
        <v>5025</v>
      </c>
      <c r="DZ52" s="165">
        <v>11688169.07</v>
      </c>
      <c r="EA52" s="163">
        <f t="shared" si="1"/>
        <v>75</v>
      </c>
      <c r="EB52" s="163">
        <f t="shared" si="2"/>
        <v>2395</v>
      </c>
      <c r="EC52" s="163">
        <f t="shared" si="3"/>
        <v>26064</v>
      </c>
      <c r="ED52" s="164">
        <f t="shared" si="4"/>
        <v>55816960.419999994</v>
      </c>
    </row>
    <row r="53" spans="1:134" ht="30.75" x14ac:dyDescent="0.25">
      <c r="A53" s="122">
        <v>47</v>
      </c>
      <c r="B53" s="123" t="s">
        <v>39</v>
      </c>
      <c r="C53" s="59">
        <v>0</v>
      </c>
      <c r="D53" s="59"/>
      <c r="E53" s="59">
        <v>0</v>
      </c>
      <c r="F53" s="124"/>
      <c r="G53" s="59">
        <v>0</v>
      </c>
      <c r="H53" s="59"/>
      <c r="I53" s="59">
        <v>0</v>
      </c>
      <c r="J53" s="124"/>
      <c r="K53" s="59">
        <v>0</v>
      </c>
      <c r="L53" s="59"/>
      <c r="M53" s="59">
        <v>0</v>
      </c>
      <c r="N53" s="124"/>
      <c r="O53" s="59">
        <v>0</v>
      </c>
      <c r="P53" s="59"/>
      <c r="Q53" s="59">
        <v>0</v>
      </c>
      <c r="R53" s="124"/>
      <c r="S53" s="59">
        <v>0</v>
      </c>
      <c r="T53" s="59"/>
      <c r="U53" s="59">
        <v>0</v>
      </c>
      <c r="V53" s="124"/>
      <c r="W53" s="59">
        <v>0</v>
      </c>
      <c r="X53" s="59"/>
      <c r="Y53" s="59">
        <v>0</v>
      </c>
      <c r="Z53" s="124"/>
      <c r="AA53" s="59">
        <v>0</v>
      </c>
      <c r="AB53" s="59"/>
      <c r="AC53" s="59">
        <v>0</v>
      </c>
      <c r="AD53" s="124"/>
      <c r="AE53" s="59">
        <v>0</v>
      </c>
      <c r="AF53" s="59"/>
      <c r="AG53" s="59">
        <v>0</v>
      </c>
      <c r="AH53" s="124"/>
      <c r="AI53" s="59">
        <v>0</v>
      </c>
      <c r="AJ53" s="59"/>
      <c r="AK53" s="59">
        <v>0</v>
      </c>
      <c r="AL53" s="124"/>
      <c r="AM53" s="59">
        <v>0</v>
      </c>
      <c r="AN53" s="59"/>
      <c r="AO53" s="59">
        <v>0</v>
      </c>
      <c r="AP53" s="124"/>
      <c r="AQ53" s="59">
        <v>0</v>
      </c>
      <c r="AR53" s="59"/>
      <c r="AS53" s="59">
        <v>0</v>
      </c>
      <c r="AT53" s="124"/>
      <c r="AU53" s="59">
        <v>0</v>
      </c>
      <c r="AV53" s="59"/>
      <c r="AW53" s="59">
        <v>0</v>
      </c>
      <c r="AX53" s="124"/>
      <c r="AY53" s="59">
        <v>0</v>
      </c>
      <c r="AZ53" s="59"/>
      <c r="BA53" s="59">
        <v>0</v>
      </c>
      <c r="BB53" s="124"/>
      <c r="BC53" s="59">
        <v>0</v>
      </c>
      <c r="BD53" s="59"/>
      <c r="BE53" s="59">
        <v>0</v>
      </c>
      <c r="BF53" s="124"/>
      <c r="BG53" s="59">
        <v>0</v>
      </c>
      <c r="BH53" s="59"/>
      <c r="BI53" s="59">
        <v>0</v>
      </c>
      <c r="BJ53" s="124"/>
      <c r="BK53" s="59">
        <v>0</v>
      </c>
      <c r="BL53" s="59"/>
      <c r="BM53" s="59">
        <v>0</v>
      </c>
      <c r="BN53" s="124"/>
      <c r="BO53" s="59">
        <v>0</v>
      </c>
      <c r="BP53" s="59"/>
      <c r="BQ53" s="59">
        <v>0</v>
      </c>
      <c r="BR53" s="124"/>
      <c r="BS53" s="59">
        <v>0</v>
      </c>
      <c r="BT53" s="59"/>
      <c r="BU53" s="59">
        <v>0</v>
      </c>
      <c r="BV53" s="124"/>
      <c r="BW53" s="59">
        <v>0</v>
      </c>
      <c r="BX53" s="59"/>
      <c r="BY53" s="59">
        <v>0</v>
      </c>
      <c r="BZ53" s="124"/>
      <c r="CA53" s="59">
        <v>0</v>
      </c>
      <c r="CB53" s="59"/>
      <c r="CC53" s="59">
        <v>0</v>
      </c>
      <c r="CD53" s="124"/>
      <c r="CE53" s="59">
        <v>0</v>
      </c>
      <c r="CF53" s="59"/>
      <c r="CG53" s="59">
        <v>0</v>
      </c>
      <c r="CH53" s="124"/>
      <c r="CI53" s="59">
        <v>0</v>
      </c>
      <c r="CJ53" s="59"/>
      <c r="CK53" s="59">
        <v>0</v>
      </c>
      <c r="CL53" s="124"/>
      <c r="CM53" s="59">
        <v>0</v>
      </c>
      <c r="CN53" s="59"/>
      <c r="CO53" s="59">
        <v>0</v>
      </c>
      <c r="CP53" s="124"/>
      <c r="CQ53" s="59">
        <v>0</v>
      </c>
      <c r="CR53" s="59"/>
      <c r="CS53" s="59">
        <v>0</v>
      </c>
      <c r="CT53" s="124"/>
      <c r="CU53" s="59">
        <v>0</v>
      </c>
      <c r="CV53" s="59"/>
      <c r="CW53" s="59">
        <v>0</v>
      </c>
      <c r="CX53" s="124"/>
      <c r="CY53" s="59">
        <v>0</v>
      </c>
      <c r="CZ53" s="59"/>
      <c r="DA53" s="59">
        <v>0</v>
      </c>
      <c r="DB53" s="124"/>
      <c r="DC53" s="59">
        <v>0</v>
      </c>
      <c r="DD53" s="59"/>
      <c r="DE53" s="59">
        <v>0</v>
      </c>
      <c r="DF53" s="124"/>
      <c r="DG53" s="59">
        <v>0</v>
      </c>
      <c r="DH53" s="59"/>
      <c r="DI53" s="59">
        <v>0</v>
      </c>
      <c r="DJ53" s="124"/>
      <c r="DK53" s="59">
        <v>0</v>
      </c>
      <c r="DL53" s="59"/>
      <c r="DM53" s="59">
        <v>0</v>
      </c>
      <c r="DN53" s="124"/>
      <c r="DO53" s="59">
        <v>0</v>
      </c>
      <c r="DP53" s="59"/>
      <c r="DQ53" s="59">
        <v>0</v>
      </c>
      <c r="DR53" s="124"/>
      <c r="DS53" s="59">
        <v>0</v>
      </c>
      <c r="DT53" s="59"/>
      <c r="DU53" s="59">
        <v>0</v>
      </c>
      <c r="DV53" s="124"/>
      <c r="DW53" s="59">
        <v>0</v>
      </c>
      <c r="DX53" s="59"/>
      <c r="DY53" s="59">
        <v>0</v>
      </c>
      <c r="DZ53" s="135"/>
      <c r="EA53" s="59">
        <f t="shared" si="1"/>
        <v>0</v>
      </c>
      <c r="EB53" s="59">
        <f t="shared" si="2"/>
        <v>0</v>
      </c>
      <c r="EC53" s="59">
        <f t="shared" si="3"/>
        <v>0</v>
      </c>
      <c r="ED53" s="124">
        <f t="shared" si="4"/>
        <v>0</v>
      </c>
    </row>
    <row r="54" spans="1:134" x14ac:dyDescent="0.25">
      <c r="A54" s="122">
        <v>48</v>
      </c>
      <c r="B54" s="123" t="s">
        <v>40</v>
      </c>
      <c r="C54" s="59">
        <v>0</v>
      </c>
      <c r="D54" s="59"/>
      <c r="E54" s="59">
        <v>0</v>
      </c>
      <c r="F54" s="124"/>
      <c r="G54" s="59">
        <v>0</v>
      </c>
      <c r="H54" s="59"/>
      <c r="I54" s="59">
        <v>0</v>
      </c>
      <c r="J54" s="124"/>
      <c r="K54" s="59">
        <v>0</v>
      </c>
      <c r="L54" s="59"/>
      <c r="M54" s="59">
        <v>0</v>
      </c>
      <c r="N54" s="124"/>
      <c r="O54" s="59">
        <v>0</v>
      </c>
      <c r="P54" s="59"/>
      <c r="Q54" s="59">
        <v>0</v>
      </c>
      <c r="R54" s="124"/>
      <c r="S54" s="59">
        <v>0</v>
      </c>
      <c r="T54" s="59"/>
      <c r="U54" s="59">
        <v>0</v>
      </c>
      <c r="V54" s="124"/>
      <c r="W54" s="59">
        <v>0</v>
      </c>
      <c r="X54" s="59"/>
      <c r="Y54" s="59">
        <v>0</v>
      </c>
      <c r="Z54" s="124"/>
      <c r="AA54" s="59">
        <v>0</v>
      </c>
      <c r="AB54" s="59"/>
      <c r="AC54" s="59">
        <v>0</v>
      </c>
      <c r="AD54" s="124"/>
      <c r="AE54" s="59">
        <v>0</v>
      </c>
      <c r="AF54" s="59"/>
      <c r="AG54" s="59">
        <v>0</v>
      </c>
      <c r="AH54" s="124"/>
      <c r="AI54" s="59">
        <v>0</v>
      </c>
      <c r="AJ54" s="59"/>
      <c r="AK54" s="59">
        <v>0</v>
      </c>
      <c r="AL54" s="124"/>
      <c r="AM54" s="59">
        <v>0</v>
      </c>
      <c r="AN54" s="59"/>
      <c r="AO54" s="59">
        <v>0</v>
      </c>
      <c r="AP54" s="124"/>
      <c r="AQ54" s="59">
        <v>0</v>
      </c>
      <c r="AR54" s="59"/>
      <c r="AS54" s="59">
        <v>0</v>
      </c>
      <c r="AT54" s="124"/>
      <c r="AU54" s="59">
        <v>0</v>
      </c>
      <c r="AV54" s="59"/>
      <c r="AW54" s="59">
        <v>0</v>
      </c>
      <c r="AX54" s="124"/>
      <c r="AY54" s="59">
        <v>0</v>
      </c>
      <c r="AZ54" s="59"/>
      <c r="BA54" s="59">
        <v>0</v>
      </c>
      <c r="BB54" s="124"/>
      <c r="BC54" s="59">
        <v>0</v>
      </c>
      <c r="BD54" s="59"/>
      <c r="BE54" s="59">
        <v>0</v>
      </c>
      <c r="BF54" s="124"/>
      <c r="BG54" s="59">
        <v>0</v>
      </c>
      <c r="BH54" s="59"/>
      <c r="BI54" s="59">
        <v>0</v>
      </c>
      <c r="BJ54" s="124"/>
      <c r="BK54" s="59">
        <v>0</v>
      </c>
      <c r="BL54" s="59"/>
      <c r="BM54" s="59">
        <v>0</v>
      </c>
      <c r="BN54" s="124"/>
      <c r="BO54" s="59">
        <v>0</v>
      </c>
      <c r="BP54" s="59"/>
      <c r="BQ54" s="59">
        <v>0</v>
      </c>
      <c r="BR54" s="124"/>
      <c r="BS54" s="59">
        <v>0</v>
      </c>
      <c r="BT54" s="59"/>
      <c r="BU54" s="59">
        <v>0</v>
      </c>
      <c r="BV54" s="124"/>
      <c r="BW54" s="59">
        <v>0</v>
      </c>
      <c r="BX54" s="59"/>
      <c r="BY54" s="59">
        <v>0</v>
      </c>
      <c r="BZ54" s="124"/>
      <c r="CA54" s="59">
        <v>0</v>
      </c>
      <c r="CB54" s="59"/>
      <c r="CC54" s="59">
        <v>0</v>
      </c>
      <c r="CD54" s="124"/>
      <c r="CE54" s="59">
        <v>0</v>
      </c>
      <c r="CF54" s="59"/>
      <c r="CG54" s="59">
        <v>0</v>
      </c>
      <c r="CH54" s="124"/>
      <c r="CI54" s="59">
        <v>0</v>
      </c>
      <c r="CJ54" s="59"/>
      <c r="CK54" s="59">
        <v>0</v>
      </c>
      <c r="CL54" s="124"/>
      <c r="CM54" s="59">
        <v>0</v>
      </c>
      <c r="CN54" s="59"/>
      <c r="CO54" s="59">
        <v>0</v>
      </c>
      <c r="CP54" s="124"/>
      <c r="CQ54" s="59">
        <v>0</v>
      </c>
      <c r="CR54" s="59"/>
      <c r="CS54" s="59">
        <v>0</v>
      </c>
      <c r="CT54" s="124"/>
      <c r="CU54" s="59">
        <v>0</v>
      </c>
      <c r="CV54" s="59"/>
      <c r="CW54" s="59">
        <v>0</v>
      </c>
      <c r="CX54" s="124"/>
      <c r="CY54" s="59">
        <v>0</v>
      </c>
      <c r="CZ54" s="59"/>
      <c r="DA54" s="59">
        <v>0</v>
      </c>
      <c r="DB54" s="124"/>
      <c r="DC54" s="59">
        <v>0</v>
      </c>
      <c r="DD54" s="59"/>
      <c r="DE54" s="59">
        <v>0</v>
      </c>
      <c r="DF54" s="124"/>
      <c r="DG54" s="59">
        <v>0</v>
      </c>
      <c r="DH54" s="59"/>
      <c r="DI54" s="59">
        <v>0</v>
      </c>
      <c r="DJ54" s="124"/>
      <c r="DK54" s="59">
        <v>0</v>
      </c>
      <c r="DL54" s="59"/>
      <c r="DM54" s="59">
        <v>0</v>
      </c>
      <c r="DN54" s="124"/>
      <c r="DO54" s="59">
        <v>0</v>
      </c>
      <c r="DP54" s="59"/>
      <c r="DQ54" s="59">
        <v>0</v>
      </c>
      <c r="DR54" s="124"/>
      <c r="DS54" s="59">
        <v>0</v>
      </c>
      <c r="DT54" s="59"/>
      <c r="DU54" s="59">
        <v>0</v>
      </c>
      <c r="DV54" s="124"/>
      <c r="DW54" s="59">
        <v>0</v>
      </c>
      <c r="DX54" s="59"/>
      <c r="DY54" s="59">
        <v>0</v>
      </c>
      <c r="DZ54" s="135"/>
      <c r="EA54" s="59">
        <f t="shared" si="1"/>
        <v>0</v>
      </c>
      <c r="EB54" s="59">
        <f t="shared" si="2"/>
        <v>0</v>
      </c>
      <c r="EC54" s="59">
        <f t="shared" si="3"/>
        <v>0</v>
      </c>
      <c r="ED54" s="124">
        <f t="shared" si="4"/>
        <v>0</v>
      </c>
    </row>
    <row r="55" spans="1:134" x14ac:dyDescent="0.25">
      <c r="A55" s="122">
        <v>49</v>
      </c>
      <c r="B55" s="123" t="s">
        <v>76</v>
      </c>
      <c r="C55" s="59">
        <v>0</v>
      </c>
      <c r="D55" s="59"/>
      <c r="E55" s="59">
        <v>0</v>
      </c>
      <c r="F55" s="124"/>
      <c r="G55" s="59">
        <v>0</v>
      </c>
      <c r="H55" s="59"/>
      <c r="I55" s="59">
        <v>0</v>
      </c>
      <c r="J55" s="124"/>
      <c r="K55" s="59">
        <v>0</v>
      </c>
      <c r="L55" s="59"/>
      <c r="M55" s="59">
        <v>0</v>
      </c>
      <c r="N55" s="124"/>
      <c r="O55" s="59">
        <v>0</v>
      </c>
      <c r="P55" s="59"/>
      <c r="Q55" s="59">
        <v>0</v>
      </c>
      <c r="R55" s="124"/>
      <c r="S55" s="59">
        <v>0</v>
      </c>
      <c r="T55" s="59"/>
      <c r="U55" s="59">
        <v>0</v>
      </c>
      <c r="V55" s="124"/>
      <c r="W55" s="59">
        <v>0</v>
      </c>
      <c r="X55" s="59"/>
      <c r="Y55" s="59">
        <v>0</v>
      </c>
      <c r="Z55" s="124"/>
      <c r="AA55" s="59">
        <v>0</v>
      </c>
      <c r="AB55" s="59"/>
      <c r="AC55" s="59">
        <v>0</v>
      </c>
      <c r="AD55" s="124"/>
      <c r="AE55" s="59">
        <v>0</v>
      </c>
      <c r="AF55" s="59"/>
      <c r="AG55" s="59">
        <v>0</v>
      </c>
      <c r="AH55" s="124"/>
      <c r="AI55" s="59">
        <v>0</v>
      </c>
      <c r="AJ55" s="59"/>
      <c r="AK55" s="59">
        <v>0</v>
      </c>
      <c r="AL55" s="124"/>
      <c r="AM55" s="59">
        <v>0</v>
      </c>
      <c r="AN55" s="59"/>
      <c r="AO55" s="59">
        <v>0</v>
      </c>
      <c r="AP55" s="124"/>
      <c r="AQ55" s="59">
        <v>0</v>
      </c>
      <c r="AR55" s="59"/>
      <c r="AS55" s="59">
        <v>0</v>
      </c>
      <c r="AT55" s="124"/>
      <c r="AU55" s="59">
        <v>0</v>
      </c>
      <c r="AV55" s="59"/>
      <c r="AW55" s="59">
        <v>0</v>
      </c>
      <c r="AX55" s="124"/>
      <c r="AY55" s="59">
        <v>0</v>
      </c>
      <c r="AZ55" s="59"/>
      <c r="BA55" s="59">
        <v>0</v>
      </c>
      <c r="BB55" s="124"/>
      <c r="BC55" s="59">
        <v>0</v>
      </c>
      <c r="BD55" s="59"/>
      <c r="BE55" s="59">
        <v>0</v>
      </c>
      <c r="BF55" s="124"/>
      <c r="BG55" s="59">
        <v>0</v>
      </c>
      <c r="BH55" s="59"/>
      <c r="BI55" s="59">
        <v>0</v>
      </c>
      <c r="BJ55" s="124"/>
      <c r="BK55" s="59">
        <v>0</v>
      </c>
      <c r="BL55" s="59"/>
      <c r="BM55" s="59">
        <v>0</v>
      </c>
      <c r="BN55" s="124"/>
      <c r="BO55" s="59">
        <v>0</v>
      </c>
      <c r="BP55" s="59"/>
      <c r="BQ55" s="59">
        <v>0</v>
      </c>
      <c r="BR55" s="124"/>
      <c r="BS55" s="59">
        <v>0</v>
      </c>
      <c r="BT55" s="59"/>
      <c r="BU55" s="59">
        <v>0</v>
      </c>
      <c r="BV55" s="124"/>
      <c r="BW55" s="59">
        <v>0</v>
      </c>
      <c r="BX55" s="59"/>
      <c r="BY55" s="59">
        <v>0</v>
      </c>
      <c r="BZ55" s="124"/>
      <c r="CA55" s="59">
        <v>0</v>
      </c>
      <c r="CB55" s="59"/>
      <c r="CC55" s="59">
        <v>0</v>
      </c>
      <c r="CD55" s="124"/>
      <c r="CE55" s="59">
        <v>0</v>
      </c>
      <c r="CF55" s="59"/>
      <c r="CG55" s="59">
        <v>0</v>
      </c>
      <c r="CH55" s="124"/>
      <c r="CI55" s="59">
        <v>0</v>
      </c>
      <c r="CJ55" s="59"/>
      <c r="CK55" s="59">
        <v>0</v>
      </c>
      <c r="CL55" s="124"/>
      <c r="CM55" s="59">
        <v>0</v>
      </c>
      <c r="CN55" s="59"/>
      <c r="CO55" s="59">
        <v>0</v>
      </c>
      <c r="CP55" s="124"/>
      <c r="CQ55" s="59">
        <v>0</v>
      </c>
      <c r="CR55" s="59"/>
      <c r="CS55" s="59">
        <v>0</v>
      </c>
      <c r="CT55" s="124"/>
      <c r="CU55" s="59">
        <v>0</v>
      </c>
      <c r="CV55" s="59"/>
      <c r="CW55" s="59">
        <v>0</v>
      </c>
      <c r="CX55" s="124"/>
      <c r="CY55" s="59">
        <v>0</v>
      </c>
      <c r="CZ55" s="59"/>
      <c r="DA55" s="59">
        <v>0</v>
      </c>
      <c r="DB55" s="124"/>
      <c r="DC55" s="59">
        <v>0</v>
      </c>
      <c r="DD55" s="59"/>
      <c r="DE55" s="59">
        <v>0</v>
      </c>
      <c r="DF55" s="124"/>
      <c r="DG55" s="59">
        <v>0</v>
      </c>
      <c r="DH55" s="59"/>
      <c r="DI55" s="59">
        <v>0</v>
      </c>
      <c r="DJ55" s="124"/>
      <c r="DK55" s="59">
        <v>0</v>
      </c>
      <c r="DL55" s="59"/>
      <c r="DM55" s="59">
        <v>0</v>
      </c>
      <c r="DN55" s="124"/>
      <c r="DO55" s="59">
        <v>0</v>
      </c>
      <c r="DP55" s="59"/>
      <c r="DQ55" s="59">
        <v>0</v>
      </c>
      <c r="DR55" s="124"/>
      <c r="DS55" s="59">
        <v>0</v>
      </c>
      <c r="DT55" s="59"/>
      <c r="DU55" s="59">
        <v>0</v>
      </c>
      <c r="DV55" s="124"/>
      <c r="DW55" s="59">
        <v>0</v>
      </c>
      <c r="DX55" s="59"/>
      <c r="DY55" s="59">
        <v>0</v>
      </c>
      <c r="DZ55" s="135"/>
      <c r="EA55" s="59">
        <f t="shared" si="1"/>
        <v>0</v>
      </c>
      <c r="EB55" s="59">
        <f t="shared" si="2"/>
        <v>0</v>
      </c>
      <c r="EC55" s="59">
        <f t="shared" si="3"/>
        <v>0</v>
      </c>
      <c r="ED55" s="124">
        <f t="shared" si="4"/>
        <v>0</v>
      </c>
    </row>
    <row r="56" spans="1:134" x14ac:dyDescent="0.25">
      <c r="A56" s="122">
        <v>50</v>
      </c>
      <c r="B56" s="123" t="s">
        <v>41</v>
      </c>
      <c r="C56" s="59">
        <v>0</v>
      </c>
      <c r="D56" s="59"/>
      <c r="E56" s="59">
        <v>0</v>
      </c>
      <c r="F56" s="124"/>
      <c r="G56" s="59">
        <v>0</v>
      </c>
      <c r="H56" s="59"/>
      <c r="I56" s="59">
        <v>0</v>
      </c>
      <c r="J56" s="124"/>
      <c r="K56" s="59">
        <v>0</v>
      </c>
      <c r="L56" s="59"/>
      <c r="M56" s="59">
        <v>0</v>
      </c>
      <c r="N56" s="124"/>
      <c r="O56" s="59">
        <v>0</v>
      </c>
      <c r="P56" s="59"/>
      <c r="Q56" s="59">
        <v>0</v>
      </c>
      <c r="R56" s="124"/>
      <c r="S56" s="59">
        <v>0</v>
      </c>
      <c r="T56" s="59"/>
      <c r="U56" s="59">
        <v>0</v>
      </c>
      <c r="V56" s="124"/>
      <c r="W56" s="59">
        <v>0</v>
      </c>
      <c r="X56" s="59"/>
      <c r="Y56" s="59">
        <v>0</v>
      </c>
      <c r="Z56" s="124"/>
      <c r="AA56" s="59">
        <v>0</v>
      </c>
      <c r="AB56" s="59"/>
      <c r="AC56" s="59">
        <v>0</v>
      </c>
      <c r="AD56" s="124"/>
      <c r="AE56" s="59">
        <v>0</v>
      </c>
      <c r="AF56" s="59"/>
      <c r="AG56" s="59">
        <v>0</v>
      </c>
      <c r="AH56" s="124"/>
      <c r="AI56" s="59">
        <v>0</v>
      </c>
      <c r="AJ56" s="59"/>
      <c r="AK56" s="59">
        <v>0</v>
      </c>
      <c r="AL56" s="124"/>
      <c r="AM56" s="59">
        <v>0</v>
      </c>
      <c r="AN56" s="59"/>
      <c r="AO56" s="59">
        <v>0</v>
      </c>
      <c r="AP56" s="124"/>
      <c r="AQ56" s="59">
        <v>0</v>
      </c>
      <c r="AR56" s="59"/>
      <c r="AS56" s="59">
        <v>0</v>
      </c>
      <c r="AT56" s="124"/>
      <c r="AU56" s="59">
        <v>0</v>
      </c>
      <c r="AV56" s="59"/>
      <c r="AW56" s="59">
        <v>0</v>
      </c>
      <c r="AX56" s="124"/>
      <c r="AY56" s="59">
        <v>0</v>
      </c>
      <c r="AZ56" s="59"/>
      <c r="BA56" s="59">
        <v>0</v>
      </c>
      <c r="BB56" s="124"/>
      <c r="BC56" s="59">
        <v>0</v>
      </c>
      <c r="BD56" s="59"/>
      <c r="BE56" s="59">
        <v>0</v>
      </c>
      <c r="BF56" s="124"/>
      <c r="BG56" s="59">
        <v>0</v>
      </c>
      <c r="BH56" s="59"/>
      <c r="BI56" s="59">
        <v>0</v>
      </c>
      <c r="BJ56" s="124"/>
      <c r="BK56" s="59">
        <v>0</v>
      </c>
      <c r="BL56" s="59"/>
      <c r="BM56" s="59">
        <v>0</v>
      </c>
      <c r="BN56" s="124"/>
      <c r="BO56" s="59">
        <v>0</v>
      </c>
      <c r="BP56" s="59"/>
      <c r="BQ56" s="59">
        <v>0</v>
      </c>
      <c r="BR56" s="124"/>
      <c r="BS56" s="59">
        <v>0</v>
      </c>
      <c r="BT56" s="59"/>
      <c r="BU56" s="59">
        <v>0</v>
      </c>
      <c r="BV56" s="124"/>
      <c r="BW56" s="59">
        <v>0</v>
      </c>
      <c r="BX56" s="59"/>
      <c r="BY56" s="59">
        <v>0</v>
      </c>
      <c r="BZ56" s="124"/>
      <c r="CA56" s="59">
        <v>0</v>
      </c>
      <c r="CB56" s="59"/>
      <c r="CC56" s="59">
        <v>0</v>
      </c>
      <c r="CD56" s="124"/>
      <c r="CE56" s="59">
        <v>0</v>
      </c>
      <c r="CF56" s="59"/>
      <c r="CG56" s="59">
        <v>0</v>
      </c>
      <c r="CH56" s="124"/>
      <c r="CI56" s="59">
        <v>0</v>
      </c>
      <c r="CJ56" s="59"/>
      <c r="CK56" s="59">
        <v>0</v>
      </c>
      <c r="CL56" s="124"/>
      <c r="CM56" s="59">
        <v>0</v>
      </c>
      <c r="CN56" s="59"/>
      <c r="CO56" s="59">
        <v>0</v>
      </c>
      <c r="CP56" s="124"/>
      <c r="CQ56" s="59">
        <v>0</v>
      </c>
      <c r="CR56" s="59"/>
      <c r="CS56" s="59">
        <v>0</v>
      </c>
      <c r="CT56" s="124"/>
      <c r="CU56" s="59">
        <v>0</v>
      </c>
      <c r="CV56" s="59"/>
      <c r="CW56" s="59">
        <v>0</v>
      </c>
      <c r="CX56" s="124"/>
      <c r="CY56" s="59">
        <v>0</v>
      </c>
      <c r="CZ56" s="59"/>
      <c r="DA56" s="59">
        <v>0</v>
      </c>
      <c r="DB56" s="124"/>
      <c r="DC56" s="59">
        <v>0</v>
      </c>
      <c r="DD56" s="59"/>
      <c r="DE56" s="59">
        <v>0</v>
      </c>
      <c r="DF56" s="124"/>
      <c r="DG56" s="59">
        <v>0</v>
      </c>
      <c r="DH56" s="59"/>
      <c r="DI56" s="59">
        <v>0</v>
      </c>
      <c r="DJ56" s="124"/>
      <c r="DK56" s="59">
        <v>0</v>
      </c>
      <c r="DL56" s="59"/>
      <c r="DM56" s="59">
        <v>0</v>
      </c>
      <c r="DN56" s="124"/>
      <c r="DO56" s="59">
        <v>0</v>
      </c>
      <c r="DP56" s="59"/>
      <c r="DQ56" s="59">
        <v>0</v>
      </c>
      <c r="DR56" s="124"/>
      <c r="DS56" s="59">
        <v>0</v>
      </c>
      <c r="DT56" s="59"/>
      <c r="DU56" s="59">
        <v>0</v>
      </c>
      <c r="DV56" s="124"/>
      <c r="DW56" s="59">
        <v>0</v>
      </c>
      <c r="DX56" s="59"/>
      <c r="DY56" s="59">
        <v>0</v>
      </c>
      <c r="DZ56" s="135"/>
      <c r="EA56" s="59">
        <f t="shared" si="1"/>
        <v>0</v>
      </c>
      <c r="EB56" s="59">
        <f t="shared" si="2"/>
        <v>0</v>
      </c>
      <c r="EC56" s="59">
        <f t="shared" si="3"/>
        <v>0</v>
      </c>
      <c r="ED56" s="124">
        <f t="shared" si="4"/>
        <v>0</v>
      </c>
    </row>
    <row r="57" spans="1:134" x14ac:dyDescent="0.25">
      <c r="A57" s="122">
        <v>51</v>
      </c>
      <c r="B57" s="123" t="s">
        <v>42</v>
      </c>
      <c r="C57" s="59">
        <v>0</v>
      </c>
      <c r="D57" s="59"/>
      <c r="E57" s="59">
        <v>0</v>
      </c>
      <c r="F57" s="124"/>
      <c r="G57" s="59">
        <v>0</v>
      </c>
      <c r="H57" s="59"/>
      <c r="I57" s="59">
        <v>0</v>
      </c>
      <c r="J57" s="124"/>
      <c r="K57" s="59">
        <v>0</v>
      </c>
      <c r="L57" s="59"/>
      <c r="M57" s="59">
        <v>0</v>
      </c>
      <c r="N57" s="124"/>
      <c r="O57" s="59">
        <v>0</v>
      </c>
      <c r="P57" s="59"/>
      <c r="Q57" s="59">
        <v>0</v>
      </c>
      <c r="R57" s="124"/>
      <c r="S57" s="59">
        <v>0</v>
      </c>
      <c r="T57" s="59"/>
      <c r="U57" s="59">
        <v>0</v>
      </c>
      <c r="V57" s="124"/>
      <c r="W57" s="59">
        <v>0</v>
      </c>
      <c r="X57" s="59"/>
      <c r="Y57" s="59">
        <v>0</v>
      </c>
      <c r="Z57" s="124"/>
      <c r="AA57" s="59">
        <v>0</v>
      </c>
      <c r="AB57" s="59"/>
      <c r="AC57" s="59">
        <v>0</v>
      </c>
      <c r="AD57" s="124"/>
      <c r="AE57" s="59">
        <v>0</v>
      </c>
      <c r="AF57" s="59"/>
      <c r="AG57" s="59">
        <v>0</v>
      </c>
      <c r="AH57" s="124"/>
      <c r="AI57" s="59">
        <v>0</v>
      </c>
      <c r="AJ57" s="59"/>
      <c r="AK57" s="59">
        <v>0</v>
      </c>
      <c r="AL57" s="124"/>
      <c r="AM57" s="59">
        <v>0</v>
      </c>
      <c r="AN57" s="59"/>
      <c r="AO57" s="59">
        <v>0</v>
      </c>
      <c r="AP57" s="124"/>
      <c r="AQ57" s="59">
        <v>0</v>
      </c>
      <c r="AR57" s="59"/>
      <c r="AS57" s="59">
        <v>0</v>
      </c>
      <c r="AT57" s="124"/>
      <c r="AU57" s="59">
        <v>0</v>
      </c>
      <c r="AV57" s="59"/>
      <c r="AW57" s="59">
        <v>0</v>
      </c>
      <c r="AX57" s="124"/>
      <c r="AY57" s="59">
        <v>0</v>
      </c>
      <c r="AZ57" s="59"/>
      <c r="BA57" s="59">
        <v>0</v>
      </c>
      <c r="BB57" s="124"/>
      <c r="BC57" s="59">
        <v>0</v>
      </c>
      <c r="BD57" s="59"/>
      <c r="BE57" s="59">
        <v>0</v>
      </c>
      <c r="BF57" s="124"/>
      <c r="BG57" s="59">
        <v>0</v>
      </c>
      <c r="BH57" s="59"/>
      <c r="BI57" s="59">
        <v>0</v>
      </c>
      <c r="BJ57" s="124"/>
      <c r="BK57" s="59">
        <v>0</v>
      </c>
      <c r="BL57" s="59"/>
      <c r="BM57" s="59">
        <v>0</v>
      </c>
      <c r="BN57" s="124"/>
      <c r="BO57" s="59">
        <v>0</v>
      </c>
      <c r="BP57" s="59"/>
      <c r="BQ57" s="59">
        <v>0</v>
      </c>
      <c r="BR57" s="124"/>
      <c r="BS57" s="59">
        <v>0</v>
      </c>
      <c r="BT57" s="59"/>
      <c r="BU57" s="59">
        <v>0</v>
      </c>
      <c r="BV57" s="124"/>
      <c r="BW57" s="59">
        <v>0</v>
      </c>
      <c r="BX57" s="59"/>
      <c r="BY57" s="59">
        <v>0</v>
      </c>
      <c r="BZ57" s="124"/>
      <c r="CA57" s="59">
        <v>0</v>
      </c>
      <c r="CB57" s="59"/>
      <c r="CC57" s="59">
        <v>0</v>
      </c>
      <c r="CD57" s="124"/>
      <c r="CE57" s="59">
        <v>0</v>
      </c>
      <c r="CF57" s="59"/>
      <c r="CG57" s="59">
        <v>0</v>
      </c>
      <c r="CH57" s="124"/>
      <c r="CI57" s="59">
        <v>0</v>
      </c>
      <c r="CJ57" s="59"/>
      <c r="CK57" s="59">
        <v>0</v>
      </c>
      <c r="CL57" s="124"/>
      <c r="CM57" s="59">
        <v>0</v>
      </c>
      <c r="CN57" s="59"/>
      <c r="CO57" s="59">
        <v>0</v>
      </c>
      <c r="CP57" s="124"/>
      <c r="CQ57" s="59">
        <v>0</v>
      </c>
      <c r="CR57" s="59"/>
      <c r="CS57" s="59">
        <v>0</v>
      </c>
      <c r="CT57" s="124"/>
      <c r="CU57" s="59">
        <v>0</v>
      </c>
      <c r="CV57" s="59"/>
      <c r="CW57" s="59">
        <v>0</v>
      </c>
      <c r="CX57" s="124"/>
      <c r="CY57" s="59">
        <v>0</v>
      </c>
      <c r="CZ57" s="59"/>
      <c r="DA57" s="59">
        <v>0</v>
      </c>
      <c r="DB57" s="124"/>
      <c r="DC57" s="59">
        <v>0</v>
      </c>
      <c r="DD57" s="59"/>
      <c r="DE57" s="59">
        <v>0</v>
      </c>
      <c r="DF57" s="124"/>
      <c r="DG57" s="59">
        <v>0</v>
      </c>
      <c r="DH57" s="59"/>
      <c r="DI57" s="59">
        <v>0</v>
      </c>
      <c r="DJ57" s="124"/>
      <c r="DK57" s="59">
        <v>0</v>
      </c>
      <c r="DL57" s="59"/>
      <c r="DM57" s="59">
        <v>0</v>
      </c>
      <c r="DN57" s="124"/>
      <c r="DO57" s="59">
        <v>0</v>
      </c>
      <c r="DP57" s="59"/>
      <c r="DQ57" s="59">
        <v>0</v>
      </c>
      <c r="DR57" s="124"/>
      <c r="DS57" s="59">
        <v>0</v>
      </c>
      <c r="DT57" s="59"/>
      <c r="DU57" s="59">
        <v>0</v>
      </c>
      <c r="DV57" s="124"/>
      <c r="DW57" s="59">
        <v>0</v>
      </c>
      <c r="DX57" s="59"/>
      <c r="DY57" s="59">
        <v>0</v>
      </c>
      <c r="DZ57" s="135"/>
      <c r="EA57" s="59">
        <f t="shared" si="1"/>
        <v>0</v>
      </c>
      <c r="EB57" s="59">
        <f t="shared" si="2"/>
        <v>0</v>
      </c>
      <c r="EC57" s="59">
        <f t="shared" si="3"/>
        <v>0</v>
      </c>
      <c r="ED57" s="124">
        <f t="shared" si="4"/>
        <v>0</v>
      </c>
    </row>
    <row r="58" spans="1:134" x14ac:dyDescent="0.25">
      <c r="A58" s="122">
        <v>52</v>
      </c>
      <c r="B58" s="123" t="s">
        <v>43</v>
      </c>
      <c r="C58" s="59">
        <v>0</v>
      </c>
      <c r="D58" s="59"/>
      <c r="E58" s="59">
        <v>0</v>
      </c>
      <c r="F58" s="124"/>
      <c r="G58" s="59">
        <v>0</v>
      </c>
      <c r="H58" s="59"/>
      <c r="I58" s="59">
        <v>0</v>
      </c>
      <c r="J58" s="124"/>
      <c r="K58" s="59">
        <v>0</v>
      </c>
      <c r="L58" s="59"/>
      <c r="M58" s="59">
        <v>0</v>
      </c>
      <c r="N58" s="124"/>
      <c r="O58" s="59">
        <v>0</v>
      </c>
      <c r="P58" s="59"/>
      <c r="Q58" s="59">
        <v>0</v>
      </c>
      <c r="R58" s="124"/>
      <c r="S58" s="59">
        <v>0</v>
      </c>
      <c r="T58" s="59"/>
      <c r="U58" s="59">
        <v>0</v>
      </c>
      <c r="V58" s="124"/>
      <c r="W58" s="59">
        <v>0</v>
      </c>
      <c r="X58" s="59"/>
      <c r="Y58" s="59">
        <v>0</v>
      </c>
      <c r="Z58" s="124"/>
      <c r="AA58" s="59">
        <v>0</v>
      </c>
      <c r="AB58" s="59"/>
      <c r="AC58" s="59">
        <v>0</v>
      </c>
      <c r="AD58" s="124"/>
      <c r="AE58" s="59">
        <v>0</v>
      </c>
      <c r="AF58" s="59"/>
      <c r="AG58" s="59">
        <v>0</v>
      </c>
      <c r="AH58" s="124"/>
      <c r="AI58" s="59">
        <v>0</v>
      </c>
      <c r="AJ58" s="59"/>
      <c r="AK58" s="59">
        <v>0</v>
      </c>
      <c r="AL58" s="124"/>
      <c r="AM58" s="59">
        <v>0</v>
      </c>
      <c r="AN58" s="59"/>
      <c r="AO58" s="59">
        <v>0</v>
      </c>
      <c r="AP58" s="124"/>
      <c r="AQ58" s="59">
        <v>0</v>
      </c>
      <c r="AR58" s="59"/>
      <c r="AS58" s="59">
        <v>0</v>
      </c>
      <c r="AT58" s="124"/>
      <c r="AU58" s="59">
        <v>0</v>
      </c>
      <c r="AV58" s="59"/>
      <c r="AW58" s="59">
        <v>0</v>
      </c>
      <c r="AX58" s="124"/>
      <c r="AY58" s="59">
        <v>0</v>
      </c>
      <c r="AZ58" s="59"/>
      <c r="BA58" s="59">
        <v>0</v>
      </c>
      <c r="BB58" s="124"/>
      <c r="BC58" s="59">
        <v>0</v>
      </c>
      <c r="BD58" s="59"/>
      <c r="BE58" s="59">
        <v>0</v>
      </c>
      <c r="BF58" s="124"/>
      <c r="BG58" s="59">
        <v>0</v>
      </c>
      <c r="BH58" s="59"/>
      <c r="BI58" s="59">
        <v>0</v>
      </c>
      <c r="BJ58" s="124"/>
      <c r="BK58" s="59">
        <v>0</v>
      </c>
      <c r="BL58" s="59"/>
      <c r="BM58" s="59">
        <v>0</v>
      </c>
      <c r="BN58" s="124"/>
      <c r="BO58" s="59">
        <v>0</v>
      </c>
      <c r="BP58" s="59"/>
      <c r="BQ58" s="59">
        <v>0</v>
      </c>
      <c r="BR58" s="124"/>
      <c r="BS58" s="59">
        <v>0</v>
      </c>
      <c r="BT58" s="59"/>
      <c r="BU58" s="59">
        <v>0</v>
      </c>
      <c r="BV58" s="124"/>
      <c r="BW58" s="59">
        <v>0</v>
      </c>
      <c r="BX58" s="59"/>
      <c r="BY58" s="59">
        <v>0</v>
      </c>
      <c r="BZ58" s="124"/>
      <c r="CA58" s="59">
        <v>0</v>
      </c>
      <c r="CB58" s="59"/>
      <c r="CC58" s="59">
        <v>0</v>
      </c>
      <c r="CD58" s="124"/>
      <c r="CE58" s="59">
        <v>0</v>
      </c>
      <c r="CF58" s="59"/>
      <c r="CG58" s="59">
        <v>0</v>
      </c>
      <c r="CH58" s="124"/>
      <c r="CI58" s="59">
        <v>0</v>
      </c>
      <c r="CJ58" s="59"/>
      <c r="CK58" s="59">
        <v>0</v>
      </c>
      <c r="CL58" s="124"/>
      <c r="CM58" s="59">
        <v>0</v>
      </c>
      <c r="CN58" s="59"/>
      <c r="CO58" s="59">
        <v>0</v>
      </c>
      <c r="CP58" s="124"/>
      <c r="CQ58" s="59">
        <v>0</v>
      </c>
      <c r="CR58" s="59"/>
      <c r="CS58" s="59">
        <v>0</v>
      </c>
      <c r="CT58" s="124"/>
      <c r="CU58" s="59">
        <v>0</v>
      </c>
      <c r="CV58" s="59"/>
      <c r="CW58" s="59">
        <v>0</v>
      </c>
      <c r="CX58" s="124"/>
      <c r="CY58" s="59">
        <v>0</v>
      </c>
      <c r="CZ58" s="59"/>
      <c r="DA58" s="59">
        <v>0</v>
      </c>
      <c r="DB58" s="124"/>
      <c r="DC58" s="59">
        <v>0</v>
      </c>
      <c r="DD58" s="59"/>
      <c r="DE58" s="59">
        <v>0</v>
      </c>
      <c r="DF58" s="124"/>
      <c r="DG58" s="59">
        <v>0</v>
      </c>
      <c r="DH58" s="59"/>
      <c r="DI58" s="59">
        <v>0</v>
      </c>
      <c r="DJ58" s="124"/>
      <c r="DK58" s="59">
        <v>0</v>
      </c>
      <c r="DL58" s="59"/>
      <c r="DM58" s="59">
        <v>0</v>
      </c>
      <c r="DN58" s="124"/>
      <c r="DO58" s="59">
        <v>0</v>
      </c>
      <c r="DP58" s="59"/>
      <c r="DQ58" s="59">
        <v>0</v>
      </c>
      <c r="DR58" s="124"/>
      <c r="DS58" s="59">
        <v>0</v>
      </c>
      <c r="DT58" s="59"/>
      <c r="DU58" s="59">
        <v>0</v>
      </c>
      <c r="DV58" s="124"/>
      <c r="DW58" s="59">
        <v>0</v>
      </c>
      <c r="DX58" s="59"/>
      <c r="DY58" s="59">
        <v>0</v>
      </c>
      <c r="DZ58" s="135"/>
      <c r="EA58" s="59">
        <f t="shared" si="1"/>
        <v>0</v>
      </c>
      <c r="EB58" s="59">
        <f t="shared" si="2"/>
        <v>0</v>
      </c>
      <c r="EC58" s="59">
        <f t="shared" si="3"/>
        <v>0</v>
      </c>
      <c r="ED58" s="124">
        <f t="shared" si="4"/>
        <v>0</v>
      </c>
    </row>
    <row r="59" spans="1:134" x14ac:dyDescent="0.25">
      <c r="A59" s="122">
        <v>53</v>
      </c>
      <c r="B59" s="123" t="s">
        <v>44</v>
      </c>
      <c r="C59" s="59">
        <v>0</v>
      </c>
      <c r="D59" s="59"/>
      <c r="E59" s="59">
        <v>0</v>
      </c>
      <c r="F59" s="124"/>
      <c r="G59" s="59">
        <v>0</v>
      </c>
      <c r="H59" s="59"/>
      <c r="I59" s="59">
        <v>0</v>
      </c>
      <c r="J59" s="124"/>
      <c r="K59" s="59">
        <v>0</v>
      </c>
      <c r="L59" s="59"/>
      <c r="M59" s="59">
        <v>0</v>
      </c>
      <c r="N59" s="124"/>
      <c r="O59" s="59">
        <v>0</v>
      </c>
      <c r="P59" s="59"/>
      <c r="Q59" s="59">
        <v>0</v>
      </c>
      <c r="R59" s="124"/>
      <c r="S59" s="59">
        <v>0</v>
      </c>
      <c r="T59" s="59"/>
      <c r="U59" s="59">
        <v>0</v>
      </c>
      <c r="V59" s="124"/>
      <c r="W59" s="59">
        <v>0</v>
      </c>
      <c r="X59" s="59"/>
      <c r="Y59" s="59">
        <v>0</v>
      </c>
      <c r="Z59" s="124"/>
      <c r="AA59" s="59">
        <v>0</v>
      </c>
      <c r="AB59" s="59"/>
      <c r="AC59" s="59">
        <v>0</v>
      </c>
      <c r="AD59" s="124"/>
      <c r="AE59" s="59">
        <v>0</v>
      </c>
      <c r="AF59" s="59"/>
      <c r="AG59" s="59">
        <v>0</v>
      </c>
      <c r="AH59" s="124"/>
      <c r="AI59" s="59">
        <v>0</v>
      </c>
      <c r="AJ59" s="59"/>
      <c r="AK59" s="59">
        <v>0</v>
      </c>
      <c r="AL59" s="124"/>
      <c r="AM59" s="59">
        <v>0</v>
      </c>
      <c r="AN59" s="59"/>
      <c r="AO59" s="59">
        <v>0</v>
      </c>
      <c r="AP59" s="124"/>
      <c r="AQ59" s="59">
        <v>0</v>
      </c>
      <c r="AR59" s="59"/>
      <c r="AS59" s="59">
        <v>0</v>
      </c>
      <c r="AT59" s="124"/>
      <c r="AU59" s="59">
        <v>0</v>
      </c>
      <c r="AV59" s="59"/>
      <c r="AW59" s="59">
        <v>0</v>
      </c>
      <c r="AX59" s="124"/>
      <c r="AY59" s="59">
        <v>0</v>
      </c>
      <c r="AZ59" s="59"/>
      <c r="BA59" s="59">
        <v>0</v>
      </c>
      <c r="BB59" s="124"/>
      <c r="BC59" s="59">
        <v>0</v>
      </c>
      <c r="BD59" s="59"/>
      <c r="BE59" s="59">
        <v>0</v>
      </c>
      <c r="BF59" s="124"/>
      <c r="BG59" s="59">
        <v>0</v>
      </c>
      <c r="BH59" s="59"/>
      <c r="BI59" s="59">
        <v>0</v>
      </c>
      <c r="BJ59" s="124"/>
      <c r="BK59" s="59">
        <v>0</v>
      </c>
      <c r="BL59" s="59"/>
      <c r="BM59" s="59">
        <v>0</v>
      </c>
      <c r="BN59" s="124"/>
      <c r="BO59" s="59">
        <v>0</v>
      </c>
      <c r="BP59" s="59"/>
      <c r="BQ59" s="59">
        <v>0</v>
      </c>
      <c r="BR59" s="124"/>
      <c r="BS59" s="59">
        <v>0</v>
      </c>
      <c r="BT59" s="59"/>
      <c r="BU59" s="59">
        <v>0</v>
      </c>
      <c r="BV59" s="124"/>
      <c r="BW59" s="59">
        <v>0</v>
      </c>
      <c r="BX59" s="59"/>
      <c r="BY59" s="59">
        <v>0</v>
      </c>
      <c r="BZ59" s="124"/>
      <c r="CA59" s="59">
        <v>0</v>
      </c>
      <c r="CB59" s="59"/>
      <c r="CC59" s="59">
        <v>0</v>
      </c>
      <c r="CD59" s="124"/>
      <c r="CE59" s="59">
        <v>0</v>
      </c>
      <c r="CF59" s="59"/>
      <c r="CG59" s="59">
        <v>0</v>
      </c>
      <c r="CH59" s="124"/>
      <c r="CI59" s="59">
        <v>0</v>
      </c>
      <c r="CJ59" s="59"/>
      <c r="CK59" s="59">
        <v>0</v>
      </c>
      <c r="CL59" s="124"/>
      <c r="CM59" s="59">
        <v>0</v>
      </c>
      <c r="CN59" s="59"/>
      <c r="CO59" s="59">
        <v>0</v>
      </c>
      <c r="CP59" s="124"/>
      <c r="CQ59" s="59">
        <v>0</v>
      </c>
      <c r="CR59" s="59"/>
      <c r="CS59" s="59">
        <v>0</v>
      </c>
      <c r="CT59" s="124"/>
      <c r="CU59" s="59">
        <v>0</v>
      </c>
      <c r="CV59" s="59"/>
      <c r="CW59" s="59">
        <v>0</v>
      </c>
      <c r="CX59" s="124"/>
      <c r="CY59" s="59">
        <v>0</v>
      </c>
      <c r="CZ59" s="59"/>
      <c r="DA59" s="59">
        <v>0</v>
      </c>
      <c r="DB59" s="124"/>
      <c r="DC59" s="59">
        <v>0</v>
      </c>
      <c r="DD59" s="59"/>
      <c r="DE59" s="59">
        <v>0</v>
      </c>
      <c r="DF59" s="124"/>
      <c r="DG59" s="59">
        <v>0</v>
      </c>
      <c r="DH59" s="59"/>
      <c r="DI59" s="59">
        <v>0</v>
      </c>
      <c r="DJ59" s="124"/>
      <c r="DK59" s="59">
        <v>0</v>
      </c>
      <c r="DL59" s="59"/>
      <c r="DM59" s="59">
        <v>0</v>
      </c>
      <c r="DN59" s="124"/>
      <c r="DO59" s="59">
        <v>0</v>
      </c>
      <c r="DP59" s="59"/>
      <c r="DQ59" s="59">
        <v>0</v>
      </c>
      <c r="DR59" s="124"/>
      <c r="DS59" s="59">
        <v>0</v>
      </c>
      <c r="DT59" s="59"/>
      <c r="DU59" s="59">
        <v>0</v>
      </c>
      <c r="DV59" s="124"/>
      <c r="DW59" s="59">
        <v>0</v>
      </c>
      <c r="DX59" s="59"/>
      <c r="DY59" s="59">
        <v>0</v>
      </c>
      <c r="DZ59" s="135"/>
      <c r="EA59" s="59">
        <f t="shared" si="1"/>
        <v>0</v>
      </c>
      <c r="EB59" s="59">
        <f t="shared" si="2"/>
        <v>0</v>
      </c>
      <c r="EC59" s="59">
        <f t="shared" si="3"/>
        <v>0</v>
      </c>
      <c r="ED59" s="124">
        <f t="shared" si="4"/>
        <v>0</v>
      </c>
    </row>
    <row r="60" spans="1:134" x14ac:dyDescent="0.25">
      <c r="A60" s="122">
        <v>54</v>
      </c>
      <c r="B60" s="131" t="s">
        <v>77</v>
      </c>
      <c r="C60" s="59">
        <v>0</v>
      </c>
      <c r="D60" s="59"/>
      <c r="E60" s="59">
        <v>0</v>
      </c>
      <c r="F60" s="124"/>
      <c r="G60" s="59">
        <v>0</v>
      </c>
      <c r="H60" s="59"/>
      <c r="I60" s="59">
        <v>0</v>
      </c>
      <c r="J60" s="124"/>
      <c r="K60" s="59">
        <v>0</v>
      </c>
      <c r="L60" s="59"/>
      <c r="M60" s="59">
        <v>0</v>
      </c>
      <c r="N60" s="124"/>
      <c r="O60" s="59">
        <v>0</v>
      </c>
      <c r="P60" s="59"/>
      <c r="Q60" s="59">
        <v>0</v>
      </c>
      <c r="R60" s="124"/>
      <c r="S60" s="59">
        <v>0</v>
      </c>
      <c r="T60" s="59"/>
      <c r="U60" s="59">
        <v>0</v>
      </c>
      <c r="V60" s="124"/>
      <c r="W60" s="59">
        <v>0</v>
      </c>
      <c r="X60" s="59"/>
      <c r="Y60" s="59">
        <v>0</v>
      </c>
      <c r="Z60" s="124"/>
      <c r="AA60" s="59">
        <v>0</v>
      </c>
      <c r="AB60" s="59"/>
      <c r="AC60" s="59">
        <v>0</v>
      </c>
      <c r="AD60" s="124"/>
      <c r="AE60" s="59">
        <v>0</v>
      </c>
      <c r="AF60" s="59"/>
      <c r="AG60" s="59">
        <v>0</v>
      </c>
      <c r="AH60" s="124"/>
      <c r="AI60" s="59">
        <v>0</v>
      </c>
      <c r="AJ60" s="59"/>
      <c r="AK60" s="59">
        <v>0</v>
      </c>
      <c r="AL60" s="124"/>
      <c r="AM60" s="59">
        <v>0</v>
      </c>
      <c r="AN60" s="59"/>
      <c r="AO60" s="59">
        <v>0</v>
      </c>
      <c r="AP60" s="124"/>
      <c r="AQ60" s="59">
        <v>0</v>
      </c>
      <c r="AR60" s="59"/>
      <c r="AS60" s="59">
        <v>0</v>
      </c>
      <c r="AT60" s="124"/>
      <c r="AU60" s="59">
        <v>0</v>
      </c>
      <c r="AV60" s="59"/>
      <c r="AW60" s="59">
        <v>0</v>
      </c>
      <c r="AX60" s="124"/>
      <c r="AY60" s="59">
        <v>0</v>
      </c>
      <c r="AZ60" s="59"/>
      <c r="BA60" s="59">
        <v>0</v>
      </c>
      <c r="BB60" s="124"/>
      <c r="BC60" s="59">
        <v>0</v>
      </c>
      <c r="BD60" s="59"/>
      <c r="BE60" s="59">
        <v>0</v>
      </c>
      <c r="BF60" s="124"/>
      <c r="BG60" s="59">
        <v>0</v>
      </c>
      <c r="BH60" s="59"/>
      <c r="BI60" s="59">
        <v>0</v>
      </c>
      <c r="BJ60" s="124"/>
      <c r="BK60" s="59">
        <v>0</v>
      </c>
      <c r="BL60" s="59"/>
      <c r="BM60" s="59">
        <v>0</v>
      </c>
      <c r="BN60" s="124"/>
      <c r="BO60" s="59">
        <v>0</v>
      </c>
      <c r="BP60" s="59"/>
      <c r="BQ60" s="59">
        <v>0</v>
      </c>
      <c r="BR60" s="124"/>
      <c r="BS60" s="59">
        <v>0</v>
      </c>
      <c r="BT60" s="59"/>
      <c r="BU60" s="59">
        <v>0</v>
      </c>
      <c r="BV60" s="124"/>
      <c r="BW60" s="59">
        <v>0</v>
      </c>
      <c r="BX60" s="59"/>
      <c r="BY60" s="59">
        <v>0</v>
      </c>
      <c r="BZ60" s="124"/>
      <c r="CA60" s="59">
        <v>0</v>
      </c>
      <c r="CB60" s="59"/>
      <c r="CC60" s="59">
        <v>0</v>
      </c>
      <c r="CD60" s="124"/>
      <c r="CE60" s="59">
        <v>0</v>
      </c>
      <c r="CF60" s="59"/>
      <c r="CG60" s="59">
        <v>0</v>
      </c>
      <c r="CH60" s="124"/>
      <c r="CI60" s="59">
        <v>0</v>
      </c>
      <c r="CJ60" s="59"/>
      <c r="CK60" s="59">
        <v>0</v>
      </c>
      <c r="CL60" s="124"/>
      <c r="CM60" s="59">
        <v>0</v>
      </c>
      <c r="CN60" s="59"/>
      <c r="CO60" s="59">
        <v>0</v>
      </c>
      <c r="CP60" s="124"/>
      <c r="CQ60" s="59">
        <v>0</v>
      </c>
      <c r="CR60" s="59"/>
      <c r="CS60" s="59">
        <v>0</v>
      </c>
      <c r="CT60" s="124"/>
      <c r="CU60" s="59">
        <v>0</v>
      </c>
      <c r="CV60" s="59"/>
      <c r="CW60" s="59">
        <v>0</v>
      </c>
      <c r="CX60" s="124"/>
      <c r="CY60" s="59">
        <v>0</v>
      </c>
      <c r="CZ60" s="59"/>
      <c r="DA60" s="59">
        <v>0</v>
      </c>
      <c r="DB60" s="124"/>
      <c r="DC60" s="59">
        <v>0</v>
      </c>
      <c r="DD60" s="59"/>
      <c r="DE60" s="59">
        <v>0</v>
      </c>
      <c r="DF60" s="124"/>
      <c r="DG60" s="59">
        <v>0</v>
      </c>
      <c r="DH60" s="59"/>
      <c r="DI60" s="59">
        <v>0</v>
      </c>
      <c r="DJ60" s="124"/>
      <c r="DK60" s="59">
        <v>0</v>
      </c>
      <c r="DL60" s="59"/>
      <c r="DM60" s="59">
        <v>0</v>
      </c>
      <c r="DN60" s="124"/>
      <c r="DO60" s="59">
        <v>0</v>
      </c>
      <c r="DP60" s="59"/>
      <c r="DQ60" s="59">
        <v>0</v>
      </c>
      <c r="DR60" s="124"/>
      <c r="DS60" s="59">
        <v>0</v>
      </c>
      <c r="DT60" s="59"/>
      <c r="DU60" s="59">
        <v>0</v>
      </c>
      <c r="DV60" s="124"/>
      <c r="DW60" s="59">
        <v>20</v>
      </c>
      <c r="DX60" s="59">
        <v>403</v>
      </c>
      <c r="DY60" s="59">
        <v>6700</v>
      </c>
      <c r="DZ60" s="135">
        <v>22987423.91</v>
      </c>
      <c r="EA60" s="59">
        <f t="shared" si="1"/>
        <v>20</v>
      </c>
      <c r="EB60" s="59">
        <f t="shared" si="2"/>
        <v>403</v>
      </c>
      <c r="EC60" s="59">
        <f t="shared" si="3"/>
        <v>6700</v>
      </c>
      <c r="ED60" s="124">
        <f t="shared" si="4"/>
        <v>22987423.91</v>
      </c>
    </row>
    <row r="61" spans="1:134" x14ac:dyDescent="0.25">
      <c r="A61" s="122">
        <v>55</v>
      </c>
      <c r="B61" s="123" t="s">
        <v>46</v>
      </c>
      <c r="C61" s="59">
        <v>0</v>
      </c>
      <c r="D61" s="59"/>
      <c r="E61" s="59">
        <v>0</v>
      </c>
      <c r="F61" s="124"/>
      <c r="G61" s="59">
        <v>0</v>
      </c>
      <c r="H61" s="59"/>
      <c r="I61" s="59">
        <v>0</v>
      </c>
      <c r="J61" s="124"/>
      <c r="K61" s="59">
        <v>0</v>
      </c>
      <c r="L61" s="59"/>
      <c r="M61" s="59">
        <v>0</v>
      </c>
      <c r="N61" s="124"/>
      <c r="O61" s="59">
        <v>0</v>
      </c>
      <c r="P61" s="59"/>
      <c r="Q61" s="59">
        <v>0</v>
      </c>
      <c r="R61" s="124"/>
      <c r="S61" s="59">
        <v>0</v>
      </c>
      <c r="T61" s="59"/>
      <c r="U61" s="59">
        <v>0</v>
      </c>
      <c r="V61" s="124"/>
      <c r="W61" s="59">
        <v>0</v>
      </c>
      <c r="X61" s="59"/>
      <c r="Y61" s="59">
        <v>0</v>
      </c>
      <c r="Z61" s="124"/>
      <c r="AA61" s="59">
        <v>0</v>
      </c>
      <c r="AB61" s="59"/>
      <c r="AC61" s="59">
        <v>0</v>
      </c>
      <c r="AD61" s="124"/>
      <c r="AE61" s="59">
        <v>0</v>
      </c>
      <c r="AF61" s="59"/>
      <c r="AG61" s="59">
        <v>0</v>
      </c>
      <c r="AH61" s="124"/>
      <c r="AI61" s="59">
        <v>0</v>
      </c>
      <c r="AJ61" s="59"/>
      <c r="AK61" s="59">
        <v>0</v>
      </c>
      <c r="AL61" s="124"/>
      <c r="AM61" s="59">
        <v>0</v>
      </c>
      <c r="AN61" s="59"/>
      <c r="AO61" s="59">
        <v>0</v>
      </c>
      <c r="AP61" s="124"/>
      <c r="AQ61" s="59">
        <v>0</v>
      </c>
      <c r="AR61" s="59"/>
      <c r="AS61" s="59">
        <v>0</v>
      </c>
      <c r="AT61" s="124"/>
      <c r="AU61" s="59">
        <v>0</v>
      </c>
      <c r="AV61" s="59"/>
      <c r="AW61" s="59">
        <v>0</v>
      </c>
      <c r="AX61" s="124"/>
      <c r="AY61" s="59">
        <v>0</v>
      </c>
      <c r="AZ61" s="59"/>
      <c r="BA61" s="59">
        <v>0</v>
      </c>
      <c r="BB61" s="124"/>
      <c r="BC61" s="59">
        <v>0</v>
      </c>
      <c r="BD61" s="59"/>
      <c r="BE61" s="59">
        <v>0</v>
      </c>
      <c r="BF61" s="124"/>
      <c r="BG61" s="59">
        <v>0</v>
      </c>
      <c r="BH61" s="59"/>
      <c r="BI61" s="59">
        <v>0</v>
      </c>
      <c r="BJ61" s="124"/>
      <c r="BK61" s="59">
        <v>0</v>
      </c>
      <c r="BL61" s="59"/>
      <c r="BM61" s="59">
        <v>0</v>
      </c>
      <c r="BN61" s="124"/>
      <c r="BO61" s="59">
        <v>0</v>
      </c>
      <c r="BP61" s="59"/>
      <c r="BQ61" s="59">
        <v>0</v>
      </c>
      <c r="BR61" s="124"/>
      <c r="BS61" s="59">
        <v>0</v>
      </c>
      <c r="BT61" s="59"/>
      <c r="BU61" s="59">
        <v>0</v>
      </c>
      <c r="BV61" s="124"/>
      <c r="BW61" s="59">
        <v>0</v>
      </c>
      <c r="BX61" s="59"/>
      <c r="BY61" s="59">
        <v>0</v>
      </c>
      <c r="BZ61" s="124"/>
      <c r="CA61" s="59">
        <v>0</v>
      </c>
      <c r="CB61" s="59"/>
      <c r="CC61" s="59">
        <v>0</v>
      </c>
      <c r="CD61" s="124"/>
      <c r="CE61" s="59">
        <v>0</v>
      </c>
      <c r="CF61" s="59"/>
      <c r="CG61" s="59">
        <v>0</v>
      </c>
      <c r="CH61" s="124"/>
      <c r="CI61" s="59">
        <v>0</v>
      </c>
      <c r="CJ61" s="59"/>
      <c r="CK61" s="59">
        <v>0</v>
      </c>
      <c r="CL61" s="124"/>
      <c r="CM61" s="59">
        <v>0</v>
      </c>
      <c r="CN61" s="59"/>
      <c r="CO61" s="59">
        <v>0</v>
      </c>
      <c r="CP61" s="124"/>
      <c r="CQ61" s="59">
        <v>0</v>
      </c>
      <c r="CR61" s="59"/>
      <c r="CS61" s="59">
        <v>0</v>
      </c>
      <c r="CT61" s="124"/>
      <c r="CU61" s="59">
        <v>0</v>
      </c>
      <c r="CV61" s="59"/>
      <c r="CW61" s="59">
        <v>0</v>
      </c>
      <c r="CX61" s="124"/>
      <c r="CY61" s="59">
        <v>0</v>
      </c>
      <c r="CZ61" s="59"/>
      <c r="DA61" s="59">
        <v>0</v>
      </c>
      <c r="DB61" s="124"/>
      <c r="DC61" s="59">
        <v>0</v>
      </c>
      <c r="DD61" s="59"/>
      <c r="DE61" s="59">
        <v>0</v>
      </c>
      <c r="DF61" s="124"/>
      <c r="DG61" s="59">
        <v>0</v>
      </c>
      <c r="DH61" s="59"/>
      <c r="DI61" s="59">
        <v>0</v>
      </c>
      <c r="DJ61" s="124"/>
      <c r="DK61" s="59">
        <v>0</v>
      </c>
      <c r="DL61" s="59"/>
      <c r="DM61" s="59">
        <v>0</v>
      </c>
      <c r="DN61" s="124"/>
      <c r="DO61" s="59">
        <v>0</v>
      </c>
      <c r="DP61" s="59"/>
      <c r="DQ61" s="59">
        <v>0</v>
      </c>
      <c r="DR61" s="124"/>
      <c r="DS61" s="59">
        <v>0</v>
      </c>
      <c r="DT61" s="59"/>
      <c r="DU61" s="59">
        <v>0</v>
      </c>
      <c r="DV61" s="124"/>
      <c r="DW61" s="59">
        <v>0</v>
      </c>
      <c r="DX61" s="59"/>
      <c r="DY61" s="59">
        <v>0</v>
      </c>
      <c r="DZ61" s="135"/>
      <c r="EA61" s="59">
        <f t="shared" si="1"/>
        <v>0</v>
      </c>
      <c r="EB61" s="59">
        <f t="shared" si="2"/>
        <v>0</v>
      </c>
      <c r="EC61" s="59">
        <f t="shared" si="3"/>
        <v>0</v>
      </c>
      <c r="ED61" s="124">
        <f t="shared" si="4"/>
        <v>0</v>
      </c>
    </row>
    <row r="62" spans="1:134" x14ac:dyDescent="0.25">
      <c r="A62" s="122">
        <v>56</v>
      </c>
      <c r="B62" s="131" t="s">
        <v>48</v>
      </c>
      <c r="C62" s="59">
        <v>0</v>
      </c>
      <c r="D62" s="59"/>
      <c r="E62" s="59">
        <v>0</v>
      </c>
      <c r="F62" s="124"/>
      <c r="G62" s="59">
        <v>0</v>
      </c>
      <c r="H62" s="59"/>
      <c r="I62" s="59">
        <v>0</v>
      </c>
      <c r="J62" s="124"/>
      <c r="K62" s="59">
        <v>0</v>
      </c>
      <c r="L62" s="59"/>
      <c r="M62" s="59">
        <v>0</v>
      </c>
      <c r="N62" s="124"/>
      <c r="O62" s="59">
        <v>0</v>
      </c>
      <c r="P62" s="59"/>
      <c r="Q62" s="59">
        <v>0</v>
      </c>
      <c r="R62" s="124"/>
      <c r="S62" s="59">
        <v>0</v>
      </c>
      <c r="T62" s="59"/>
      <c r="U62" s="59">
        <v>0</v>
      </c>
      <c r="V62" s="124"/>
      <c r="W62" s="59">
        <v>0</v>
      </c>
      <c r="X62" s="59"/>
      <c r="Y62" s="59">
        <v>0</v>
      </c>
      <c r="Z62" s="124"/>
      <c r="AA62" s="59">
        <v>0</v>
      </c>
      <c r="AB62" s="59"/>
      <c r="AC62" s="59">
        <v>0</v>
      </c>
      <c r="AD62" s="124"/>
      <c r="AE62" s="59">
        <v>0</v>
      </c>
      <c r="AF62" s="59"/>
      <c r="AG62" s="59">
        <v>0</v>
      </c>
      <c r="AH62" s="124"/>
      <c r="AI62" s="59">
        <v>0</v>
      </c>
      <c r="AJ62" s="59"/>
      <c r="AK62" s="59">
        <v>0</v>
      </c>
      <c r="AL62" s="124"/>
      <c r="AM62" s="59">
        <v>0</v>
      </c>
      <c r="AN62" s="59"/>
      <c r="AO62" s="59">
        <v>0</v>
      </c>
      <c r="AP62" s="124"/>
      <c r="AQ62" s="59">
        <v>0</v>
      </c>
      <c r="AR62" s="59"/>
      <c r="AS62" s="59">
        <v>0</v>
      </c>
      <c r="AT62" s="124"/>
      <c r="AU62" s="59">
        <v>0</v>
      </c>
      <c r="AV62" s="59"/>
      <c r="AW62" s="59">
        <v>0</v>
      </c>
      <c r="AX62" s="124"/>
      <c r="AY62" s="59">
        <v>0</v>
      </c>
      <c r="AZ62" s="59"/>
      <c r="BA62" s="59">
        <v>0</v>
      </c>
      <c r="BB62" s="124"/>
      <c r="BC62" s="59">
        <v>0</v>
      </c>
      <c r="BD62" s="59"/>
      <c r="BE62" s="59">
        <v>0</v>
      </c>
      <c r="BF62" s="124"/>
      <c r="BG62" s="59">
        <v>0</v>
      </c>
      <c r="BH62" s="59"/>
      <c r="BI62" s="59">
        <v>0</v>
      </c>
      <c r="BJ62" s="124"/>
      <c r="BK62" s="59">
        <v>0</v>
      </c>
      <c r="BL62" s="59"/>
      <c r="BM62" s="59">
        <v>0</v>
      </c>
      <c r="BN62" s="124"/>
      <c r="BO62" s="59">
        <v>0</v>
      </c>
      <c r="BP62" s="59"/>
      <c r="BQ62" s="59">
        <v>0</v>
      </c>
      <c r="BR62" s="124"/>
      <c r="BS62" s="59">
        <v>0</v>
      </c>
      <c r="BT62" s="59"/>
      <c r="BU62" s="59">
        <v>0</v>
      </c>
      <c r="BV62" s="124"/>
      <c r="BW62" s="59">
        <v>0</v>
      </c>
      <c r="BX62" s="59"/>
      <c r="BY62" s="59">
        <v>0</v>
      </c>
      <c r="BZ62" s="124"/>
      <c r="CA62" s="59">
        <v>0</v>
      </c>
      <c r="CB62" s="59"/>
      <c r="CC62" s="59">
        <v>0</v>
      </c>
      <c r="CD62" s="124"/>
      <c r="CE62" s="59">
        <v>0</v>
      </c>
      <c r="CF62" s="59"/>
      <c r="CG62" s="59">
        <v>0</v>
      </c>
      <c r="CH62" s="124"/>
      <c r="CI62" s="59">
        <v>0</v>
      </c>
      <c r="CJ62" s="59"/>
      <c r="CK62" s="59">
        <v>0</v>
      </c>
      <c r="CL62" s="124"/>
      <c r="CM62" s="59">
        <v>0</v>
      </c>
      <c r="CN62" s="59"/>
      <c r="CO62" s="59">
        <v>0</v>
      </c>
      <c r="CP62" s="124"/>
      <c r="CQ62" s="59">
        <v>0</v>
      </c>
      <c r="CR62" s="59"/>
      <c r="CS62" s="59">
        <v>0</v>
      </c>
      <c r="CT62" s="124"/>
      <c r="CU62" s="59">
        <v>0</v>
      </c>
      <c r="CV62" s="59"/>
      <c r="CW62" s="59">
        <v>0</v>
      </c>
      <c r="CX62" s="124"/>
      <c r="CY62" s="59">
        <v>0</v>
      </c>
      <c r="CZ62" s="59"/>
      <c r="DA62" s="59">
        <v>0</v>
      </c>
      <c r="DB62" s="124"/>
      <c r="DC62" s="59">
        <v>0</v>
      </c>
      <c r="DD62" s="59"/>
      <c r="DE62" s="59">
        <v>0</v>
      </c>
      <c r="DF62" s="124"/>
      <c r="DG62" s="59">
        <v>0</v>
      </c>
      <c r="DH62" s="59"/>
      <c r="DI62" s="59">
        <v>0</v>
      </c>
      <c r="DJ62" s="124"/>
      <c r="DK62" s="59">
        <v>0</v>
      </c>
      <c r="DL62" s="59"/>
      <c r="DM62" s="59">
        <v>0</v>
      </c>
      <c r="DN62" s="124"/>
      <c r="DO62" s="59">
        <v>0</v>
      </c>
      <c r="DP62" s="59"/>
      <c r="DQ62" s="59">
        <v>0</v>
      </c>
      <c r="DR62" s="124"/>
      <c r="DS62" s="59">
        <v>0</v>
      </c>
      <c r="DT62" s="59"/>
      <c r="DU62" s="59">
        <v>0</v>
      </c>
      <c r="DV62" s="124"/>
      <c r="DW62" s="59">
        <v>0</v>
      </c>
      <c r="DX62" s="59"/>
      <c r="DY62" s="59">
        <v>0</v>
      </c>
      <c r="DZ62" s="135"/>
      <c r="EA62" s="59">
        <f t="shared" si="1"/>
        <v>0</v>
      </c>
      <c r="EB62" s="59">
        <f t="shared" si="2"/>
        <v>0</v>
      </c>
      <c r="EC62" s="59">
        <f t="shared" si="3"/>
        <v>0</v>
      </c>
      <c r="ED62" s="124">
        <f t="shared" si="4"/>
        <v>0</v>
      </c>
    </row>
    <row r="63" spans="1:134" x14ac:dyDescent="0.25">
      <c r="A63" s="122">
        <v>57</v>
      </c>
      <c r="B63" s="131" t="s">
        <v>51</v>
      </c>
      <c r="C63" s="59">
        <v>0</v>
      </c>
      <c r="D63" s="59"/>
      <c r="E63" s="59">
        <v>0</v>
      </c>
      <c r="F63" s="124"/>
      <c r="G63" s="59">
        <v>0</v>
      </c>
      <c r="H63" s="59"/>
      <c r="I63" s="59">
        <v>0</v>
      </c>
      <c r="J63" s="124"/>
      <c r="K63" s="59">
        <v>0</v>
      </c>
      <c r="L63" s="59"/>
      <c r="M63" s="59">
        <v>0</v>
      </c>
      <c r="N63" s="124"/>
      <c r="O63" s="59">
        <v>0</v>
      </c>
      <c r="P63" s="59"/>
      <c r="Q63" s="59">
        <v>0</v>
      </c>
      <c r="R63" s="124"/>
      <c r="S63" s="59">
        <v>0</v>
      </c>
      <c r="T63" s="59"/>
      <c r="U63" s="59">
        <v>0</v>
      </c>
      <c r="V63" s="124"/>
      <c r="W63" s="59">
        <v>0</v>
      </c>
      <c r="X63" s="59"/>
      <c r="Y63" s="59">
        <v>0</v>
      </c>
      <c r="Z63" s="124"/>
      <c r="AA63" s="59">
        <v>0</v>
      </c>
      <c r="AB63" s="59"/>
      <c r="AC63" s="59">
        <v>0</v>
      </c>
      <c r="AD63" s="124"/>
      <c r="AE63" s="59">
        <v>0</v>
      </c>
      <c r="AF63" s="59"/>
      <c r="AG63" s="59">
        <v>0</v>
      </c>
      <c r="AH63" s="124"/>
      <c r="AI63" s="59">
        <v>0</v>
      </c>
      <c r="AJ63" s="59"/>
      <c r="AK63" s="59">
        <v>0</v>
      </c>
      <c r="AL63" s="124"/>
      <c r="AM63" s="59">
        <v>0</v>
      </c>
      <c r="AN63" s="59"/>
      <c r="AO63" s="59">
        <v>0</v>
      </c>
      <c r="AP63" s="124"/>
      <c r="AQ63" s="59">
        <v>0</v>
      </c>
      <c r="AR63" s="59"/>
      <c r="AS63" s="59">
        <v>0</v>
      </c>
      <c r="AT63" s="124"/>
      <c r="AU63" s="59">
        <v>0</v>
      </c>
      <c r="AV63" s="59"/>
      <c r="AW63" s="59">
        <v>0</v>
      </c>
      <c r="AX63" s="124"/>
      <c r="AY63" s="59">
        <v>0</v>
      </c>
      <c r="AZ63" s="59"/>
      <c r="BA63" s="59">
        <v>0</v>
      </c>
      <c r="BB63" s="124"/>
      <c r="BC63" s="59">
        <v>0</v>
      </c>
      <c r="BD63" s="59"/>
      <c r="BE63" s="59">
        <v>0</v>
      </c>
      <c r="BF63" s="124"/>
      <c r="BG63" s="59">
        <v>0</v>
      </c>
      <c r="BH63" s="59"/>
      <c r="BI63" s="59">
        <v>0</v>
      </c>
      <c r="BJ63" s="124"/>
      <c r="BK63" s="59">
        <v>0</v>
      </c>
      <c r="BL63" s="59"/>
      <c r="BM63" s="59">
        <v>0</v>
      </c>
      <c r="BN63" s="124"/>
      <c r="BO63" s="59">
        <v>0</v>
      </c>
      <c r="BP63" s="59"/>
      <c r="BQ63" s="59">
        <v>0</v>
      </c>
      <c r="BR63" s="124"/>
      <c r="BS63" s="59">
        <v>0</v>
      </c>
      <c r="BT63" s="59"/>
      <c r="BU63" s="59">
        <v>0</v>
      </c>
      <c r="BV63" s="124"/>
      <c r="BW63" s="59">
        <v>0</v>
      </c>
      <c r="BX63" s="59"/>
      <c r="BY63" s="59">
        <v>0</v>
      </c>
      <c r="BZ63" s="124"/>
      <c r="CA63" s="59">
        <v>0</v>
      </c>
      <c r="CB63" s="59"/>
      <c r="CC63" s="59">
        <v>0</v>
      </c>
      <c r="CD63" s="124"/>
      <c r="CE63" s="59">
        <v>0</v>
      </c>
      <c r="CF63" s="59"/>
      <c r="CG63" s="59">
        <v>0</v>
      </c>
      <c r="CH63" s="124"/>
      <c r="CI63" s="59">
        <v>0</v>
      </c>
      <c r="CJ63" s="59"/>
      <c r="CK63" s="59">
        <v>0</v>
      </c>
      <c r="CL63" s="124"/>
      <c r="CM63" s="59">
        <v>0</v>
      </c>
      <c r="CN63" s="59"/>
      <c r="CO63" s="59">
        <v>0</v>
      </c>
      <c r="CP63" s="124"/>
      <c r="CQ63" s="59">
        <v>0</v>
      </c>
      <c r="CR63" s="59"/>
      <c r="CS63" s="59">
        <v>0</v>
      </c>
      <c r="CT63" s="124"/>
      <c r="CU63" s="59">
        <v>0</v>
      </c>
      <c r="CV63" s="59"/>
      <c r="CW63" s="59">
        <v>0</v>
      </c>
      <c r="CX63" s="124"/>
      <c r="CY63" s="59">
        <v>0</v>
      </c>
      <c r="CZ63" s="59"/>
      <c r="DA63" s="59">
        <v>0</v>
      </c>
      <c r="DB63" s="124"/>
      <c r="DC63" s="59">
        <v>0</v>
      </c>
      <c r="DD63" s="59"/>
      <c r="DE63" s="59">
        <v>0</v>
      </c>
      <c r="DF63" s="124"/>
      <c r="DG63" s="59">
        <v>0</v>
      </c>
      <c r="DH63" s="59"/>
      <c r="DI63" s="59">
        <v>0</v>
      </c>
      <c r="DJ63" s="124"/>
      <c r="DK63" s="59">
        <v>0</v>
      </c>
      <c r="DL63" s="59"/>
      <c r="DM63" s="59">
        <v>0</v>
      </c>
      <c r="DN63" s="124"/>
      <c r="DO63" s="59">
        <v>0</v>
      </c>
      <c r="DP63" s="59"/>
      <c r="DQ63" s="59">
        <v>0</v>
      </c>
      <c r="DR63" s="124"/>
      <c r="DS63" s="59">
        <v>0</v>
      </c>
      <c r="DT63" s="59"/>
      <c r="DU63" s="59">
        <v>0</v>
      </c>
      <c r="DV63" s="124"/>
      <c r="DW63" s="59">
        <v>0</v>
      </c>
      <c r="DX63" s="59"/>
      <c r="DY63" s="59">
        <v>0</v>
      </c>
      <c r="DZ63" s="135"/>
      <c r="EA63" s="59">
        <f t="shared" si="1"/>
        <v>0</v>
      </c>
      <c r="EB63" s="59">
        <f t="shared" si="2"/>
        <v>0</v>
      </c>
      <c r="EC63" s="59">
        <f t="shared" si="3"/>
        <v>0</v>
      </c>
      <c r="ED63" s="124">
        <f t="shared" si="4"/>
        <v>0</v>
      </c>
    </row>
    <row r="64" spans="1:134" x14ac:dyDescent="0.25">
      <c r="A64" s="122">
        <v>58</v>
      </c>
      <c r="B64" s="131" t="s">
        <v>53</v>
      </c>
      <c r="C64" s="59">
        <v>0</v>
      </c>
      <c r="D64" s="59"/>
      <c r="E64" s="59">
        <v>0</v>
      </c>
      <c r="F64" s="124"/>
      <c r="G64" s="59">
        <v>0</v>
      </c>
      <c r="H64" s="59"/>
      <c r="I64" s="59">
        <v>0</v>
      </c>
      <c r="J64" s="124"/>
      <c r="K64" s="59">
        <v>0</v>
      </c>
      <c r="L64" s="59"/>
      <c r="M64" s="59">
        <v>0</v>
      </c>
      <c r="N64" s="124"/>
      <c r="O64" s="59">
        <v>0</v>
      </c>
      <c r="P64" s="59"/>
      <c r="Q64" s="59">
        <v>0</v>
      </c>
      <c r="R64" s="124"/>
      <c r="S64" s="59">
        <v>0</v>
      </c>
      <c r="T64" s="59"/>
      <c r="U64" s="59">
        <v>0</v>
      </c>
      <c r="V64" s="124"/>
      <c r="W64" s="59">
        <v>0</v>
      </c>
      <c r="X64" s="59"/>
      <c r="Y64" s="59">
        <v>0</v>
      </c>
      <c r="Z64" s="124"/>
      <c r="AA64" s="59">
        <v>0</v>
      </c>
      <c r="AB64" s="59"/>
      <c r="AC64" s="59">
        <v>0</v>
      </c>
      <c r="AD64" s="124"/>
      <c r="AE64" s="59">
        <v>0</v>
      </c>
      <c r="AF64" s="59"/>
      <c r="AG64" s="59">
        <v>0</v>
      </c>
      <c r="AH64" s="124"/>
      <c r="AI64" s="59">
        <v>0</v>
      </c>
      <c r="AJ64" s="59"/>
      <c r="AK64" s="59">
        <v>0</v>
      </c>
      <c r="AL64" s="124"/>
      <c r="AM64" s="59">
        <v>0</v>
      </c>
      <c r="AN64" s="59"/>
      <c r="AO64" s="59">
        <v>0</v>
      </c>
      <c r="AP64" s="124"/>
      <c r="AQ64" s="59">
        <v>0</v>
      </c>
      <c r="AR64" s="59"/>
      <c r="AS64" s="59">
        <v>0</v>
      </c>
      <c r="AT64" s="124"/>
      <c r="AU64" s="59">
        <v>0</v>
      </c>
      <c r="AV64" s="59"/>
      <c r="AW64" s="59">
        <v>0</v>
      </c>
      <c r="AX64" s="124"/>
      <c r="AY64" s="59">
        <v>0</v>
      </c>
      <c r="AZ64" s="59"/>
      <c r="BA64" s="59">
        <v>0</v>
      </c>
      <c r="BB64" s="124"/>
      <c r="BC64" s="59">
        <v>0</v>
      </c>
      <c r="BD64" s="59"/>
      <c r="BE64" s="59">
        <v>0</v>
      </c>
      <c r="BF64" s="124"/>
      <c r="BG64" s="59">
        <v>0</v>
      </c>
      <c r="BH64" s="59"/>
      <c r="BI64" s="59">
        <v>0</v>
      </c>
      <c r="BJ64" s="124"/>
      <c r="BK64" s="59">
        <v>0</v>
      </c>
      <c r="BL64" s="59"/>
      <c r="BM64" s="59">
        <v>0</v>
      </c>
      <c r="BN64" s="124"/>
      <c r="BO64" s="59">
        <v>0</v>
      </c>
      <c r="BP64" s="59"/>
      <c r="BQ64" s="59">
        <v>0</v>
      </c>
      <c r="BR64" s="124"/>
      <c r="BS64" s="59">
        <v>0</v>
      </c>
      <c r="BT64" s="59"/>
      <c r="BU64" s="59">
        <v>0</v>
      </c>
      <c r="BV64" s="124"/>
      <c r="BW64" s="59">
        <v>0</v>
      </c>
      <c r="BX64" s="59"/>
      <c r="BY64" s="59">
        <v>0</v>
      </c>
      <c r="BZ64" s="124"/>
      <c r="CA64" s="59">
        <v>0</v>
      </c>
      <c r="CB64" s="59"/>
      <c r="CC64" s="59">
        <v>0</v>
      </c>
      <c r="CD64" s="124"/>
      <c r="CE64" s="59">
        <v>0</v>
      </c>
      <c r="CF64" s="59"/>
      <c r="CG64" s="59">
        <v>0</v>
      </c>
      <c r="CH64" s="124"/>
      <c r="CI64" s="59">
        <v>0</v>
      </c>
      <c r="CJ64" s="59"/>
      <c r="CK64" s="59">
        <v>0</v>
      </c>
      <c r="CL64" s="124"/>
      <c r="CM64" s="59">
        <v>0</v>
      </c>
      <c r="CN64" s="59"/>
      <c r="CO64" s="59">
        <v>0</v>
      </c>
      <c r="CP64" s="124"/>
      <c r="CQ64" s="59">
        <v>0</v>
      </c>
      <c r="CR64" s="59"/>
      <c r="CS64" s="59">
        <v>0</v>
      </c>
      <c r="CT64" s="124"/>
      <c r="CU64" s="59">
        <v>0</v>
      </c>
      <c r="CV64" s="59"/>
      <c r="CW64" s="59">
        <v>0</v>
      </c>
      <c r="CX64" s="124"/>
      <c r="CY64" s="59">
        <v>0</v>
      </c>
      <c r="CZ64" s="59"/>
      <c r="DA64" s="59">
        <v>0</v>
      </c>
      <c r="DB64" s="124"/>
      <c r="DC64" s="59">
        <v>0</v>
      </c>
      <c r="DD64" s="59"/>
      <c r="DE64" s="59">
        <v>0</v>
      </c>
      <c r="DF64" s="124"/>
      <c r="DG64" s="59">
        <v>0</v>
      </c>
      <c r="DH64" s="59"/>
      <c r="DI64" s="59">
        <v>0</v>
      </c>
      <c r="DJ64" s="124"/>
      <c r="DK64" s="59">
        <v>0</v>
      </c>
      <c r="DL64" s="59"/>
      <c r="DM64" s="59">
        <v>0</v>
      </c>
      <c r="DN64" s="124"/>
      <c r="DO64" s="59">
        <v>0</v>
      </c>
      <c r="DP64" s="59"/>
      <c r="DQ64" s="59">
        <v>0</v>
      </c>
      <c r="DR64" s="124"/>
      <c r="DS64" s="59">
        <v>0</v>
      </c>
      <c r="DT64" s="59"/>
      <c r="DU64" s="59">
        <v>0</v>
      </c>
      <c r="DV64" s="124"/>
      <c r="DW64" s="59">
        <v>0</v>
      </c>
      <c r="DX64" s="59"/>
      <c r="DY64" s="59">
        <v>0</v>
      </c>
      <c r="DZ64" s="135"/>
      <c r="EA64" s="59">
        <f t="shared" si="1"/>
        <v>0</v>
      </c>
      <c r="EB64" s="59">
        <f t="shared" si="2"/>
        <v>0</v>
      </c>
      <c r="EC64" s="59">
        <f t="shared" si="3"/>
        <v>0</v>
      </c>
      <c r="ED64" s="124">
        <f t="shared" si="4"/>
        <v>0</v>
      </c>
    </row>
    <row r="65" spans="1:134" x14ac:dyDescent="0.25">
      <c r="A65" s="122">
        <v>59</v>
      </c>
      <c r="B65" s="131" t="s">
        <v>47</v>
      </c>
      <c r="C65" s="59">
        <v>0</v>
      </c>
      <c r="D65" s="59"/>
      <c r="E65" s="59">
        <v>0</v>
      </c>
      <c r="F65" s="124"/>
      <c r="G65" s="59">
        <v>0</v>
      </c>
      <c r="H65" s="59"/>
      <c r="I65" s="59">
        <v>0</v>
      </c>
      <c r="J65" s="124"/>
      <c r="K65" s="59">
        <v>0</v>
      </c>
      <c r="L65" s="59"/>
      <c r="M65" s="59">
        <v>0</v>
      </c>
      <c r="N65" s="124"/>
      <c r="O65" s="59">
        <v>0</v>
      </c>
      <c r="P65" s="59"/>
      <c r="Q65" s="59">
        <v>0</v>
      </c>
      <c r="R65" s="124"/>
      <c r="S65" s="59">
        <v>0</v>
      </c>
      <c r="T65" s="59"/>
      <c r="U65" s="59">
        <v>0</v>
      </c>
      <c r="V65" s="124"/>
      <c r="W65" s="59">
        <v>0</v>
      </c>
      <c r="X65" s="59"/>
      <c r="Y65" s="59">
        <v>0</v>
      </c>
      <c r="Z65" s="124"/>
      <c r="AA65" s="59">
        <v>0</v>
      </c>
      <c r="AB65" s="59"/>
      <c r="AC65" s="59">
        <v>0</v>
      </c>
      <c r="AD65" s="124"/>
      <c r="AE65" s="59">
        <v>0</v>
      </c>
      <c r="AF65" s="59"/>
      <c r="AG65" s="59">
        <v>0</v>
      </c>
      <c r="AH65" s="124"/>
      <c r="AI65" s="59">
        <v>0</v>
      </c>
      <c r="AJ65" s="59"/>
      <c r="AK65" s="59">
        <v>0</v>
      </c>
      <c r="AL65" s="124"/>
      <c r="AM65" s="59">
        <v>0</v>
      </c>
      <c r="AN65" s="59"/>
      <c r="AO65" s="59">
        <v>0</v>
      </c>
      <c r="AP65" s="124"/>
      <c r="AQ65" s="59">
        <v>0</v>
      </c>
      <c r="AR65" s="59"/>
      <c r="AS65" s="59">
        <v>0</v>
      </c>
      <c r="AT65" s="124"/>
      <c r="AU65" s="59">
        <v>0</v>
      </c>
      <c r="AV65" s="59"/>
      <c r="AW65" s="59">
        <v>0</v>
      </c>
      <c r="AX65" s="124"/>
      <c r="AY65" s="59">
        <v>0</v>
      </c>
      <c r="AZ65" s="59"/>
      <c r="BA65" s="59">
        <v>0</v>
      </c>
      <c r="BB65" s="124"/>
      <c r="BC65" s="59">
        <v>0</v>
      </c>
      <c r="BD65" s="59"/>
      <c r="BE65" s="59">
        <v>0</v>
      </c>
      <c r="BF65" s="124"/>
      <c r="BG65" s="59">
        <v>0</v>
      </c>
      <c r="BH65" s="59"/>
      <c r="BI65" s="59">
        <v>0</v>
      </c>
      <c r="BJ65" s="124"/>
      <c r="BK65" s="59">
        <v>0</v>
      </c>
      <c r="BL65" s="59"/>
      <c r="BM65" s="59">
        <v>0</v>
      </c>
      <c r="BN65" s="124"/>
      <c r="BO65" s="59">
        <v>0</v>
      </c>
      <c r="BP65" s="59"/>
      <c r="BQ65" s="59">
        <v>0</v>
      </c>
      <c r="BR65" s="124"/>
      <c r="BS65" s="59">
        <v>0</v>
      </c>
      <c r="BT65" s="59"/>
      <c r="BU65" s="59">
        <v>0</v>
      </c>
      <c r="BV65" s="124"/>
      <c r="BW65" s="59">
        <v>0</v>
      </c>
      <c r="BX65" s="59"/>
      <c r="BY65" s="59">
        <v>0</v>
      </c>
      <c r="BZ65" s="124"/>
      <c r="CA65" s="59">
        <v>0</v>
      </c>
      <c r="CB65" s="59"/>
      <c r="CC65" s="59">
        <v>0</v>
      </c>
      <c r="CD65" s="124"/>
      <c r="CE65" s="59">
        <v>0</v>
      </c>
      <c r="CF65" s="59"/>
      <c r="CG65" s="59">
        <v>0</v>
      </c>
      <c r="CH65" s="124"/>
      <c r="CI65" s="59">
        <v>0</v>
      </c>
      <c r="CJ65" s="59"/>
      <c r="CK65" s="59">
        <v>0</v>
      </c>
      <c r="CL65" s="124"/>
      <c r="CM65" s="59">
        <v>0</v>
      </c>
      <c r="CN65" s="59"/>
      <c r="CO65" s="59">
        <v>0</v>
      </c>
      <c r="CP65" s="124"/>
      <c r="CQ65" s="59">
        <v>0</v>
      </c>
      <c r="CR65" s="59"/>
      <c r="CS65" s="59">
        <v>0</v>
      </c>
      <c r="CT65" s="124"/>
      <c r="CU65" s="59">
        <v>0</v>
      </c>
      <c r="CV65" s="59"/>
      <c r="CW65" s="59">
        <v>0</v>
      </c>
      <c r="CX65" s="124"/>
      <c r="CY65" s="59">
        <v>0</v>
      </c>
      <c r="CZ65" s="59"/>
      <c r="DA65" s="59">
        <v>0</v>
      </c>
      <c r="DB65" s="124"/>
      <c r="DC65" s="59">
        <v>0</v>
      </c>
      <c r="DD65" s="59"/>
      <c r="DE65" s="59">
        <v>0</v>
      </c>
      <c r="DF65" s="124"/>
      <c r="DG65" s="59">
        <v>0</v>
      </c>
      <c r="DH65" s="59"/>
      <c r="DI65" s="59">
        <v>0</v>
      </c>
      <c r="DJ65" s="124"/>
      <c r="DK65" s="59">
        <v>0</v>
      </c>
      <c r="DL65" s="59"/>
      <c r="DM65" s="59">
        <v>0</v>
      </c>
      <c r="DN65" s="124"/>
      <c r="DO65" s="59">
        <v>0</v>
      </c>
      <c r="DP65" s="59"/>
      <c r="DQ65" s="59">
        <v>0</v>
      </c>
      <c r="DR65" s="124"/>
      <c r="DS65" s="59">
        <v>0</v>
      </c>
      <c r="DT65" s="59"/>
      <c r="DU65" s="59">
        <v>0</v>
      </c>
      <c r="DV65" s="124"/>
      <c r="DW65" s="59">
        <v>0</v>
      </c>
      <c r="DX65" s="59"/>
      <c r="DY65" s="59">
        <v>0</v>
      </c>
      <c r="DZ65" s="135"/>
      <c r="EA65" s="59">
        <f t="shared" si="1"/>
        <v>0</v>
      </c>
      <c r="EB65" s="59">
        <f t="shared" si="2"/>
        <v>0</v>
      </c>
      <c r="EC65" s="59">
        <f t="shared" si="3"/>
        <v>0</v>
      </c>
      <c r="ED65" s="124">
        <f t="shared" si="4"/>
        <v>0</v>
      </c>
    </row>
    <row r="66" spans="1:134" x14ac:dyDescent="0.25">
      <c r="A66" s="122">
        <v>60</v>
      </c>
      <c r="B66" s="123" t="s">
        <v>45</v>
      </c>
      <c r="C66" s="59">
        <v>0</v>
      </c>
      <c r="D66" s="59"/>
      <c r="E66" s="59">
        <v>0</v>
      </c>
      <c r="F66" s="124"/>
      <c r="G66" s="59">
        <v>0</v>
      </c>
      <c r="H66" s="59"/>
      <c r="I66" s="59">
        <v>0</v>
      </c>
      <c r="J66" s="124"/>
      <c r="K66" s="59">
        <v>0</v>
      </c>
      <c r="L66" s="59"/>
      <c r="M66" s="59">
        <v>0</v>
      </c>
      <c r="N66" s="124"/>
      <c r="O66" s="59">
        <v>0</v>
      </c>
      <c r="P66" s="59"/>
      <c r="Q66" s="59">
        <v>0</v>
      </c>
      <c r="R66" s="124"/>
      <c r="S66" s="59">
        <v>0</v>
      </c>
      <c r="T66" s="59"/>
      <c r="U66" s="59">
        <v>0</v>
      </c>
      <c r="V66" s="124"/>
      <c r="W66" s="59">
        <v>0</v>
      </c>
      <c r="X66" s="59"/>
      <c r="Y66" s="59">
        <v>0</v>
      </c>
      <c r="Z66" s="124"/>
      <c r="AA66" s="59">
        <v>0</v>
      </c>
      <c r="AB66" s="59"/>
      <c r="AC66" s="59">
        <v>0</v>
      </c>
      <c r="AD66" s="124"/>
      <c r="AE66" s="59">
        <v>0</v>
      </c>
      <c r="AF66" s="59"/>
      <c r="AG66" s="59">
        <v>0</v>
      </c>
      <c r="AH66" s="124"/>
      <c r="AI66" s="59">
        <v>0</v>
      </c>
      <c r="AJ66" s="59"/>
      <c r="AK66" s="59">
        <v>0</v>
      </c>
      <c r="AL66" s="124"/>
      <c r="AM66" s="59">
        <v>0</v>
      </c>
      <c r="AN66" s="59"/>
      <c r="AO66" s="59">
        <v>0</v>
      </c>
      <c r="AP66" s="124"/>
      <c r="AQ66" s="59">
        <v>0</v>
      </c>
      <c r="AR66" s="59"/>
      <c r="AS66" s="59">
        <v>0</v>
      </c>
      <c r="AT66" s="124"/>
      <c r="AU66" s="59">
        <v>0</v>
      </c>
      <c r="AV66" s="59"/>
      <c r="AW66" s="59">
        <v>0</v>
      </c>
      <c r="AX66" s="124"/>
      <c r="AY66" s="59">
        <v>0</v>
      </c>
      <c r="AZ66" s="59"/>
      <c r="BA66" s="59">
        <v>0</v>
      </c>
      <c r="BB66" s="124"/>
      <c r="BC66" s="59">
        <v>0</v>
      </c>
      <c r="BD66" s="59"/>
      <c r="BE66" s="59">
        <v>0</v>
      </c>
      <c r="BF66" s="124"/>
      <c r="BG66" s="59">
        <v>0</v>
      </c>
      <c r="BH66" s="59"/>
      <c r="BI66" s="59">
        <v>0</v>
      </c>
      <c r="BJ66" s="124"/>
      <c r="BK66" s="59">
        <v>0</v>
      </c>
      <c r="BL66" s="59"/>
      <c r="BM66" s="59">
        <v>0</v>
      </c>
      <c r="BN66" s="124"/>
      <c r="BO66" s="59">
        <v>0</v>
      </c>
      <c r="BP66" s="59"/>
      <c r="BQ66" s="59">
        <v>0</v>
      </c>
      <c r="BR66" s="124"/>
      <c r="BS66" s="59">
        <v>0</v>
      </c>
      <c r="BT66" s="59"/>
      <c r="BU66" s="59">
        <v>0</v>
      </c>
      <c r="BV66" s="124"/>
      <c r="BW66" s="59">
        <v>0</v>
      </c>
      <c r="BX66" s="59"/>
      <c r="BY66" s="59">
        <v>0</v>
      </c>
      <c r="BZ66" s="124"/>
      <c r="CA66" s="59">
        <v>0</v>
      </c>
      <c r="CB66" s="59"/>
      <c r="CC66" s="59">
        <v>0</v>
      </c>
      <c r="CD66" s="124"/>
      <c r="CE66" s="59">
        <v>0</v>
      </c>
      <c r="CF66" s="59"/>
      <c r="CG66" s="59">
        <v>0</v>
      </c>
      <c r="CH66" s="124"/>
      <c r="CI66" s="59">
        <v>0</v>
      </c>
      <c r="CJ66" s="59"/>
      <c r="CK66" s="59">
        <v>0</v>
      </c>
      <c r="CL66" s="124"/>
      <c r="CM66" s="59">
        <v>0</v>
      </c>
      <c r="CN66" s="59"/>
      <c r="CO66" s="59">
        <v>0</v>
      </c>
      <c r="CP66" s="124"/>
      <c r="CQ66" s="59">
        <v>0</v>
      </c>
      <c r="CR66" s="59"/>
      <c r="CS66" s="59">
        <v>0</v>
      </c>
      <c r="CT66" s="124"/>
      <c r="CU66" s="59">
        <v>0</v>
      </c>
      <c r="CV66" s="59"/>
      <c r="CW66" s="59">
        <v>0</v>
      </c>
      <c r="CX66" s="124"/>
      <c r="CY66" s="59">
        <v>0</v>
      </c>
      <c r="CZ66" s="59"/>
      <c r="DA66" s="59">
        <v>0</v>
      </c>
      <c r="DB66" s="124"/>
      <c r="DC66" s="59">
        <v>0</v>
      </c>
      <c r="DD66" s="59"/>
      <c r="DE66" s="59">
        <v>0</v>
      </c>
      <c r="DF66" s="124"/>
      <c r="DG66" s="59">
        <v>0</v>
      </c>
      <c r="DH66" s="59"/>
      <c r="DI66" s="59">
        <v>0</v>
      </c>
      <c r="DJ66" s="124"/>
      <c r="DK66" s="59">
        <v>0</v>
      </c>
      <c r="DL66" s="59"/>
      <c r="DM66" s="59">
        <v>0</v>
      </c>
      <c r="DN66" s="124"/>
      <c r="DO66" s="59">
        <v>0</v>
      </c>
      <c r="DP66" s="59"/>
      <c r="DQ66" s="59">
        <v>0</v>
      </c>
      <c r="DR66" s="124"/>
      <c r="DS66" s="59">
        <v>0</v>
      </c>
      <c r="DT66" s="59"/>
      <c r="DU66" s="59">
        <v>0</v>
      </c>
      <c r="DV66" s="124"/>
      <c r="DW66" s="59">
        <v>0</v>
      </c>
      <c r="DX66" s="59"/>
      <c r="DY66" s="59">
        <v>0</v>
      </c>
      <c r="DZ66" s="135"/>
      <c r="EA66" s="59">
        <f t="shared" si="1"/>
        <v>0</v>
      </c>
      <c r="EB66" s="59">
        <f t="shared" si="2"/>
        <v>0</v>
      </c>
      <c r="EC66" s="59">
        <f t="shared" si="3"/>
        <v>0</v>
      </c>
      <c r="ED66" s="124">
        <f t="shared" si="4"/>
        <v>0</v>
      </c>
    </row>
    <row r="67" spans="1:134" x14ac:dyDescent="0.25">
      <c r="A67" s="122">
        <v>61</v>
      </c>
      <c r="B67" s="131" t="s">
        <v>49</v>
      </c>
      <c r="C67" s="59">
        <v>0</v>
      </c>
      <c r="D67" s="59"/>
      <c r="E67" s="59">
        <v>0</v>
      </c>
      <c r="F67" s="124"/>
      <c r="G67" s="59">
        <v>0</v>
      </c>
      <c r="H67" s="59"/>
      <c r="I67" s="59">
        <v>0</v>
      </c>
      <c r="J67" s="124"/>
      <c r="K67" s="59">
        <v>0</v>
      </c>
      <c r="L67" s="59"/>
      <c r="M67" s="59">
        <v>0</v>
      </c>
      <c r="N67" s="124"/>
      <c r="O67" s="59">
        <v>0</v>
      </c>
      <c r="P67" s="59"/>
      <c r="Q67" s="59">
        <v>0</v>
      </c>
      <c r="R67" s="124"/>
      <c r="S67" s="59">
        <v>0</v>
      </c>
      <c r="T67" s="59"/>
      <c r="U67" s="59">
        <v>0</v>
      </c>
      <c r="V67" s="124"/>
      <c r="W67" s="59">
        <v>0</v>
      </c>
      <c r="X67" s="59"/>
      <c r="Y67" s="59">
        <v>0</v>
      </c>
      <c r="Z67" s="124"/>
      <c r="AA67" s="59">
        <v>0</v>
      </c>
      <c r="AB67" s="59"/>
      <c r="AC67" s="59">
        <v>0</v>
      </c>
      <c r="AD67" s="124"/>
      <c r="AE67" s="59">
        <v>0</v>
      </c>
      <c r="AF67" s="59"/>
      <c r="AG67" s="59">
        <v>0</v>
      </c>
      <c r="AH67" s="124"/>
      <c r="AI67" s="59">
        <v>0</v>
      </c>
      <c r="AJ67" s="59"/>
      <c r="AK67" s="59">
        <v>0</v>
      </c>
      <c r="AL67" s="124"/>
      <c r="AM67" s="59">
        <v>0</v>
      </c>
      <c r="AN67" s="59"/>
      <c r="AO67" s="59">
        <v>0</v>
      </c>
      <c r="AP67" s="124"/>
      <c r="AQ67" s="59">
        <v>0</v>
      </c>
      <c r="AR67" s="59"/>
      <c r="AS67" s="59">
        <v>0</v>
      </c>
      <c r="AT67" s="124"/>
      <c r="AU67" s="59">
        <v>0</v>
      </c>
      <c r="AV67" s="59"/>
      <c r="AW67" s="59">
        <v>0</v>
      </c>
      <c r="AX67" s="124"/>
      <c r="AY67" s="59">
        <v>0</v>
      </c>
      <c r="AZ67" s="59"/>
      <c r="BA67" s="59">
        <v>0</v>
      </c>
      <c r="BB67" s="124"/>
      <c r="BC67" s="59">
        <v>0</v>
      </c>
      <c r="BD67" s="59"/>
      <c r="BE67" s="59">
        <v>0</v>
      </c>
      <c r="BF67" s="124"/>
      <c r="BG67" s="59">
        <v>0</v>
      </c>
      <c r="BH67" s="59"/>
      <c r="BI67" s="59">
        <v>0</v>
      </c>
      <c r="BJ67" s="124"/>
      <c r="BK67" s="59">
        <v>0</v>
      </c>
      <c r="BL67" s="59"/>
      <c r="BM67" s="59">
        <v>0</v>
      </c>
      <c r="BN67" s="124"/>
      <c r="BO67" s="59">
        <v>0</v>
      </c>
      <c r="BP67" s="59"/>
      <c r="BQ67" s="59">
        <v>0</v>
      </c>
      <c r="BR67" s="124"/>
      <c r="BS67" s="59">
        <v>0</v>
      </c>
      <c r="BT67" s="59"/>
      <c r="BU67" s="59">
        <v>0</v>
      </c>
      <c r="BV67" s="124"/>
      <c r="BW67" s="59">
        <v>0</v>
      </c>
      <c r="BX67" s="59"/>
      <c r="BY67" s="59">
        <v>0</v>
      </c>
      <c r="BZ67" s="124"/>
      <c r="CA67" s="59">
        <v>0</v>
      </c>
      <c r="CB67" s="59"/>
      <c r="CC67" s="59">
        <v>0</v>
      </c>
      <c r="CD67" s="124"/>
      <c r="CE67" s="59">
        <v>0</v>
      </c>
      <c r="CF67" s="59"/>
      <c r="CG67" s="59">
        <v>0</v>
      </c>
      <c r="CH67" s="124"/>
      <c r="CI67" s="59">
        <v>0</v>
      </c>
      <c r="CJ67" s="59"/>
      <c r="CK67" s="59">
        <v>0</v>
      </c>
      <c r="CL67" s="124"/>
      <c r="CM67" s="59">
        <v>0</v>
      </c>
      <c r="CN67" s="59"/>
      <c r="CO67" s="59">
        <v>0</v>
      </c>
      <c r="CP67" s="124"/>
      <c r="CQ67" s="59">
        <v>0</v>
      </c>
      <c r="CR67" s="59"/>
      <c r="CS67" s="59">
        <v>0</v>
      </c>
      <c r="CT67" s="124"/>
      <c r="CU67" s="59">
        <v>0</v>
      </c>
      <c r="CV67" s="59"/>
      <c r="CW67" s="59">
        <v>0</v>
      </c>
      <c r="CX67" s="124"/>
      <c r="CY67" s="59">
        <v>0</v>
      </c>
      <c r="CZ67" s="59"/>
      <c r="DA67" s="59">
        <v>0</v>
      </c>
      <c r="DB67" s="124"/>
      <c r="DC67" s="59">
        <v>0</v>
      </c>
      <c r="DD67" s="59"/>
      <c r="DE67" s="59">
        <v>0</v>
      </c>
      <c r="DF67" s="124"/>
      <c r="DG67" s="59">
        <v>0</v>
      </c>
      <c r="DH67" s="59"/>
      <c r="DI67" s="59">
        <v>0</v>
      </c>
      <c r="DJ67" s="124"/>
      <c r="DK67" s="59">
        <v>0</v>
      </c>
      <c r="DL67" s="59"/>
      <c r="DM67" s="59">
        <v>0</v>
      </c>
      <c r="DN67" s="124"/>
      <c r="DO67" s="59">
        <v>0</v>
      </c>
      <c r="DP67" s="59"/>
      <c r="DQ67" s="59">
        <v>0</v>
      </c>
      <c r="DR67" s="124"/>
      <c r="DS67" s="59">
        <v>0</v>
      </c>
      <c r="DT67" s="59"/>
      <c r="DU67" s="59">
        <v>0</v>
      </c>
      <c r="DV67" s="124"/>
      <c r="DW67" s="59">
        <v>0</v>
      </c>
      <c r="DX67" s="59"/>
      <c r="DY67" s="59">
        <v>0</v>
      </c>
      <c r="DZ67" s="135"/>
      <c r="EA67" s="59">
        <f t="shared" si="1"/>
        <v>0</v>
      </c>
      <c r="EB67" s="59">
        <f t="shared" si="2"/>
        <v>0</v>
      </c>
      <c r="EC67" s="59">
        <f t="shared" si="3"/>
        <v>0</v>
      </c>
      <c r="ED67" s="124">
        <f t="shared" si="4"/>
        <v>0</v>
      </c>
    </row>
    <row r="68" spans="1:134" x14ac:dyDescent="0.25">
      <c r="A68" s="122">
        <v>62</v>
      </c>
      <c r="B68" s="131" t="s">
        <v>50</v>
      </c>
      <c r="C68" s="59">
        <v>0</v>
      </c>
      <c r="D68" s="59"/>
      <c r="E68" s="59">
        <v>0</v>
      </c>
      <c r="F68" s="124"/>
      <c r="G68" s="59">
        <v>0</v>
      </c>
      <c r="H68" s="59"/>
      <c r="I68" s="59">
        <v>0</v>
      </c>
      <c r="J68" s="124"/>
      <c r="K68" s="59">
        <v>0</v>
      </c>
      <c r="L68" s="59"/>
      <c r="M68" s="59">
        <v>0</v>
      </c>
      <c r="N68" s="124"/>
      <c r="O68" s="59">
        <v>0</v>
      </c>
      <c r="P68" s="59"/>
      <c r="Q68" s="59">
        <v>0</v>
      </c>
      <c r="R68" s="124"/>
      <c r="S68" s="59">
        <v>0</v>
      </c>
      <c r="T68" s="59"/>
      <c r="U68" s="59">
        <v>0</v>
      </c>
      <c r="V68" s="124"/>
      <c r="W68" s="59">
        <v>0</v>
      </c>
      <c r="X68" s="59"/>
      <c r="Y68" s="59">
        <v>0</v>
      </c>
      <c r="Z68" s="124"/>
      <c r="AA68" s="59">
        <v>0</v>
      </c>
      <c r="AB68" s="59"/>
      <c r="AC68" s="59">
        <v>0</v>
      </c>
      <c r="AD68" s="124"/>
      <c r="AE68" s="59">
        <v>0</v>
      </c>
      <c r="AF68" s="59"/>
      <c r="AG68" s="59">
        <v>0</v>
      </c>
      <c r="AH68" s="124"/>
      <c r="AI68" s="59">
        <v>0</v>
      </c>
      <c r="AJ68" s="59"/>
      <c r="AK68" s="59">
        <v>0</v>
      </c>
      <c r="AL68" s="124"/>
      <c r="AM68" s="59">
        <v>0</v>
      </c>
      <c r="AN68" s="59"/>
      <c r="AO68" s="59">
        <v>0</v>
      </c>
      <c r="AP68" s="124"/>
      <c r="AQ68" s="59">
        <v>0</v>
      </c>
      <c r="AR68" s="59"/>
      <c r="AS68" s="59">
        <v>0</v>
      </c>
      <c r="AT68" s="124"/>
      <c r="AU68" s="59">
        <v>0</v>
      </c>
      <c r="AV68" s="59"/>
      <c r="AW68" s="59">
        <v>0</v>
      </c>
      <c r="AX68" s="124"/>
      <c r="AY68" s="59">
        <v>0</v>
      </c>
      <c r="AZ68" s="59"/>
      <c r="BA68" s="59">
        <v>0</v>
      </c>
      <c r="BB68" s="124"/>
      <c r="BC68" s="59">
        <v>0</v>
      </c>
      <c r="BD68" s="59"/>
      <c r="BE68" s="59">
        <v>0</v>
      </c>
      <c r="BF68" s="124"/>
      <c r="BG68" s="59">
        <v>0</v>
      </c>
      <c r="BH68" s="59"/>
      <c r="BI68" s="59">
        <v>0</v>
      </c>
      <c r="BJ68" s="124"/>
      <c r="BK68" s="59">
        <v>0</v>
      </c>
      <c r="BL68" s="59"/>
      <c r="BM68" s="59">
        <v>0</v>
      </c>
      <c r="BN68" s="124"/>
      <c r="BO68" s="59">
        <v>0</v>
      </c>
      <c r="BP68" s="59"/>
      <c r="BQ68" s="59">
        <v>0</v>
      </c>
      <c r="BR68" s="124"/>
      <c r="BS68" s="59">
        <v>0</v>
      </c>
      <c r="BT68" s="59"/>
      <c r="BU68" s="59">
        <v>0</v>
      </c>
      <c r="BV68" s="124"/>
      <c r="BW68" s="59">
        <v>0</v>
      </c>
      <c r="BX68" s="59"/>
      <c r="BY68" s="59">
        <v>0</v>
      </c>
      <c r="BZ68" s="124"/>
      <c r="CA68" s="59">
        <v>0</v>
      </c>
      <c r="CB68" s="59"/>
      <c r="CC68" s="59">
        <v>0</v>
      </c>
      <c r="CD68" s="124"/>
      <c r="CE68" s="59">
        <v>1</v>
      </c>
      <c r="CF68" s="59">
        <v>12</v>
      </c>
      <c r="CG68" s="59">
        <v>323</v>
      </c>
      <c r="CH68" s="124">
        <v>405333.68</v>
      </c>
      <c r="CI68" s="59">
        <v>0</v>
      </c>
      <c r="CJ68" s="59"/>
      <c r="CK68" s="59">
        <v>0</v>
      </c>
      <c r="CL68" s="124"/>
      <c r="CM68" s="59">
        <v>0</v>
      </c>
      <c r="CN68" s="59"/>
      <c r="CO68" s="59">
        <v>0</v>
      </c>
      <c r="CP68" s="124"/>
      <c r="CQ68" s="59">
        <v>0</v>
      </c>
      <c r="CR68" s="59"/>
      <c r="CS68" s="59">
        <v>0</v>
      </c>
      <c r="CT68" s="124"/>
      <c r="CU68" s="59">
        <v>0</v>
      </c>
      <c r="CV68" s="59"/>
      <c r="CW68" s="59">
        <v>0</v>
      </c>
      <c r="CX68" s="124"/>
      <c r="CY68" s="59">
        <v>0</v>
      </c>
      <c r="CZ68" s="59"/>
      <c r="DA68" s="59">
        <v>0</v>
      </c>
      <c r="DB68" s="124"/>
      <c r="DC68" s="59">
        <v>0</v>
      </c>
      <c r="DD68" s="59"/>
      <c r="DE68" s="59">
        <v>0</v>
      </c>
      <c r="DF68" s="124"/>
      <c r="DG68" s="59">
        <v>0</v>
      </c>
      <c r="DH68" s="59"/>
      <c r="DI68" s="59">
        <v>0</v>
      </c>
      <c r="DJ68" s="124"/>
      <c r="DK68" s="59">
        <v>0</v>
      </c>
      <c r="DL68" s="59"/>
      <c r="DM68" s="59">
        <v>0</v>
      </c>
      <c r="DN68" s="124"/>
      <c r="DO68" s="59">
        <v>0</v>
      </c>
      <c r="DP68" s="59"/>
      <c r="DQ68" s="59">
        <v>0</v>
      </c>
      <c r="DR68" s="124"/>
      <c r="DS68" s="59">
        <v>0</v>
      </c>
      <c r="DT68" s="59"/>
      <c r="DU68" s="59">
        <v>0</v>
      </c>
      <c r="DV68" s="124"/>
      <c r="DW68" s="59">
        <v>0</v>
      </c>
      <c r="DX68" s="59"/>
      <c r="DY68" s="59">
        <v>0</v>
      </c>
      <c r="DZ68" s="135"/>
      <c r="EA68" s="59">
        <f t="shared" si="1"/>
        <v>1</v>
      </c>
      <c r="EB68" s="59">
        <f t="shared" si="2"/>
        <v>12</v>
      </c>
      <c r="EC68" s="59">
        <f t="shared" si="3"/>
        <v>323</v>
      </c>
      <c r="ED68" s="124">
        <f t="shared" si="4"/>
        <v>405333.68</v>
      </c>
    </row>
    <row r="69" spans="1:134" x14ac:dyDescent="0.25">
      <c r="A69" s="122">
        <v>63</v>
      </c>
      <c r="B69" s="131" t="s">
        <v>52</v>
      </c>
      <c r="C69" s="59">
        <v>0</v>
      </c>
      <c r="D69" s="59"/>
      <c r="E69" s="59">
        <v>0</v>
      </c>
      <c r="F69" s="124"/>
      <c r="G69" s="59">
        <v>0</v>
      </c>
      <c r="H69" s="59"/>
      <c r="I69" s="59">
        <v>0</v>
      </c>
      <c r="J69" s="124"/>
      <c r="K69" s="59">
        <v>0</v>
      </c>
      <c r="L69" s="59"/>
      <c r="M69" s="59">
        <v>0</v>
      </c>
      <c r="N69" s="124"/>
      <c r="O69" s="59">
        <v>0</v>
      </c>
      <c r="P69" s="59"/>
      <c r="Q69" s="59">
        <v>0</v>
      </c>
      <c r="R69" s="124"/>
      <c r="S69" s="59">
        <v>0</v>
      </c>
      <c r="T69" s="59"/>
      <c r="U69" s="59">
        <v>0</v>
      </c>
      <c r="V69" s="124"/>
      <c r="W69" s="59">
        <v>0</v>
      </c>
      <c r="X69" s="59"/>
      <c r="Y69" s="59">
        <v>0</v>
      </c>
      <c r="Z69" s="124"/>
      <c r="AA69" s="59">
        <v>0</v>
      </c>
      <c r="AB69" s="59"/>
      <c r="AC69" s="59">
        <v>0</v>
      </c>
      <c r="AD69" s="124"/>
      <c r="AE69" s="59">
        <v>0</v>
      </c>
      <c r="AF69" s="59"/>
      <c r="AG69" s="59">
        <v>0</v>
      </c>
      <c r="AH69" s="124"/>
      <c r="AI69" s="59">
        <v>0</v>
      </c>
      <c r="AJ69" s="59"/>
      <c r="AK69" s="59">
        <v>0</v>
      </c>
      <c r="AL69" s="124"/>
      <c r="AM69" s="59">
        <v>0</v>
      </c>
      <c r="AN69" s="59"/>
      <c r="AO69" s="59">
        <v>0</v>
      </c>
      <c r="AP69" s="124"/>
      <c r="AQ69" s="59">
        <v>0</v>
      </c>
      <c r="AR69" s="59"/>
      <c r="AS69" s="59">
        <v>0</v>
      </c>
      <c r="AT69" s="124"/>
      <c r="AU69" s="59">
        <v>0</v>
      </c>
      <c r="AV69" s="59"/>
      <c r="AW69" s="59">
        <v>0</v>
      </c>
      <c r="AX69" s="124"/>
      <c r="AY69" s="59">
        <v>0</v>
      </c>
      <c r="AZ69" s="59"/>
      <c r="BA69" s="59">
        <v>0</v>
      </c>
      <c r="BB69" s="124"/>
      <c r="BC69" s="59">
        <v>0</v>
      </c>
      <c r="BD69" s="59"/>
      <c r="BE69" s="59">
        <v>0</v>
      </c>
      <c r="BF69" s="124"/>
      <c r="BG69" s="59">
        <v>0</v>
      </c>
      <c r="BH69" s="59"/>
      <c r="BI69" s="59">
        <v>0</v>
      </c>
      <c r="BJ69" s="124"/>
      <c r="BK69" s="59">
        <v>0</v>
      </c>
      <c r="BL69" s="59"/>
      <c r="BM69" s="59">
        <v>0</v>
      </c>
      <c r="BN69" s="124"/>
      <c r="BO69" s="59">
        <v>0</v>
      </c>
      <c r="BP69" s="59"/>
      <c r="BQ69" s="59">
        <v>0</v>
      </c>
      <c r="BR69" s="124"/>
      <c r="BS69" s="59">
        <v>0</v>
      </c>
      <c r="BT69" s="59"/>
      <c r="BU69" s="59">
        <v>0</v>
      </c>
      <c r="BV69" s="124"/>
      <c r="BW69" s="59">
        <v>0</v>
      </c>
      <c r="BX69" s="59"/>
      <c r="BY69" s="59">
        <v>0</v>
      </c>
      <c r="BZ69" s="124"/>
      <c r="CA69" s="59">
        <v>0</v>
      </c>
      <c r="CB69" s="59"/>
      <c r="CC69" s="59">
        <v>0</v>
      </c>
      <c r="CD69" s="124"/>
      <c r="CE69" s="59">
        <v>0</v>
      </c>
      <c r="CF69" s="59"/>
      <c r="CG69" s="59">
        <v>0</v>
      </c>
      <c r="CH69" s="124"/>
      <c r="CI69" s="59">
        <v>0</v>
      </c>
      <c r="CJ69" s="59"/>
      <c r="CK69" s="59">
        <v>0</v>
      </c>
      <c r="CL69" s="124"/>
      <c r="CM69" s="59">
        <v>0</v>
      </c>
      <c r="CN69" s="59"/>
      <c r="CO69" s="59">
        <v>0</v>
      </c>
      <c r="CP69" s="124"/>
      <c r="CQ69" s="59">
        <v>0</v>
      </c>
      <c r="CR69" s="59"/>
      <c r="CS69" s="59">
        <v>0</v>
      </c>
      <c r="CT69" s="124"/>
      <c r="CU69" s="59">
        <v>0</v>
      </c>
      <c r="CV69" s="59"/>
      <c r="CW69" s="59">
        <v>0</v>
      </c>
      <c r="CX69" s="124"/>
      <c r="CY69" s="59">
        <v>0</v>
      </c>
      <c r="CZ69" s="59"/>
      <c r="DA69" s="59">
        <v>0</v>
      </c>
      <c r="DB69" s="124"/>
      <c r="DC69" s="59">
        <v>0</v>
      </c>
      <c r="DD69" s="59"/>
      <c r="DE69" s="59">
        <v>0</v>
      </c>
      <c r="DF69" s="124"/>
      <c r="DG69" s="59">
        <v>0</v>
      </c>
      <c r="DH69" s="59"/>
      <c r="DI69" s="59">
        <v>0</v>
      </c>
      <c r="DJ69" s="124"/>
      <c r="DK69" s="59">
        <v>0</v>
      </c>
      <c r="DL69" s="59"/>
      <c r="DM69" s="59">
        <v>0</v>
      </c>
      <c r="DN69" s="124"/>
      <c r="DO69" s="59">
        <v>0</v>
      </c>
      <c r="DP69" s="59"/>
      <c r="DQ69" s="59">
        <v>0</v>
      </c>
      <c r="DR69" s="124"/>
      <c r="DS69" s="59">
        <v>0</v>
      </c>
      <c r="DT69" s="59"/>
      <c r="DU69" s="59">
        <v>0</v>
      </c>
      <c r="DV69" s="124"/>
      <c r="DW69" s="59">
        <v>0</v>
      </c>
      <c r="DX69" s="59"/>
      <c r="DY69" s="59">
        <v>0</v>
      </c>
      <c r="DZ69" s="135"/>
      <c r="EA69" s="59">
        <f t="shared" si="1"/>
        <v>0</v>
      </c>
      <c r="EB69" s="59">
        <f t="shared" si="2"/>
        <v>0</v>
      </c>
      <c r="EC69" s="59">
        <f t="shared" si="3"/>
        <v>0</v>
      </c>
      <c r="ED69" s="124">
        <f t="shared" si="4"/>
        <v>0</v>
      </c>
    </row>
    <row r="70" spans="1:134" x14ac:dyDescent="0.25">
      <c r="A70" s="122">
        <v>64</v>
      </c>
      <c r="B70" s="131" t="s">
        <v>54</v>
      </c>
      <c r="C70" s="59">
        <v>0</v>
      </c>
      <c r="D70" s="59"/>
      <c r="E70" s="59">
        <v>0</v>
      </c>
      <c r="F70" s="124"/>
      <c r="G70" s="59">
        <v>0</v>
      </c>
      <c r="H70" s="59"/>
      <c r="I70" s="59">
        <v>0</v>
      </c>
      <c r="J70" s="124"/>
      <c r="K70" s="59">
        <v>0</v>
      </c>
      <c r="L70" s="59"/>
      <c r="M70" s="59">
        <v>0</v>
      </c>
      <c r="N70" s="124"/>
      <c r="O70" s="59">
        <v>0</v>
      </c>
      <c r="P70" s="59"/>
      <c r="Q70" s="59">
        <v>0</v>
      </c>
      <c r="R70" s="124"/>
      <c r="S70" s="59">
        <v>0</v>
      </c>
      <c r="T70" s="59"/>
      <c r="U70" s="59">
        <v>0</v>
      </c>
      <c r="V70" s="124"/>
      <c r="W70" s="59">
        <v>0</v>
      </c>
      <c r="X70" s="59"/>
      <c r="Y70" s="59">
        <v>0</v>
      </c>
      <c r="Z70" s="124"/>
      <c r="AA70" s="59">
        <v>0</v>
      </c>
      <c r="AB70" s="59"/>
      <c r="AC70" s="59">
        <v>0</v>
      </c>
      <c r="AD70" s="124"/>
      <c r="AE70" s="59">
        <v>0</v>
      </c>
      <c r="AF70" s="59"/>
      <c r="AG70" s="59">
        <v>0</v>
      </c>
      <c r="AH70" s="124"/>
      <c r="AI70" s="59">
        <v>0</v>
      </c>
      <c r="AJ70" s="59"/>
      <c r="AK70" s="59">
        <v>0</v>
      </c>
      <c r="AL70" s="124"/>
      <c r="AM70" s="59">
        <v>0</v>
      </c>
      <c r="AN70" s="59"/>
      <c r="AO70" s="59">
        <v>0</v>
      </c>
      <c r="AP70" s="124"/>
      <c r="AQ70" s="59">
        <v>0</v>
      </c>
      <c r="AR70" s="59"/>
      <c r="AS70" s="59">
        <v>0</v>
      </c>
      <c r="AT70" s="124"/>
      <c r="AU70" s="59">
        <v>0</v>
      </c>
      <c r="AV70" s="59"/>
      <c r="AW70" s="59">
        <v>0</v>
      </c>
      <c r="AX70" s="124"/>
      <c r="AY70" s="59">
        <v>0</v>
      </c>
      <c r="AZ70" s="59"/>
      <c r="BA70" s="59">
        <v>0</v>
      </c>
      <c r="BB70" s="124"/>
      <c r="BC70" s="59">
        <v>0</v>
      </c>
      <c r="BD70" s="59"/>
      <c r="BE70" s="59">
        <v>0</v>
      </c>
      <c r="BF70" s="124"/>
      <c r="BG70" s="59">
        <v>0</v>
      </c>
      <c r="BH70" s="59"/>
      <c r="BI70" s="59">
        <v>0</v>
      </c>
      <c r="BJ70" s="124"/>
      <c r="BK70" s="59">
        <v>0</v>
      </c>
      <c r="BL70" s="59"/>
      <c r="BM70" s="59">
        <v>0</v>
      </c>
      <c r="BN70" s="124"/>
      <c r="BO70" s="59">
        <v>0</v>
      </c>
      <c r="BP70" s="59"/>
      <c r="BQ70" s="59">
        <v>0</v>
      </c>
      <c r="BR70" s="124"/>
      <c r="BS70" s="59">
        <v>0</v>
      </c>
      <c r="BT70" s="59"/>
      <c r="BU70" s="59">
        <v>0</v>
      </c>
      <c r="BV70" s="124"/>
      <c r="BW70" s="59">
        <v>0</v>
      </c>
      <c r="BX70" s="59"/>
      <c r="BY70" s="59">
        <v>0</v>
      </c>
      <c r="BZ70" s="124"/>
      <c r="CA70" s="59">
        <v>0</v>
      </c>
      <c r="CB70" s="59"/>
      <c r="CC70" s="59">
        <v>0</v>
      </c>
      <c r="CD70" s="124"/>
      <c r="CE70" s="59">
        <v>0</v>
      </c>
      <c r="CF70" s="59"/>
      <c r="CG70" s="59">
        <v>0</v>
      </c>
      <c r="CH70" s="124"/>
      <c r="CI70" s="59">
        <v>0</v>
      </c>
      <c r="CJ70" s="59"/>
      <c r="CK70" s="59">
        <v>0</v>
      </c>
      <c r="CL70" s="124"/>
      <c r="CM70" s="59">
        <v>0</v>
      </c>
      <c r="CN70" s="59"/>
      <c r="CO70" s="59">
        <v>0</v>
      </c>
      <c r="CP70" s="124"/>
      <c r="CQ70" s="59">
        <v>0</v>
      </c>
      <c r="CR70" s="59"/>
      <c r="CS70" s="59">
        <v>0</v>
      </c>
      <c r="CT70" s="124"/>
      <c r="CU70" s="59">
        <v>0</v>
      </c>
      <c r="CV70" s="59"/>
      <c r="CW70" s="59">
        <v>0</v>
      </c>
      <c r="CX70" s="124"/>
      <c r="CY70" s="59">
        <v>0</v>
      </c>
      <c r="CZ70" s="59"/>
      <c r="DA70" s="59">
        <v>0</v>
      </c>
      <c r="DB70" s="124"/>
      <c r="DC70" s="59">
        <v>0</v>
      </c>
      <c r="DD70" s="59"/>
      <c r="DE70" s="59">
        <v>0</v>
      </c>
      <c r="DF70" s="124"/>
      <c r="DG70" s="59">
        <v>0</v>
      </c>
      <c r="DH70" s="59"/>
      <c r="DI70" s="59">
        <v>0</v>
      </c>
      <c r="DJ70" s="124"/>
      <c r="DK70" s="59">
        <v>0</v>
      </c>
      <c r="DL70" s="59"/>
      <c r="DM70" s="59">
        <v>0</v>
      </c>
      <c r="DN70" s="124"/>
      <c r="DO70" s="59">
        <v>0</v>
      </c>
      <c r="DP70" s="59"/>
      <c r="DQ70" s="59">
        <v>0</v>
      </c>
      <c r="DR70" s="124"/>
      <c r="DS70" s="59">
        <v>0</v>
      </c>
      <c r="DT70" s="59"/>
      <c r="DU70" s="59">
        <v>0</v>
      </c>
      <c r="DV70" s="124"/>
      <c r="DW70" s="59">
        <v>0</v>
      </c>
      <c r="DX70" s="59"/>
      <c r="DY70" s="59">
        <v>0</v>
      </c>
      <c r="DZ70" s="135"/>
      <c r="EA70" s="59">
        <f t="shared" si="1"/>
        <v>0</v>
      </c>
      <c r="EB70" s="59">
        <f t="shared" si="2"/>
        <v>0</v>
      </c>
      <c r="EC70" s="59">
        <f t="shared" si="3"/>
        <v>0</v>
      </c>
      <c r="ED70" s="124">
        <f t="shared" si="4"/>
        <v>0</v>
      </c>
    </row>
    <row r="71" spans="1:134" ht="45" x14ac:dyDescent="0.25">
      <c r="A71" s="122">
        <v>65</v>
      </c>
      <c r="B71" s="131" t="s">
        <v>56</v>
      </c>
      <c r="C71" s="59">
        <v>0</v>
      </c>
      <c r="D71" s="59"/>
      <c r="E71" s="59">
        <v>0</v>
      </c>
      <c r="F71" s="124"/>
      <c r="G71" s="59">
        <v>0</v>
      </c>
      <c r="H71" s="59"/>
      <c r="I71" s="59">
        <v>0</v>
      </c>
      <c r="J71" s="124"/>
      <c r="K71" s="59">
        <v>0</v>
      </c>
      <c r="L71" s="59"/>
      <c r="M71" s="59">
        <v>0</v>
      </c>
      <c r="N71" s="124"/>
      <c r="O71" s="59">
        <v>0</v>
      </c>
      <c r="P71" s="59"/>
      <c r="Q71" s="59">
        <v>0</v>
      </c>
      <c r="R71" s="124"/>
      <c r="S71" s="59">
        <v>0</v>
      </c>
      <c r="T71" s="59"/>
      <c r="U71" s="59">
        <v>0</v>
      </c>
      <c r="V71" s="124"/>
      <c r="W71" s="59">
        <v>0</v>
      </c>
      <c r="X71" s="59"/>
      <c r="Y71" s="59">
        <v>0</v>
      </c>
      <c r="Z71" s="124"/>
      <c r="AA71" s="59">
        <v>0</v>
      </c>
      <c r="AB71" s="59"/>
      <c r="AC71" s="59">
        <v>0</v>
      </c>
      <c r="AD71" s="124"/>
      <c r="AE71" s="59">
        <v>0</v>
      </c>
      <c r="AF71" s="59"/>
      <c r="AG71" s="59">
        <v>0</v>
      </c>
      <c r="AH71" s="124"/>
      <c r="AI71" s="59">
        <v>0</v>
      </c>
      <c r="AJ71" s="59"/>
      <c r="AK71" s="59">
        <v>0</v>
      </c>
      <c r="AL71" s="124"/>
      <c r="AM71" s="59">
        <v>0</v>
      </c>
      <c r="AN71" s="59"/>
      <c r="AO71" s="59">
        <v>0</v>
      </c>
      <c r="AP71" s="124"/>
      <c r="AQ71" s="59">
        <v>0</v>
      </c>
      <c r="AR71" s="59"/>
      <c r="AS71" s="59">
        <v>0</v>
      </c>
      <c r="AT71" s="124"/>
      <c r="AU71" s="59">
        <v>0</v>
      </c>
      <c r="AV71" s="59"/>
      <c r="AW71" s="59">
        <v>0</v>
      </c>
      <c r="AX71" s="124"/>
      <c r="AY71" s="59">
        <v>0</v>
      </c>
      <c r="AZ71" s="59"/>
      <c r="BA71" s="59">
        <v>0</v>
      </c>
      <c r="BB71" s="124"/>
      <c r="BC71" s="59">
        <v>0</v>
      </c>
      <c r="BD71" s="59"/>
      <c r="BE71" s="59">
        <v>0</v>
      </c>
      <c r="BF71" s="124"/>
      <c r="BG71" s="59">
        <v>0</v>
      </c>
      <c r="BH71" s="59"/>
      <c r="BI71" s="59">
        <v>0</v>
      </c>
      <c r="BJ71" s="124"/>
      <c r="BK71" s="59">
        <v>0</v>
      </c>
      <c r="BL71" s="59"/>
      <c r="BM71" s="59">
        <v>0</v>
      </c>
      <c r="BN71" s="124"/>
      <c r="BO71" s="59">
        <v>0</v>
      </c>
      <c r="BP71" s="59"/>
      <c r="BQ71" s="59">
        <v>0</v>
      </c>
      <c r="BR71" s="124"/>
      <c r="BS71" s="59">
        <v>0</v>
      </c>
      <c r="BT71" s="59"/>
      <c r="BU71" s="59">
        <v>0</v>
      </c>
      <c r="BV71" s="124"/>
      <c r="BW71" s="59">
        <v>0</v>
      </c>
      <c r="BX71" s="59"/>
      <c r="BY71" s="59">
        <v>0</v>
      </c>
      <c r="BZ71" s="124"/>
      <c r="CA71" s="59">
        <v>0</v>
      </c>
      <c r="CB71" s="59"/>
      <c r="CC71" s="59">
        <v>0</v>
      </c>
      <c r="CD71" s="124"/>
      <c r="CE71" s="59">
        <v>0</v>
      </c>
      <c r="CF71" s="59"/>
      <c r="CG71" s="59">
        <v>0</v>
      </c>
      <c r="CH71" s="124"/>
      <c r="CI71" s="59">
        <v>0</v>
      </c>
      <c r="CJ71" s="59"/>
      <c r="CK71" s="59">
        <v>0</v>
      </c>
      <c r="CL71" s="124"/>
      <c r="CM71" s="59">
        <v>0</v>
      </c>
      <c r="CN71" s="59"/>
      <c r="CO71" s="59">
        <v>0</v>
      </c>
      <c r="CP71" s="124"/>
      <c r="CQ71" s="59">
        <v>0</v>
      </c>
      <c r="CR71" s="59"/>
      <c r="CS71" s="59">
        <v>0</v>
      </c>
      <c r="CT71" s="124"/>
      <c r="CU71" s="59">
        <v>0</v>
      </c>
      <c r="CV71" s="59"/>
      <c r="CW71" s="59">
        <v>0</v>
      </c>
      <c r="CX71" s="124"/>
      <c r="CY71" s="59">
        <v>0</v>
      </c>
      <c r="CZ71" s="59"/>
      <c r="DA71" s="59">
        <v>0</v>
      </c>
      <c r="DB71" s="124"/>
      <c r="DC71" s="59">
        <v>0</v>
      </c>
      <c r="DD71" s="59"/>
      <c r="DE71" s="59">
        <v>0</v>
      </c>
      <c r="DF71" s="124"/>
      <c r="DG71" s="59">
        <v>0</v>
      </c>
      <c r="DH71" s="59"/>
      <c r="DI71" s="59">
        <v>0</v>
      </c>
      <c r="DJ71" s="124"/>
      <c r="DK71" s="59">
        <v>0</v>
      </c>
      <c r="DL71" s="59"/>
      <c r="DM71" s="59">
        <v>0</v>
      </c>
      <c r="DN71" s="124"/>
      <c r="DO71" s="59">
        <v>0</v>
      </c>
      <c r="DP71" s="59"/>
      <c r="DQ71" s="59">
        <v>0</v>
      </c>
      <c r="DR71" s="124"/>
      <c r="DS71" s="59">
        <v>0</v>
      </c>
      <c r="DT71" s="59"/>
      <c r="DU71" s="59">
        <v>0</v>
      </c>
      <c r="DV71" s="124"/>
      <c r="DW71" s="59">
        <v>0</v>
      </c>
      <c r="DX71" s="59"/>
      <c r="DY71" s="59">
        <v>0</v>
      </c>
      <c r="DZ71" s="135"/>
      <c r="EA71" s="59">
        <f t="shared" si="1"/>
        <v>0</v>
      </c>
      <c r="EB71" s="59">
        <f t="shared" si="2"/>
        <v>0</v>
      </c>
      <c r="EC71" s="59">
        <f t="shared" si="3"/>
        <v>0</v>
      </c>
      <c r="ED71" s="124">
        <f t="shared" si="4"/>
        <v>0</v>
      </c>
    </row>
    <row r="72" spans="1:134" x14ac:dyDescent="0.25">
      <c r="A72" s="122">
        <v>66</v>
      </c>
      <c r="B72" s="131" t="s">
        <v>78</v>
      </c>
      <c r="C72" s="59">
        <v>0</v>
      </c>
      <c r="D72" s="59"/>
      <c r="E72" s="59">
        <v>0</v>
      </c>
      <c r="F72" s="124"/>
      <c r="G72" s="59">
        <v>0</v>
      </c>
      <c r="H72" s="59"/>
      <c r="I72" s="59">
        <v>0</v>
      </c>
      <c r="J72" s="124"/>
      <c r="K72" s="59">
        <v>0</v>
      </c>
      <c r="L72" s="59"/>
      <c r="M72" s="59">
        <v>0</v>
      </c>
      <c r="N72" s="124"/>
      <c r="O72" s="59">
        <v>0</v>
      </c>
      <c r="P72" s="59"/>
      <c r="Q72" s="59">
        <v>0</v>
      </c>
      <c r="R72" s="124"/>
      <c r="S72" s="59">
        <v>0</v>
      </c>
      <c r="T72" s="59"/>
      <c r="U72" s="59">
        <v>0</v>
      </c>
      <c r="V72" s="124"/>
      <c r="W72" s="59">
        <v>0</v>
      </c>
      <c r="X72" s="59"/>
      <c r="Y72" s="59">
        <v>0</v>
      </c>
      <c r="Z72" s="124"/>
      <c r="AA72" s="59">
        <v>0</v>
      </c>
      <c r="AB72" s="59"/>
      <c r="AC72" s="59">
        <v>0</v>
      </c>
      <c r="AD72" s="124"/>
      <c r="AE72" s="59">
        <v>0</v>
      </c>
      <c r="AF72" s="59"/>
      <c r="AG72" s="59">
        <v>0</v>
      </c>
      <c r="AH72" s="124"/>
      <c r="AI72" s="59">
        <v>0</v>
      </c>
      <c r="AJ72" s="59"/>
      <c r="AK72" s="59">
        <v>0</v>
      </c>
      <c r="AL72" s="124"/>
      <c r="AM72" s="59">
        <v>0</v>
      </c>
      <c r="AN72" s="59"/>
      <c r="AO72" s="59">
        <v>0</v>
      </c>
      <c r="AP72" s="124"/>
      <c r="AQ72" s="59">
        <v>0</v>
      </c>
      <c r="AR72" s="59"/>
      <c r="AS72" s="59">
        <v>0</v>
      </c>
      <c r="AT72" s="124"/>
      <c r="AU72" s="59">
        <v>0</v>
      </c>
      <c r="AV72" s="59"/>
      <c r="AW72" s="59">
        <v>0</v>
      </c>
      <c r="AX72" s="124"/>
      <c r="AY72" s="59">
        <v>0</v>
      </c>
      <c r="AZ72" s="59"/>
      <c r="BA72" s="59">
        <v>0</v>
      </c>
      <c r="BB72" s="124"/>
      <c r="BC72" s="59">
        <v>0</v>
      </c>
      <c r="BD72" s="59"/>
      <c r="BE72" s="59">
        <v>0</v>
      </c>
      <c r="BF72" s="124"/>
      <c r="BG72" s="59">
        <v>0</v>
      </c>
      <c r="BH72" s="59"/>
      <c r="BI72" s="59">
        <v>0</v>
      </c>
      <c r="BJ72" s="124"/>
      <c r="BK72" s="59">
        <v>0</v>
      </c>
      <c r="BL72" s="59"/>
      <c r="BM72" s="59">
        <v>0</v>
      </c>
      <c r="BN72" s="124"/>
      <c r="BO72" s="59">
        <v>0</v>
      </c>
      <c r="BP72" s="59"/>
      <c r="BQ72" s="59">
        <v>0</v>
      </c>
      <c r="BR72" s="124"/>
      <c r="BS72" s="59">
        <v>0</v>
      </c>
      <c r="BT72" s="59"/>
      <c r="BU72" s="59">
        <v>0</v>
      </c>
      <c r="BV72" s="124"/>
      <c r="BW72" s="59">
        <v>0</v>
      </c>
      <c r="BX72" s="59"/>
      <c r="BY72" s="59">
        <v>0</v>
      </c>
      <c r="BZ72" s="124"/>
      <c r="CA72" s="59">
        <v>0</v>
      </c>
      <c r="CB72" s="59"/>
      <c r="CC72" s="59">
        <v>0</v>
      </c>
      <c r="CD72" s="124"/>
      <c r="CE72" s="59">
        <v>0</v>
      </c>
      <c r="CF72" s="59"/>
      <c r="CG72" s="59">
        <v>0</v>
      </c>
      <c r="CH72" s="124"/>
      <c r="CI72" s="59">
        <v>0</v>
      </c>
      <c r="CJ72" s="59"/>
      <c r="CK72" s="59">
        <v>0</v>
      </c>
      <c r="CL72" s="124"/>
      <c r="CM72" s="59">
        <v>0</v>
      </c>
      <c r="CN72" s="59"/>
      <c r="CO72" s="59">
        <v>0</v>
      </c>
      <c r="CP72" s="124"/>
      <c r="CQ72" s="59">
        <v>0</v>
      </c>
      <c r="CR72" s="59"/>
      <c r="CS72" s="59">
        <v>0</v>
      </c>
      <c r="CT72" s="124"/>
      <c r="CU72" s="59">
        <v>0</v>
      </c>
      <c r="CV72" s="59"/>
      <c r="CW72" s="59">
        <v>0</v>
      </c>
      <c r="CX72" s="124"/>
      <c r="CY72" s="59">
        <v>0</v>
      </c>
      <c r="CZ72" s="59"/>
      <c r="DA72" s="59">
        <v>0</v>
      </c>
      <c r="DB72" s="124"/>
      <c r="DC72" s="59">
        <v>0</v>
      </c>
      <c r="DD72" s="59"/>
      <c r="DE72" s="59">
        <v>0</v>
      </c>
      <c r="DF72" s="124"/>
      <c r="DG72" s="59">
        <v>0</v>
      </c>
      <c r="DH72" s="59"/>
      <c r="DI72" s="59">
        <v>0</v>
      </c>
      <c r="DJ72" s="124"/>
      <c r="DK72" s="59">
        <v>0</v>
      </c>
      <c r="DL72" s="59"/>
      <c r="DM72" s="59">
        <v>0</v>
      </c>
      <c r="DN72" s="124"/>
      <c r="DO72" s="59">
        <v>0</v>
      </c>
      <c r="DP72" s="59"/>
      <c r="DQ72" s="59">
        <v>0</v>
      </c>
      <c r="DR72" s="124"/>
      <c r="DS72" s="59">
        <v>0</v>
      </c>
      <c r="DT72" s="59"/>
      <c r="DU72" s="59">
        <v>0</v>
      </c>
      <c r="DV72" s="124"/>
      <c r="DW72" s="59">
        <v>0</v>
      </c>
      <c r="DX72" s="59"/>
      <c r="DY72" s="59">
        <v>0</v>
      </c>
      <c r="DZ72" s="135"/>
      <c r="EA72" s="59">
        <f t="shared" ref="EA72:EA84" si="5">C72+G72+K72+O72+S72+W72+AA72+AE72+AI72+AM72+AQ72+AU72+AY72+BC72+BG72+BK72+BO72+BS72+BW72+CA72+CE72+CI72+CM72+CQ72+CU72+CY72+DC72+DG72+DK72+DO72+DS72+DW72</f>
        <v>0</v>
      </c>
      <c r="EB72" s="59">
        <f t="shared" ref="EB72:EB84" si="6">D72+H72+L72+P72+T72+X72+AB72+AF72+AJ72+AN72+AR72+AV72+AZ72+BD72+BH72+BL72+BP72+BT72+BX72+CB72+CF72+CJ72+CN72+CR72+CV72+CZ72+DD72+DH72+DL72+DP72+DT72+DX72</f>
        <v>0</v>
      </c>
      <c r="EC72" s="59">
        <f t="shared" ref="EC72:EC84" si="7">E72+I72+M72+Q72+U72+Y72+AC72+AG72+AK72+AO72+AS72+AW72+BA72+BE72+BI72+BM72+BQ72+BU72+BY72+CC72+CG72+CK72+CO72+CS72+CW72+DA72+DE72+DI72+DM72+DQ72+DU72+DY72</f>
        <v>0</v>
      </c>
      <c r="ED72" s="124">
        <f t="shared" ref="ED72:ED84" si="8">F72+J72+N72+R72+V72+Z72+AD72+AH72+AL72+AP72+AT72+AX72+BB72+BF72+BJ72+BN72+BR72+BV72+BZ72+CD72+CH72+CL72+CP72+CT72+CX72+DB72+DF72+DJ72+DN72+DR72+DV72+DZ72</f>
        <v>0</v>
      </c>
    </row>
    <row r="73" spans="1:134" x14ac:dyDescent="0.25">
      <c r="A73" s="122">
        <v>67</v>
      </c>
      <c r="B73" s="131" t="s">
        <v>58</v>
      </c>
      <c r="C73" s="59">
        <v>0</v>
      </c>
      <c r="D73" s="59"/>
      <c r="E73" s="59">
        <v>0</v>
      </c>
      <c r="F73" s="124"/>
      <c r="G73" s="59">
        <v>0</v>
      </c>
      <c r="H73" s="59"/>
      <c r="I73" s="59">
        <v>0</v>
      </c>
      <c r="J73" s="124"/>
      <c r="K73" s="59">
        <v>0</v>
      </c>
      <c r="L73" s="59"/>
      <c r="M73" s="59">
        <v>0</v>
      </c>
      <c r="N73" s="124"/>
      <c r="O73" s="59">
        <v>0</v>
      </c>
      <c r="P73" s="59"/>
      <c r="Q73" s="59">
        <v>0</v>
      </c>
      <c r="R73" s="124"/>
      <c r="S73" s="59">
        <v>0</v>
      </c>
      <c r="T73" s="59"/>
      <c r="U73" s="59">
        <v>0</v>
      </c>
      <c r="V73" s="124"/>
      <c r="W73" s="59">
        <v>0</v>
      </c>
      <c r="X73" s="59"/>
      <c r="Y73" s="59">
        <v>0</v>
      </c>
      <c r="Z73" s="124"/>
      <c r="AA73" s="59">
        <v>0</v>
      </c>
      <c r="AB73" s="59"/>
      <c r="AC73" s="59">
        <v>0</v>
      </c>
      <c r="AD73" s="124"/>
      <c r="AE73" s="59">
        <v>0</v>
      </c>
      <c r="AF73" s="59"/>
      <c r="AG73" s="59">
        <v>0</v>
      </c>
      <c r="AH73" s="124"/>
      <c r="AI73" s="59">
        <v>0</v>
      </c>
      <c r="AJ73" s="59"/>
      <c r="AK73" s="59">
        <v>0</v>
      </c>
      <c r="AL73" s="124"/>
      <c r="AM73" s="59">
        <v>0</v>
      </c>
      <c r="AN73" s="59"/>
      <c r="AO73" s="59">
        <v>0</v>
      </c>
      <c r="AP73" s="124"/>
      <c r="AQ73" s="59">
        <v>0</v>
      </c>
      <c r="AR73" s="59"/>
      <c r="AS73" s="59">
        <v>0</v>
      </c>
      <c r="AT73" s="124"/>
      <c r="AU73" s="59">
        <v>0</v>
      </c>
      <c r="AV73" s="59"/>
      <c r="AW73" s="59">
        <v>0</v>
      </c>
      <c r="AX73" s="124"/>
      <c r="AY73" s="59">
        <v>0</v>
      </c>
      <c r="AZ73" s="59"/>
      <c r="BA73" s="59">
        <v>0</v>
      </c>
      <c r="BB73" s="124"/>
      <c r="BC73" s="59">
        <v>0</v>
      </c>
      <c r="BD73" s="59"/>
      <c r="BE73" s="59">
        <v>0</v>
      </c>
      <c r="BF73" s="124"/>
      <c r="BG73" s="59">
        <v>0</v>
      </c>
      <c r="BH73" s="59"/>
      <c r="BI73" s="59">
        <v>0</v>
      </c>
      <c r="BJ73" s="124"/>
      <c r="BK73" s="59">
        <v>0</v>
      </c>
      <c r="BL73" s="59"/>
      <c r="BM73" s="59">
        <v>0</v>
      </c>
      <c r="BN73" s="124"/>
      <c r="BO73" s="59">
        <v>0</v>
      </c>
      <c r="BP73" s="59"/>
      <c r="BQ73" s="59">
        <v>0</v>
      </c>
      <c r="BR73" s="124"/>
      <c r="BS73" s="59">
        <v>0</v>
      </c>
      <c r="BT73" s="59"/>
      <c r="BU73" s="59">
        <v>0</v>
      </c>
      <c r="BV73" s="124"/>
      <c r="BW73" s="59">
        <v>0</v>
      </c>
      <c r="BX73" s="59"/>
      <c r="BY73" s="59">
        <v>0</v>
      </c>
      <c r="BZ73" s="124"/>
      <c r="CA73" s="59">
        <v>0</v>
      </c>
      <c r="CB73" s="59"/>
      <c r="CC73" s="59">
        <v>0</v>
      </c>
      <c r="CD73" s="124"/>
      <c r="CE73" s="59">
        <v>0</v>
      </c>
      <c r="CF73" s="59"/>
      <c r="CG73" s="59">
        <v>0</v>
      </c>
      <c r="CH73" s="124"/>
      <c r="CI73" s="59">
        <v>0</v>
      </c>
      <c r="CJ73" s="59"/>
      <c r="CK73" s="59">
        <v>0</v>
      </c>
      <c r="CL73" s="124"/>
      <c r="CM73" s="59">
        <v>0</v>
      </c>
      <c r="CN73" s="59"/>
      <c r="CO73" s="59">
        <v>0</v>
      </c>
      <c r="CP73" s="124"/>
      <c r="CQ73" s="59">
        <v>0</v>
      </c>
      <c r="CR73" s="59"/>
      <c r="CS73" s="59">
        <v>0</v>
      </c>
      <c r="CT73" s="124"/>
      <c r="CU73" s="59">
        <v>0</v>
      </c>
      <c r="CV73" s="59"/>
      <c r="CW73" s="59">
        <v>0</v>
      </c>
      <c r="CX73" s="124"/>
      <c r="CY73" s="59">
        <v>0</v>
      </c>
      <c r="CZ73" s="59"/>
      <c r="DA73" s="59">
        <v>0</v>
      </c>
      <c r="DB73" s="124"/>
      <c r="DC73" s="59">
        <v>0</v>
      </c>
      <c r="DD73" s="59"/>
      <c r="DE73" s="59">
        <v>0</v>
      </c>
      <c r="DF73" s="124"/>
      <c r="DG73" s="59">
        <v>0</v>
      </c>
      <c r="DH73" s="59"/>
      <c r="DI73" s="59">
        <v>0</v>
      </c>
      <c r="DJ73" s="124"/>
      <c r="DK73" s="59">
        <v>0</v>
      </c>
      <c r="DL73" s="59"/>
      <c r="DM73" s="59">
        <v>0</v>
      </c>
      <c r="DN73" s="124"/>
      <c r="DO73" s="59">
        <v>0</v>
      </c>
      <c r="DP73" s="59"/>
      <c r="DQ73" s="59">
        <v>0</v>
      </c>
      <c r="DR73" s="124"/>
      <c r="DS73" s="59">
        <v>0</v>
      </c>
      <c r="DT73" s="59"/>
      <c r="DU73" s="59">
        <v>0</v>
      </c>
      <c r="DV73" s="124"/>
      <c r="DW73" s="59">
        <v>0</v>
      </c>
      <c r="DX73" s="59"/>
      <c r="DY73" s="59">
        <v>0</v>
      </c>
      <c r="DZ73" s="135"/>
      <c r="EA73" s="59">
        <f t="shared" si="5"/>
        <v>0</v>
      </c>
      <c r="EB73" s="59">
        <f t="shared" si="6"/>
        <v>0</v>
      </c>
      <c r="EC73" s="59">
        <f t="shared" si="7"/>
        <v>0</v>
      </c>
      <c r="ED73" s="124">
        <f t="shared" si="8"/>
        <v>0</v>
      </c>
    </row>
    <row r="74" spans="1:134" x14ac:dyDescent="0.25">
      <c r="A74" s="122">
        <v>68</v>
      </c>
      <c r="B74" s="131" t="s">
        <v>60</v>
      </c>
      <c r="C74" s="59">
        <v>0</v>
      </c>
      <c r="D74" s="59"/>
      <c r="E74" s="59">
        <v>0</v>
      </c>
      <c r="F74" s="124"/>
      <c r="G74" s="59">
        <v>0</v>
      </c>
      <c r="H74" s="59"/>
      <c r="I74" s="59">
        <v>0</v>
      </c>
      <c r="J74" s="124"/>
      <c r="K74" s="59">
        <v>0</v>
      </c>
      <c r="L74" s="59"/>
      <c r="M74" s="59">
        <v>0</v>
      </c>
      <c r="N74" s="124"/>
      <c r="O74" s="59">
        <v>0</v>
      </c>
      <c r="P74" s="59"/>
      <c r="Q74" s="59">
        <v>0</v>
      </c>
      <c r="R74" s="124"/>
      <c r="S74" s="59">
        <v>0</v>
      </c>
      <c r="T74" s="59"/>
      <c r="U74" s="59">
        <v>0</v>
      </c>
      <c r="V74" s="124"/>
      <c r="W74" s="59">
        <v>0</v>
      </c>
      <c r="X74" s="59"/>
      <c r="Y74" s="59">
        <v>0</v>
      </c>
      <c r="Z74" s="124"/>
      <c r="AA74" s="59">
        <v>0</v>
      </c>
      <c r="AB74" s="59"/>
      <c r="AC74" s="59">
        <v>0</v>
      </c>
      <c r="AD74" s="124"/>
      <c r="AE74" s="59">
        <v>0</v>
      </c>
      <c r="AF74" s="59"/>
      <c r="AG74" s="59">
        <v>0</v>
      </c>
      <c r="AH74" s="124"/>
      <c r="AI74" s="59">
        <v>0</v>
      </c>
      <c r="AJ74" s="59"/>
      <c r="AK74" s="59">
        <v>0</v>
      </c>
      <c r="AL74" s="124"/>
      <c r="AM74" s="59">
        <v>0</v>
      </c>
      <c r="AN74" s="59"/>
      <c r="AO74" s="59">
        <v>0</v>
      </c>
      <c r="AP74" s="124"/>
      <c r="AQ74" s="59">
        <v>0</v>
      </c>
      <c r="AR74" s="59"/>
      <c r="AS74" s="59">
        <v>0</v>
      </c>
      <c r="AT74" s="124"/>
      <c r="AU74" s="59">
        <v>0</v>
      </c>
      <c r="AV74" s="59"/>
      <c r="AW74" s="59">
        <v>0</v>
      </c>
      <c r="AX74" s="124"/>
      <c r="AY74" s="59">
        <v>0</v>
      </c>
      <c r="AZ74" s="59"/>
      <c r="BA74" s="59">
        <v>0</v>
      </c>
      <c r="BB74" s="124"/>
      <c r="BC74" s="59">
        <v>0</v>
      </c>
      <c r="BD74" s="59"/>
      <c r="BE74" s="59">
        <v>0</v>
      </c>
      <c r="BF74" s="124"/>
      <c r="BG74" s="59">
        <v>0</v>
      </c>
      <c r="BH74" s="59"/>
      <c r="BI74" s="59">
        <v>0</v>
      </c>
      <c r="BJ74" s="124"/>
      <c r="BK74" s="59">
        <v>0</v>
      </c>
      <c r="BL74" s="59"/>
      <c r="BM74" s="59">
        <v>0</v>
      </c>
      <c r="BN74" s="124"/>
      <c r="BO74" s="59">
        <v>0</v>
      </c>
      <c r="BP74" s="59"/>
      <c r="BQ74" s="59">
        <v>0</v>
      </c>
      <c r="BR74" s="124"/>
      <c r="BS74" s="59">
        <v>0</v>
      </c>
      <c r="BT74" s="59"/>
      <c r="BU74" s="59">
        <v>0</v>
      </c>
      <c r="BV74" s="124"/>
      <c r="BW74" s="59">
        <v>0</v>
      </c>
      <c r="BX74" s="59"/>
      <c r="BY74" s="59">
        <v>0</v>
      </c>
      <c r="BZ74" s="124"/>
      <c r="CA74" s="59">
        <v>0</v>
      </c>
      <c r="CB74" s="59"/>
      <c r="CC74" s="59">
        <v>0</v>
      </c>
      <c r="CD74" s="124"/>
      <c r="CE74" s="59">
        <v>0</v>
      </c>
      <c r="CF74" s="59"/>
      <c r="CG74" s="59">
        <v>0</v>
      </c>
      <c r="CH74" s="124"/>
      <c r="CI74" s="59">
        <v>0</v>
      </c>
      <c r="CJ74" s="59"/>
      <c r="CK74" s="59">
        <v>0</v>
      </c>
      <c r="CL74" s="124"/>
      <c r="CM74" s="59">
        <v>0</v>
      </c>
      <c r="CN74" s="59"/>
      <c r="CO74" s="59">
        <v>0</v>
      </c>
      <c r="CP74" s="124"/>
      <c r="CQ74" s="59">
        <v>0</v>
      </c>
      <c r="CR74" s="59"/>
      <c r="CS74" s="59">
        <v>0</v>
      </c>
      <c r="CT74" s="124"/>
      <c r="CU74" s="59">
        <v>0</v>
      </c>
      <c r="CV74" s="59"/>
      <c r="CW74" s="59">
        <v>0</v>
      </c>
      <c r="CX74" s="124"/>
      <c r="CY74" s="59">
        <v>0</v>
      </c>
      <c r="CZ74" s="59"/>
      <c r="DA74" s="59">
        <v>0</v>
      </c>
      <c r="DB74" s="124"/>
      <c r="DC74" s="59">
        <v>0</v>
      </c>
      <c r="DD74" s="59"/>
      <c r="DE74" s="59">
        <v>0</v>
      </c>
      <c r="DF74" s="124"/>
      <c r="DG74" s="59">
        <v>0</v>
      </c>
      <c r="DH74" s="59"/>
      <c r="DI74" s="59">
        <v>0</v>
      </c>
      <c r="DJ74" s="124"/>
      <c r="DK74" s="59">
        <v>0</v>
      </c>
      <c r="DL74" s="59"/>
      <c r="DM74" s="59">
        <v>0</v>
      </c>
      <c r="DN74" s="124"/>
      <c r="DO74" s="59">
        <v>0</v>
      </c>
      <c r="DP74" s="59"/>
      <c r="DQ74" s="59">
        <v>0</v>
      </c>
      <c r="DR74" s="124"/>
      <c r="DS74" s="59">
        <v>0</v>
      </c>
      <c r="DT74" s="59"/>
      <c r="DU74" s="59">
        <v>0</v>
      </c>
      <c r="DV74" s="124"/>
      <c r="DW74" s="59">
        <v>0</v>
      </c>
      <c r="DX74" s="59">
        <v>60</v>
      </c>
      <c r="DY74" s="59">
        <v>1005</v>
      </c>
      <c r="DZ74" s="135">
        <v>1717445.01</v>
      </c>
      <c r="EA74" s="59">
        <f t="shared" si="5"/>
        <v>0</v>
      </c>
      <c r="EB74" s="59">
        <f t="shared" si="6"/>
        <v>60</v>
      </c>
      <c r="EC74" s="59">
        <f t="shared" si="7"/>
        <v>1005</v>
      </c>
      <c r="ED74" s="124">
        <f t="shared" si="8"/>
        <v>1717445.01</v>
      </c>
    </row>
    <row r="75" spans="1:134" x14ac:dyDescent="0.25">
      <c r="A75" s="122">
        <v>69</v>
      </c>
      <c r="B75" s="131" t="s">
        <v>61</v>
      </c>
      <c r="C75" s="59">
        <v>0</v>
      </c>
      <c r="D75" s="59"/>
      <c r="E75" s="59">
        <v>0</v>
      </c>
      <c r="F75" s="124"/>
      <c r="G75" s="59">
        <v>0</v>
      </c>
      <c r="H75" s="59"/>
      <c r="I75" s="59">
        <v>0</v>
      </c>
      <c r="J75" s="124"/>
      <c r="K75" s="59">
        <v>0</v>
      </c>
      <c r="L75" s="59"/>
      <c r="M75" s="59">
        <v>0</v>
      </c>
      <c r="N75" s="124"/>
      <c r="O75" s="59">
        <v>0</v>
      </c>
      <c r="P75" s="59"/>
      <c r="Q75" s="59">
        <v>0</v>
      </c>
      <c r="R75" s="124"/>
      <c r="S75" s="59">
        <v>0</v>
      </c>
      <c r="T75" s="59"/>
      <c r="U75" s="59">
        <v>0</v>
      </c>
      <c r="V75" s="124"/>
      <c r="W75" s="59">
        <v>0</v>
      </c>
      <c r="X75" s="59"/>
      <c r="Y75" s="59">
        <v>0</v>
      </c>
      <c r="Z75" s="124"/>
      <c r="AA75" s="59">
        <v>0</v>
      </c>
      <c r="AB75" s="59"/>
      <c r="AC75" s="59">
        <v>0</v>
      </c>
      <c r="AD75" s="124"/>
      <c r="AE75" s="59">
        <v>0</v>
      </c>
      <c r="AF75" s="59"/>
      <c r="AG75" s="59">
        <v>0</v>
      </c>
      <c r="AH75" s="124"/>
      <c r="AI75" s="59">
        <v>0</v>
      </c>
      <c r="AJ75" s="59"/>
      <c r="AK75" s="59">
        <v>0</v>
      </c>
      <c r="AL75" s="124"/>
      <c r="AM75" s="59">
        <v>0</v>
      </c>
      <c r="AN75" s="59"/>
      <c r="AO75" s="59">
        <v>0</v>
      </c>
      <c r="AP75" s="124"/>
      <c r="AQ75" s="59">
        <v>0</v>
      </c>
      <c r="AR75" s="59"/>
      <c r="AS75" s="59">
        <v>0</v>
      </c>
      <c r="AT75" s="124"/>
      <c r="AU75" s="59">
        <v>0</v>
      </c>
      <c r="AV75" s="59"/>
      <c r="AW75" s="59">
        <v>0</v>
      </c>
      <c r="AX75" s="124"/>
      <c r="AY75" s="59">
        <v>0</v>
      </c>
      <c r="AZ75" s="59"/>
      <c r="BA75" s="59">
        <v>0</v>
      </c>
      <c r="BB75" s="124"/>
      <c r="BC75" s="59">
        <v>0</v>
      </c>
      <c r="BD75" s="59"/>
      <c r="BE75" s="59">
        <v>0</v>
      </c>
      <c r="BF75" s="124"/>
      <c r="BG75" s="59">
        <v>0</v>
      </c>
      <c r="BH75" s="59"/>
      <c r="BI75" s="59">
        <v>0</v>
      </c>
      <c r="BJ75" s="124"/>
      <c r="BK75" s="59">
        <v>0</v>
      </c>
      <c r="BL75" s="59"/>
      <c r="BM75" s="59">
        <v>0</v>
      </c>
      <c r="BN75" s="124"/>
      <c r="BO75" s="59">
        <v>0</v>
      </c>
      <c r="BP75" s="59"/>
      <c r="BQ75" s="59">
        <v>0</v>
      </c>
      <c r="BR75" s="124"/>
      <c r="BS75" s="59">
        <v>0</v>
      </c>
      <c r="BT75" s="59"/>
      <c r="BU75" s="59">
        <v>0</v>
      </c>
      <c r="BV75" s="124"/>
      <c r="BW75" s="59">
        <v>0</v>
      </c>
      <c r="BX75" s="59"/>
      <c r="BY75" s="59">
        <v>0</v>
      </c>
      <c r="BZ75" s="124"/>
      <c r="CA75" s="59">
        <v>0</v>
      </c>
      <c r="CB75" s="59"/>
      <c r="CC75" s="59">
        <v>0</v>
      </c>
      <c r="CD75" s="124"/>
      <c r="CE75" s="59">
        <v>0</v>
      </c>
      <c r="CF75" s="59"/>
      <c r="CG75" s="59">
        <v>0</v>
      </c>
      <c r="CH75" s="124"/>
      <c r="CI75" s="59">
        <v>0</v>
      </c>
      <c r="CJ75" s="59"/>
      <c r="CK75" s="59">
        <v>0</v>
      </c>
      <c r="CL75" s="124"/>
      <c r="CM75" s="59">
        <v>0</v>
      </c>
      <c r="CN75" s="59"/>
      <c r="CO75" s="59">
        <v>0</v>
      </c>
      <c r="CP75" s="124"/>
      <c r="CQ75" s="59">
        <v>0</v>
      </c>
      <c r="CR75" s="59"/>
      <c r="CS75" s="59">
        <v>0</v>
      </c>
      <c r="CT75" s="124"/>
      <c r="CU75" s="59">
        <v>0</v>
      </c>
      <c r="CV75" s="59"/>
      <c r="CW75" s="59">
        <v>0</v>
      </c>
      <c r="CX75" s="124"/>
      <c r="CY75" s="59">
        <v>0</v>
      </c>
      <c r="CZ75" s="59"/>
      <c r="DA75" s="59">
        <v>0</v>
      </c>
      <c r="DB75" s="124"/>
      <c r="DC75" s="59">
        <v>0</v>
      </c>
      <c r="DD75" s="59"/>
      <c r="DE75" s="59">
        <v>0</v>
      </c>
      <c r="DF75" s="124"/>
      <c r="DG75" s="59">
        <v>0</v>
      </c>
      <c r="DH75" s="59"/>
      <c r="DI75" s="59">
        <v>0</v>
      </c>
      <c r="DJ75" s="124"/>
      <c r="DK75" s="59">
        <v>0</v>
      </c>
      <c r="DL75" s="59"/>
      <c r="DM75" s="59">
        <v>0</v>
      </c>
      <c r="DN75" s="124"/>
      <c r="DO75" s="59">
        <v>0</v>
      </c>
      <c r="DP75" s="59"/>
      <c r="DQ75" s="59">
        <v>0</v>
      </c>
      <c r="DR75" s="124"/>
      <c r="DS75" s="59">
        <v>0</v>
      </c>
      <c r="DT75" s="59"/>
      <c r="DU75" s="59">
        <v>0</v>
      </c>
      <c r="DV75" s="124"/>
      <c r="DW75" s="59">
        <v>0</v>
      </c>
      <c r="DX75" s="59"/>
      <c r="DY75" s="59">
        <v>0</v>
      </c>
      <c r="DZ75" s="135"/>
      <c r="EA75" s="59">
        <f t="shared" si="5"/>
        <v>0</v>
      </c>
      <c r="EB75" s="59">
        <f t="shared" si="6"/>
        <v>0</v>
      </c>
      <c r="EC75" s="59">
        <f t="shared" si="7"/>
        <v>0</v>
      </c>
      <c r="ED75" s="124">
        <f t="shared" si="8"/>
        <v>0</v>
      </c>
    </row>
    <row r="76" spans="1:134" x14ac:dyDescent="0.25">
      <c r="A76" s="122">
        <v>70</v>
      </c>
      <c r="B76" s="131" t="s">
        <v>63</v>
      </c>
      <c r="C76" s="59">
        <v>0</v>
      </c>
      <c r="D76" s="59"/>
      <c r="E76" s="59">
        <v>0</v>
      </c>
      <c r="F76" s="124"/>
      <c r="G76" s="59">
        <v>0</v>
      </c>
      <c r="H76" s="59"/>
      <c r="I76" s="59">
        <v>0</v>
      </c>
      <c r="J76" s="124"/>
      <c r="K76" s="59">
        <v>0</v>
      </c>
      <c r="L76" s="59"/>
      <c r="M76" s="59">
        <v>0</v>
      </c>
      <c r="N76" s="124"/>
      <c r="O76" s="59">
        <v>0</v>
      </c>
      <c r="P76" s="59"/>
      <c r="Q76" s="59">
        <v>0</v>
      </c>
      <c r="R76" s="124"/>
      <c r="S76" s="59">
        <v>0</v>
      </c>
      <c r="T76" s="59"/>
      <c r="U76" s="59">
        <v>0</v>
      </c>
      <c r="V76" s="124"/>
      <c r="W76" s="59">
        <v>0</v>
      </c>
      <c r="X76" s="59"/>
      <c r="Y76" s="59">
        <v>0</v>
      </c>
      <c r="Z76" s="124"/>
      <c r="AA76" s="59">
        <v>0</v>
      </c>
      <c r="AB76" s="59"/>
      <c r="AC76" s="59">
        <v>0</v>
      </c>
      <c r="AD76" s="124"/>
      <c r="AE76" s="59">
        <v>0</v>
      </c>
      <c r="AF76" s="59"/>
      <c r="AG76" s="59">
        <v>0</v>
      </c>
      <c r="AH76" s="124"/>
      <c r="AI76" s="59">
        <v>0</v>
      </c>
      <c r="AJ76" s="59"/>
      <c r="AK76" s="59">
        <v>0</v>
      </c>
      <c r="AL76" s="124"/>
      <c r="AM76" s="59">
        <v>0</v>
      </c>
      <c r="AN76" s="59"/>
      <c r="AO76" s="59">
        <v>0</v>
      </c>
      <c r="AP76" s="124"/>
      <c r="AQ76" s="59">
        <v>0</v>
      </c>
      <c r="AR76" s="59"/>
      <c r="AS76" s="59">
        <v>0</v>
      </c>
      <c r="AT76" s="124"/>
      <c r="AU76" s="59">
        <v>0</v>
      </c>
      <c r="AV76" s="59"/>
      <c r="AW76" s="59">
        <v>0</v>
      </c>
      <c r="AX76" s="124"/>
      <c r="AY76" s="59">
        <v>0</v>
      </c>
      <c r="AZ76" s="59"/>
      <c r="BA76" s="59">
        <v>0</v>
      </c>
      <c r="BB76" s="124"/>
      <c r="BC76" s="59">
        <v>0</v>
      </c>
      <c r="BD76" s="59"/>
      <c r="BE76" s="59">
        <v>0</v>
      </c>
      <c r="BF76" s="124"/>
      <c r="BG76" s="59">
        <v>0</v>
      </c>
      <c r="BH76" s="59"/>
      <c r="BI76" s="59">
        <v>0</v>
      </c>
      <c r="BJ76" s="124"/>
      <c r="BK76" s="59">
        <v>0</v>
      </c>
      <c r="BL76" s="59"/>
      <c r="BM76" s="59">
        <v>0</v>
      </c>
      <c r="BN76" s="124"/>
      <c r="BO76" s="59">
        <v>0</v>
      </c>
      <c r="BP76" s="59"/>
      <c r="BQ76" s="59">
        <v>0</v>
      </c>
      <c r="BR76" s="124"/>
      <c r="BS76" s="59">
        <v>0</v>
      </c>
      <c r="BT76" s="59"/>
      <c r="BU76" s="59">
        <v>0</v>
      </c>
      <c r="BV76" s="124"/>
      <c r="BW76" s="59">
        <v>0</v>
      </c>
      <c r="BX76" s="59"/>
      <c r="BY76" s="59">
        <v>0</v>
      </c>
      <c r="BZ76" s="124"/>
      <c r="CA76" s="59">
        <v>0</v>
      </c>
      <c r="CB76" s="59"/>
      <c r="CC76" s="59">
        <v>0</v>
      </c>
      <c r="CD76" s="124"/>
      <c r="CE76" s="59">
        <v>0</v>
      </c>
      <c r="CF76" s="59"/>
      <c r="CG76" s="59">
        <v>0</v>
      </c>
      <c r="CH76" s="124"/>
      <c r="CI76" s="59">
        <v>0</v>
      </c>
      <c r="CJ76" s="59"/>
      <c r="CK76" s="59">
        <v>0</v>
      </c>
      <c r="CL76" s="124"/>
      <c r="CM76" s="59">
        <v>0</v>
      </c>
      <c r="CN76" s="59"/>
      <c r="CO76" s="59">
        <v>0</v>
      </c>
      <c r="CP76" s="124"/>
      <c r="CQ76" s="59">
        <v>0</v>
      </c>
      <c r="CR76" s="59"/>
      <c r="CS76" s="59">
        <v>0</v>
      </c>
      <c r="CT76" s="124"/>
      <c r="CU76" s="59">
        <v>0</v>
      </c>
      <c r="CV76" s="59"/>
      <c r="CW76" s="59">
        <v>0</v>
      </c>
      <c r="CX76" s="124"/>
      <c r="CY76" s="59">
        <v>0</v>
      </c>
      <c r="CZ76" s="59"/>
      <c r="DA76" s="59">
        <v>0</v>
      </c>
      <c r="DB76" s="124"/>
      <c r="DC76" s="59">
        <v>0</v>
      </c>
      <c r="DD76" s="59"/>
      <c r="DE76" s="59">
        <v>0</v>
      </c>
      <c r="DF76" s="124"/>
      <c r="DG76" s="59">
        <v>0</v>
      </c>
      <c r="DH76" s="59"/>
      <c r="DI76" s="59">
        <v>0</v>
      </c>
      <c r="DJ76" s="124"/>
      <c r="DK76" s="59">
        <v>0</v>
      </c>
      <c r="DL76" s="59"/>
      <c r="DM76" s="59">
        <v>0</v>
      </c>
      <c r="DN76" s="124"/>
      <c r="DO76" s="59">
        <v>0</v>
      </c>
      <c r="DP76" s="59"/>
      <c r="DQ76" s="59">
        <v>0</v>
      </c>
      <c r="DR76" s="124"/>
      <c r="DS76" s="59">
        <v>0</v>
      </c>
      <c r="DT76" s="59"/>
      <c r="DU76" s="59">
        <v>0</v>
      </c>
      <c r="DV76" s="124"/>
      <c r="DW76" s="59">
        <v>0</v>
      </c>
      <c r="DX76" s="59"/>
      <c r="DY76" s="59">
        <v>0</v>
      </c>
      <c r="DZ76" s="135"/>
      <c r="EA76" s="59">
        <f t="shared" si="5"/>
        <v>0</v>
      </c>
      <c r="EB76" s="59">
        <f t="shared" si="6"/>
        <v>0</v>
      </c>
      <c r="EC76" s="59">
        <f t="shared" si="7"/>
        <v>0</v>
      </c>
      <c r="ED76" s="124">
        <f t="shared" si="8"/>
        <v>0</v>
      </c>
    </row>
    <row r="77" spans="1:134" x14ac:dyDescent="0.25">
      <c r="A77" s="122">
        <v>71</v>
      </c>
      <c r="B77" s="131" t="s">
        <v>64</v>
      </c>
      <c r="C77" s="59">
        <v>0</v>
      </c>
      <c r="D77" s="59"/>
      <c r="E77" s="59">
        <v>0</v>
      </c>
      <c r="F77" s="124"/>
      <c r="G77" s="59">
        <v>0</v>
      </c>
      <c r="H77" s="59"/>
      <c r="I77" s="59">
        <v>0</v>
      </c>
      <c r="J77" s="124"/>
      <c r="K77" s="59">
        <v>0</v>
      </c>
      <c r="L77" s="59"/>
      <c r="M77" s="59">
        <v>0</v>
      </c>
      <c r="N77" s="124"/>
      <c r="O77" s="59">
        <v>0</v>
      </c>
      <c r="P77" s="59"/>
      <c r="Q77" s="59">
        <v>0</v>
      </c>
      <c r="R77" s="124"/>
      <c r="S77" s="59">
        <v>0</v>
      </c>
      <c r="T77" s="59"/>
      <c r="U77" s="59">
        <v>0</v>
      </c>
      <c r="V77" s="124"/>
      <c r="W77" s="59">
        <v>0</v>
      </c>
      <c r="X77" s="59"/>
      <c r="Y77" s="59">
        <v>0</v>
      </c>
      <c r="Z77" s="124"/>
      <c r="AA77" s="59">
        <v>0</v>
      </c>
      <c r="AB77" s="59"/>
      <c r="AC77" s="59">
        <v>0</v>
      </c>
      <c r="AD77" s="124"/>
      <c r="AE77" s="59">
        <v>0</v>
      </c>
      <c r="AF77" s="59"/>
      <c r="AG77" s="59">
        <v>0</v>
      </c>
      <c r="AH77" s="124"/>
      <c r="AI77" s="59">
        <v>0</v>
      </c>
      <c r="AJ77" s="59"/>
      <c r="AK77" s="59">
        <v>0</v>
      </c>
      <c r="AL77" s="124"/>
      <c r="AM77" s="59">
        <v>0</v>
      </c>
      <c r="AN77" s="59"/>
      <c r="AO77" s="59">
        <v>0</v>
      </c>
      <c r="AP77" s="124"/>
      <c r="AQ77" s="59">
        <v>0</v>
      </c>
      <c r="AR77" s="59"/>
      <c r="AS77" s="59">
        <v>0</v>
      </c>
      <c r="AT77" s="124"/>
      <c r="AU77" s="59">
        <v>0</v>
      </c>
      <c r="AV77" s="59"/>
      <c r="AW77" s="59">
        <v>0</v>
      </c>
      <c r="AX77" s="124"/>
      <c r="AY77" s="59">
        <v>0</v>
      </c>
      <c r="AZ77" s="59"/>
      <c r="BA77" s="59">
        <v>0</v>
      </c>
      <c r="BB77" s="124"/>
      <c r="BC77" s="59">
        <v>0</v>
      </c>
      <c r="BD77" s="59"/>
      <c r="BE77" s="59">
        <v>0</v>
      </c>
      <c r="BF77" s="124"/>
      <c r="BG77" s="59">
        <v>0</v>
      </c>
      <c r="BH77" s="59"/>
      <c r="BI77" s="59">
        <v>0</v>
      </c>
      <c r="BJ77" s="124"/>
      <c r="BK77" s="59">
        <v>0</v>
      </c>
      <c r="BL77" s="59"/>
      <c r="BM77" s="59">
        <v>0</v>
      </c>
      <c r="BN77" s="124"/>
      <c r="BO77" s="59">
        <v>0</v>
      </c>
      <c r="BP77" s="59"/>
      <c r="BQ77" s="59">
        <v>0</v>
      </c>
      <c r="BR77" s="124"/>
      <c r="BS77" s="59">
        <v>0</v>
      </c>
      <c r="BT77" s="59"/>
      <c r="BU77" s="59">
        <v>0</v>
      </c>
      <c r="BV77" s="124"/>
      <c r="BW77" s="59">
        <v>0</v>
      </c>
      <c r="BX77" s="59"/>
      <c r="BY77" s="59">
        <v>0</v>
      </c>
      <c r="BZ77" s="124"/>
      <c r="CA77" s="59">
        <v>0</v>
      </c>
      <c r="CB77" s="59"/>
      <c r="CC77" s="59">
        <v>0</v>
      </c>
      <c r="CD77" s="124"/>
      <c r="CE77" s="59">
        <v>0</v>
      </c>
      <c r="CF77" s="59"/>
      <c r="CG77" s="59">
        <v>0</v>
      </c>
      <c r="CH77" s="124"/>
      <c r="CI77" s="59">
        <v>0</v>
      </c>
      <c r="CJ77" s="59"/>
      <c r="CK77" s="59">
        <v>0</v>
      </c>
      <c r="CL77" s="124"/>
      <c r="CM77" s="59">
        <v>0</v>
      </c>
      <c r="CN77" s="59"/>
      <c r="CO77" s="59">
        <v>0</v>
      </c>
      <c r="CP77" s="124"/>
      <c r="CQ77" s="59">
        <v>0</v>
      </c>
      <c r="CR77" s="59"/>
      <c r="CS77" s="59">
        <v>0</v>
      </c>
      <c r="CT77" s="124"/>
      <c r="CU77" s="59">
        <v>0</v>
      </c>
      <c r="CV77" s="59"/>
      <c r="CW77" s="59">
        <v>0</v>
      </c>
      <c r="CX77" s="124"/>
      <c r="CY77" s="59">
        <v>0</v>
      </c>
      <c r="CZ77" s="59"/>
      <c r="DA77" s="59">
        <v>0</v>
      </c>
      <c r="DB77" s="124"/>
      <c r="DC77" s="59">
        <v>0</v>
      </c>
      <c r="DD77" s="59"/>
      <c r="DE77" s="59">
        <v>0</v>
      </c>
      <c r="DF77" s="124"/>
      <c r="DG77" s="59">
        <v>0</v>
      </c>
      <c r="DH77" s="59"/>
      <c r="DI77" s="59">
        <v>0</v>
      </c>
      <c r="DJ77" s="124"/>
      <c r="DK77" s="59">
        <v>0</v>
      </c>
      <c r="DL77" s="59"/>
      <c r="DM77" s="59">
        <v>0</v>
      </c>
      <c r="DN77" s="124"/>
      <c r="DO77" s="59">
        <v>0</v>
      </c>
      <c r="DP77" s="59"/>
      <c r="DQ77" s="59">
        <v>0</v>
      </c>
      <c r="DR77" s="124"/>
      <c r="DS77" s="59">
        <v>0</v>
      </c>
      <c r="DT77" s="59"/>
      <c r="DU77" s="59">
        <v>0</v>
      </c>
      <c r="DV77" s="124"/>
      <c r="DW77" s="59">
        <v>0</v>
      </c>
      <c r="DX77" s="59"/>
      <c r="DY77" s="59">
        <v>0</v>
      </c>
      <c r="DZ77" s="135"/>
      <c r="EA77" s="59">
        <f t="shared" si="5"/>
        <v>0</v>
      </c>
      <c r="EB77" s="59">
        <f t="shared" si="6"/>
        <v>0</v>
      </c>
      <c r="EC77" s="59">
        <f t="shared" si="7"/>
        <v>0</v>
      </c>
      <c r="ED77" s="124">
        <f t="shared" si="8"/>
        <v>0</v>
      </c>
    </row>
    <row r="78" spans="1:134" x14ac:dyDescent="0.25">
      <c r="A78" s="122">
        <v>72</v>
      </c>
      <c r="B78" s="123" t="s">
        <v>79</v>
      </c>
      <c r="C78" s="59">
        <v>0</v>
      </c>
      <c r="D78" s="59"/>
      <c r="E78" s="59">
        <v>0</v>
      </c>
      <c r="F78" s="124"/>
      <c r="G78" s="59">
        <v>0</v>
      </c>
      <c r="H78" s="59"/>
      <c r="I78" s="59">
        <v>0</v>
      </c>
      <c r="J78" s="124"/>
      <c r="K78" s="59">
        <v>0</v>
      </c>
      <c r="L78" s="59"/>
      <c r="M78" s="59">
        <v>0</v>
      </c>
      <c r="N78" s="124"/>
      <c r="O78" s="59">
        <v>0</v>
      </c>
      <c r="P78" s="59"/>
      <c r="Q78" s="59">
        <v>0</v>
      </c>
      <c r="R78" s="124"/>
      <c r="S78" s="59">
        <v>0</v>
      </c>
      <c r="T78" s="59"/>
      <c r="U78" s="59">
        <v>0</v>
      </c>
      <c r="V78" s="124"/>
      <c r="W78" s="59">
        <v>0</v>
      </c>
      <c r="X78" s="59"/>
      <c r="Y78" s="59">
        <v>0</v>
      </c>
      <c r="Z78" s="124"/>
      <c r="AA78" s="59">
        <v>0</v>
      </c>
      <c r="AB78" s="59"/>
      <c r="AC78" s="59">
        <v>0</v>
      </c>
      <c r="AD78" s="124"/>
      <c r="AE78" s="59">
        <v>0</v>
      </c>
      <c r="AF78" s="59"/>
      <c r="AG78" s="59">
        <v>0</v>
      </c>
      <c r="AH78" s="124"/>
      <c r="AI78" s="59">
        <v>0</v>
      </c>
      <c r="AJ78" s="59"/>
      <c r="AK78" s="59">
        <v>0</v>
      </c>
      <c r="AL78" s="124"/>
      <c r="AM78" s="59">
        <v>0</v>
      </c>
      <c r="AN78" s="59"/>
      <c r="AO78" s="59">
        <v>0</v>
      </c>
      <c r="AP78" s="124"/>
      <c r="AQ78" s="59">
        <v>0</v>
      </c>
      <c r="AR78" s="59"/>
      <c r="AS78" s="59">
        <v>0</v>
      </c>
      <c r="AT78" s="124"/>
      <c r="AU78" s="59">
        <v>0</v>
      </c>
      <c r="AV78" s="59"/>
      <c r="AW78" s="59">
        <v>0</v>
      </c>
      <c r="AX78" s="124"/>
      <c r="AY78" s="59">
        <v>0</v>
      </c>
      <c r="AZ78" s="59"/>
      <c r="BA78" s="59">
        <v>0</v>
      </c>
      <c r="BB78" s="124"/>
      <c r="BC78" s="59">
        <v>0</v>
      </c>
      <c r="BD78" s="59"/>
      <c r="BE78" s="59">
        <v>0</v>
      </c>
      <c r="BF78" s="124"/>
      <c r="BG78" s="59">
        <v>0</v>
      </c>
      <c r="BH78" s="59"/>
      <c r="BI78" s="59">
        <v>0</v>
      </c>
      <c r="BJ78" s="124"/>
      <c r="BK78" s="59">
        <v>0</v>
      </c>
      <c r="BL78" s="59"/>
      <c r="BM78" s="59">
        <v>0</v>
      </c>
      <c r="BN78" s="124"/>
      <c r="BO78" s="59">
        <v>0</v>
      </c>
      <c r="BP78" s="59"/>
      <c r="BQ78" s="59">
        <v>0</v>
      </c>
      <c r="BR78" s="124"/>
      <c r="BS78" s="59">
        <v>0</v>
      </c>
      <c r="BT78" s="59"/>
      <c r="BU78" s="59">
        <v>0</v>
      </c>
      <c r="BV78" s="124"/>
      <c r="BW78" s="59">
        <v>0</v>
      </c>
      <c r="BX78" s="59"/>
      <c r="BY78" s="59">
        <v>0</v>
      </c>
      <c r="BZ78" s="124"/>
      <c r="CA78" s="59">
        <v>0</v>
      </c>
      <c r="CB78" s="59"/>
      <c r="CC78" s="59">
        <v>0</v>
      </c>
      <c r="CD78" s="124"/>
      <c r="CE78" s="59">
        <v>0</v>
      </c>
      <c r="CF78" s="59"/>
      <c r="CG78" s="59">
        <v>0</v>
      </c>
      <c r="CH78" s="124"/>
      <c r="CI78" s="59">
        <v>0</v>
      </c>
      <c r="CJ78" s="59"/>
      <c r="CK78" s="59">
        <v>0</v>
      </c>
      <c r="CL78" s="124"/>
      <c r="CM78" s="59">
        <v>0</v>
      </c>
      <c r="CN78" s="59"/>
      <c r="CO78" s="59">
        <v>0</v>
      </c>
      <c r="CP78" s="124"/>
      <c r="CQ78" s="59">
        <v>0</v>
      </c>
      <c r="CR78" s="59"/>
      <c r="CS78" s="59">
        <v>0</v>
      </c>
      <c r="CT78" s="124"/>
      <c r="CU78" s="59">
        <v>0</v>
      </c>
      <c r="CV78" s="59"/>
      <c r="CW78" s="59">
        <v>0</v>
      </c>
      <c r="CX78" s="124"/>
      <c r="CY78" s="59">
        <v>0</v>
      </c>
      <c r="CZ78" s="59"/>
      <c r="DA78" s="59">
        <v>0</v>
      </c>
      <c r="DB78" s="124"/>
      <c r="DC78" s="59">
        <v>0</v>
      </c>
      <c r="DD78" s="59"/>
      <c r="DE78" s="59">
        <v>0</v>
      </c>
      <c r="DF78" s="124"/>
      <c r="DG78" s="59">
        <v>0</v>
      </c>
      <c r="DH78" s="59"/>
      <c r="DI78" s="59">
        <v>0</v>
      </c>
      <c r="DJ78" s="124"/>
      <c r="DK78" s="59">
        <v>0</v>
      </c>
      <c r="DL78" s="59"/>
      <c r="DM78" s="59">
        <v>0</v>
      </c>
      <c r="DN78" s="124"/>
      <c r="DO78" s="59">
        <v>0</v>
      </c>
      <c r="DP78" s="59"/>
      <c r="DQ78" s="59">
        <v>0</v>
      </c>
      <c r="DR78" s="124"/>
      <c r="DS78" s="59">
        <v>0</v>
      </c>
      <c r="DT78" s="59"/>
      <c r="DU78" s="59">
        <v>0</v>
      </c>
      <c r="DV78" s="124"/>
      <c r="DW78" s="59">
        <v>0</v>
      </c>
      <c r="DX78" s="59"/>
      <c r="DY78" s="59">
        <v>0</v>
      </c>
      <c r="DZ78" s="135"/>
      <c r="EA78" s="59">
        <f t="shared" si="5"/>
        <v>0</v>
      </c>
      <c r="EB78" s="59">
        <f t="shared" si="6"/>
        <v>0</v>
      </c>
      <c r="EC78" s="59">
        <f t="shared" si="7"/>
        <v>0</v>
      </c>
      <c r="ED78" s="124">
        <f t="shared" si="8"/>
        <v>0</v>
      </c>
    </row>
    <row r="79" spans="1:134" x14ac:dyDescent="0.25">
      <c r="A79" s="122">
        <v>73</v>
      </c>
      <c r="B79" s="131" t="s">
        <v>55</v>
      </c>
      <c r="C79" s="59">
        <v>0</v>
      </c>
      <c r="D79" s="59"/>
      <c r="E79" s="59">
        <v>0</v>
      </c>
      <c r="F79" s="124"/>
      <c r="G79" s="59">
        <v>0</v>
      </c>
      <c r="H79" s="59"/>
      <c r="I79" s="59">
        <v>0</v>
      </c>
      <c r="J79" s="124"/>
      <c r="K79" s="59">
        <v>0</v>
      </c>
      <c r="L79" s="59"/>
      <c r="M79" s="59">
        <v>0</v>
      </c>
      <c r="N79" s="124"/>
      <c r="O79" s="59">
        <v>0</v>
      </c>
      <c r="P79" s="59"/>
      <c r="Q79" s="59">
        <v>0</v>
      </c>
      <c r="R79" s="124"/>
      <c r="S79" s="59">
        <v>0</v>
      </c>
      <c r="T79" s="59"/>
      <c r="U79" s="59">
        <v>0</v>
      </c>
      <c r="V79" s="124"/>
      <c r="W79" s="59">
        <v>0</v>
      </c>
      <c r="X79" s="59"/>
      <c r="Y79" s="59">
        <v>0</v>
      </c>
      <c r="Z79" s="124"/>
      <c r="AA79" s="59">
        <v>0</v>
      </c>
      <c r="AB79" s="59"/>
      <c r="AC79" s="59">
        <v>0</v>
      </c>
      <c r="AD79" s="124"/>
      <c r="AE79" s="59">
        <v>0</v>
      </c>
      <c r="AF79" s="59"/>
      <c r="AG79" s="59">
        <v>0</v>
      </c>
      <c r="AH79" s="124"/>
      <c r="AI79" s="59">
        <v>0</v>
      </c>
      <c r="AJ79" s="59"/>
      <c r="AK79" s="59">
        <v>0</v>
      </c>
      <c r="AL79" s="124"/>
      <c r="AM79" s="59">
        <v>0</v>
      </c>
      <c r="AN79" s="59"/>
      <c r="AO79" s="59">
        <v>0</v>
      </c>
      <c r="AP79" s="124"/>
      <c r="AQ79" s="59">
        <v>0</v>
      </c>
      <c r="AR79" s="59"/>
      <c r="AS79" s="59">
        <v>0</v>
      </c>
      <c r="AT79" s="124"/>
      <c r="AU79" s="59">
        <v>0</v>
      </c>
      <c r="AV79" s="59"/>
      <c r="AW79" s="59">
        <v>0</v>
      </c>
      <c r="AX79" s="124"/>
      <c r="AY79" s="59">
        <v>0</v>
      </c>
      <c r="AZ79" s="59"/>
      <c r="BA79" s="59">
        <v>0</v>
      </c>
      <c r="BB79" s="124"/>
      <c r="BC79" s="59">
        <v>0</v>
      </c>
      <c r="BD79" s="59"/>
      <c r="BE79" s="59">
        <v>0</v>
      </c>
      <c r="BF79" s="124"/>
      <c r="BG79" s="59">
        <v>0</v>
      </c>
      <c r="BH79" s="59"/>
      <c r="BI79" s="59">
        <v>0</v>
      </c>
      <c r="BJ79" s="124"/>
      <c r="BK79" s="59">
        <v>0</v>
      </c>
      <c r="BL79" s="59"/>
      <c r="BM79" s="59">
        <v>0</v>
      </c>
      <c r="BN79" s="124"/>
      <c r="BO79" s="59">
        <v>0</v>
      </c>
      <c r="BP79" s="59"/>
      <c r="BQ79" s="59">
        <v>0</v>
      </c>
      <c r="BR79" s="124"/>
      <c r="BS79" s="59">
        <v>0</v>
      </c>
      <c r="BT79" s="59"/>
      <c r="BU79" s="59">
        <v>0</v>
      </c>
      <c r="BV79" s="124"/>
      <c r="BW79" s="59">
        <v>0</v>
      </c>
      <c r="BX79" s="59"/>
      <c r="BY79" s="59">
        <v>0</v>
      </c>
      <c r="BZ79" s="124"/>
      <c r="CA79" s="59">
        <v>0</v>
      </c>
      <c r="CB79" s="59"/>
      <c r="CC79" s="59">
        <v>0</v>
      </c>
      <c r="CD79" s="124"/>
      <c r="CE79" s="59">
        <v>0</v>
      </c>
      <c r="CF79" s="59"/>
      <c r="CG79" s="59">
        <v>0</v>
      </c>
      <c r="CH79" s="124"/>
      <c r="CI79" s="59">
        <v>0</v>
      </c>
      <c r="CJ79" s="59"/>
      <c r="CK79" s="59">
        <v>0</v>
      </c>
      <c r="CL79" s="124"/>
      <c r="CM79" s="59">
        <v>0</v>
      </c>
      <c r="CN79" s="59"/>
      <c r="CO79" s="59">
        <v>0</v>
      </c>
      <c r="CP79" s="124"/>
      <c r="CQ79" s="59">
        <v>0</v>
      </c>
      <c r="CR79" s="59"/>
      <c r="CS79" s="59">
        <v>0</v>
      </c>
      <c r="CT79" s="124"/>
      <c r="CU79" s="59">
        <v>0</v>
      </c>
      <c r="CV79" s="59"/>
      <c r="CW79" s="59">
        <v>0</v>
      </c>
      <c r="CX79" s="124"/>
      <c r="CY79" s="59">
        <v>0</v>
      </c>
      <c r="CZ79" s="59"/>
      <c r="DA79" s="59">
        <v>0</v>
      </c>
      <c r="DB79" s="124"/>
      <c r="DC79" s="59">
        <v>0</v>
      </c>
      <c r="DD79" s="59"/>
      <c r="DE79" s="59">
        <v>0</v>
      </c>
      <c r="DF79" s="124"/>
      <c r="DG79" s="59">
        <v>0</v>
      </c>
      <c r="DH79" s="59"/>
      <c r="DI79" s="59">
        <v>0</v>
      </c>
      <c r="DJ79" s="124"/>
      <c r="DK79" s="59">
        <v>0</v>
      </c>
      <c r="DL79" s="59"/>
      <c r="DM79" s="59">
        <v>0</v>
      </c>
      <c r="DN79" s="124"/>
      <c r="DO79" s="59">
        <v>0</v>
      </c>
      <c r="DP79" s="59"/>
      <c r="DQ79" s="59">
        <v>0</v>
      </c>
      <c r="DR79" s="124"/>
      <c r="DS79" s="59">
        <v>0</v>
      </c>
      <c r="DT79" s="59"/>
      <c r="DU79" s="59">
        <v>0</v>
      </c>
      <c r="DV79" s="124"/>
      <c r="DW79" s="59">
        <v>0</v>
      </c>
      <c r="DX79" s="59"/>
      <c r="DY79" s="59">
        <v>0</v>
      </c>
      <c r="DZ79" s="135"/>
      <c r="EA79" s="59">
        <f t="shared" si="5"/>
        <v>0</v>
      </c>
      <c r="EB79" s="59">
        <f t="shared" si="6"/>
        <v>0</v>
      </c>
      <c r="EC79" s="59">
        <f t="shared" si="7"/>
        <v>0</v>
      </c>
      <c r="ED79" s="124">
        <f t="shared" si="8"/>
        <v>0</v>
      </c>
    </row>
    <row r="80" spans="1:134" x14ac:dyDescent="0.25">
      <c r="A80" s="122">
        <v>74</v>
      </c>
      <c r="B80" s="131" t="s">
        <v>57</v>
      </c>
      <c r="C80" s="59">
        <v>0</v>
      </c>
      <c r="D80" s="59"/>
      <c r="E80" s="59">
        <v>0</v>
      </c>
      <c r="F80" s="124"/>
      <c r="G80" s="59">
        <v>0</v>
      </c>
      <c r="H80" s="59"/>
      <c r="I80" s="59">
        <v>0</v>
      </c>
      <c r="J80" s="124"/>
      <c r="K80" s="59">
        <v>0</v>
      </c>
      <c r="L80" s="59"/>
      <c r="M80" s="59">
        <v>0</v>
      </c>
      <c r="N80" s="124"/>
      <c r="O80" s="59">
        <v>0</v>
      </c>
      <c r="P80" s="59"/>
      <c r="Q80" s="59">
        <v>0</v>
      </c>
      <c r="R80" s="124"/>
      <c r="S80" s="59">
        <v>0</v>
      </c>
      <c r="T80" s="59"/>
      <c r="U80" s="59">
        <v>0</v>
      </c>
      <c r="V80" s="124"/>
      <c r="W80" s="59">
        <v>0</v>
      </c>
      <c r="X80" s="59"/>
      <c r="Y80" s="59">
        <v>0</v>
      </c>
      <c r="Z80" s="124"/>
      <c r="AA80" s="59">
        <v>0</v>
      </c>
      <c r="AB80" s="59"/>
      <c r="AC80" s="59">
        <v>0</v>
      </c>
      <c r="AD80" s="124"/>
      <c r="AE80" s="59">
        <v>0</v>
      </c>
      <c r="AF80" s="59"/>
      <c r="AG80" s="59">
        <v>0</v>
      </c>
      <c r="AH80" s="124"/>
      <c r="AI80" s="59">
        <v>0</v>
      </c>
      <c r="AJ80" s="59"/>
      <c r="AK80" s="59">
        <v>0</v>
      </c>
      <c r="AL80" s="124"/>
      <c r="AM80" s="59">
        <v>0</v>
      </c>
      <c r="AN80" s="59"/>
      <c r="AO80" s="59">
        <v>0</v>
      </c>
      <c r="AP80" s="124"/>
      <c r="AQ80" s="59">
        <v>0</v>
      </c>
      <c r="AR80" s="59"/>
      <c r="AS80" s="59">
        <v>0</v>
      </c>
      <c r="AT80" s="124"/>
      <c r="AU80" s="59">
        <v>0</v>
      </c>
      <c r="AV80" s="59"/>
      <c r="AW80" s="59">
        <v>0</v>
      </c>
      <c r="AX80" s="124"/>
      <c r="AY80" s="59">
        <v>0</v>
      </c>
      <c r="AZ80" s="59"/>
      <c r="BA80" s="59">
        <v>0</v>
      </c>
      <c r="BB80" s="124"/>
      <c r="BC80" s="59">
        <v>0</v>
      </c>
      <c r="BD80" s="59"/>
      <c r="BE80" s="59">
        <v>0</v>
      </c>
      <c r="BF80" s="124"/>
      <c r="BG80" s="59">
        <v>0</v>
      </c>
      <c r="BH80" s="59"/>
      <c r="BI80" s="59">
        <v>0</v>
      </c>
      <c r="BJ80" s="124"/>
      <c r="BK80" s="59">
        <v>0</v>
      </c>
      <c r="BL80" s="59"/>
      <c r="BM80" s="59">
        <v>0</v>
      </c>
      <c r="BN80" s="124"/>
      <c r="BO80" s="59">
        <v>0</v>
      </c>
      <c r="BP80" s="59"/>
      <c r="BQ80" s="59">
        <v>0</v>
      </c>
      <c r="BR80" s="124"/>
      <c r="BS80" s="59">
        <v>0</v>
      </c>
      <c r="BT80" s="59"/>
      <c r="BU80" s="59">
        <v>0</v>
      </c>
      <c r="BV80" s="124"/>
      <c r="BW80" s="59">
        <v>0</v>
      </c>
      <c r="BX80" s="59"/>
      <c r="BY80" s="59">
        <v>0</v>
      </c>
      <c r="BZ80" s="124"/>
      <c r="CA80" s="59">
        <v>0</v>
      </c>
      <c r="CB80" s="59"/>
      <c r="CC80" s="59">
        <v>0</v>
      </c>
      <c r="CD80" s="124"/>
      <c r="CE80" s="59">
        <v>0</v>
      </c>
      <c r="CF80" s="59"/>
      <c r="CG80" s="59">
        <v>0</v>
      </c>
      <c r="CH80" s="124"/>
      <c r="CI80" s="59">
        <v>0</v>
      </c>
      <c r="CJ80" s="59"/>
      <c r="CK80" s="59">
        <v>0</v>
      </c>
      <c r="CL80" s="124"/>
      <c r="CM80" s="59">
        <v>0</v>
      </c>
      <c r="CN80" s="59"/>
      <c r="CO80" s="59">
        <v>0</v>
      </c>
      <c r="CP80" s="124"/>
      <c r="CQ80" s="59">
        <v>0</v>
      </c>
      <c r="CR80" s="59"/>
      <c r="CS80" s="59">
        <v>0</v>
      </c>
      <c r="CT80" s="124"/>
      <c r="CU80" s="59">
        <v>0</v>
      </c>
      <c r="CV80" s="59"/>
      <c r="CW80" s="59">
        <v>0</v>
      </c>
      <c r="CX80" s="124"/>
      <c r="CY80" s="59">
        <v>0</v>
      </c>
      <c r="CZ80" s="59"/>
      <c r="DA80" s="59">
        <v>0</v>
      </c>
      <c r="DB80" s="124"/>
      <c r="DC80" s="59">
        <v>0</v>
      </c>
      <c r="DD80" s="59"/>
      <c r="DE80" s="59">
        <v>0</v>
      </c>
      <c r="DF80" s="124"/>
      <c r="DG80" s="59">
        <v>0</v>
      </c>
      <c r="DH80" s="59"/>
      <c r="DI80" s="59">
        <v>0</v>
      </c>
      <c r="DJ80" s="124"/>
      <c r="DK80" s="59">
        <v>0</v>
      </c>
      <c r="DL80" s="59"/>
      <c r="DM80" s="59">
        <v>0</v>
      </c>
      <c r="DN80" s="124"/>
      <c r="DO80" s="59">
        <v>0</v>
      </c>
      <c r="DP80" s="59"/>
      <c r="DQ80" s="59">
        <v>0</v>
      </c>
      <c r="DR80" s="124"/>
      <c r="DS80" s="59">
        <v>0</v>
      </c>
      <c r="DT80" s="59"/>
      <c r="DU80" s="59">
        <v>0</v>
      </c>
      <c r="DV80" s="124"/>
      <c r="DW80" s="59">
        <v>0</v>
      </c>
      <c r="DX80" s="59"/>
      <c r="DY80" s="59">
        <v>0</v>
      </c>
      <c r="DZ80" s="135"/>
      <c r="EA80" s="59">
        <f t="shared" si="5"/>
        <v>0</v>
      </c>
      <c r="EB80" s="59">
        <f t="shared" si="6"/>
        <v>0</v>
      </c>
      <c r="EC80" s="59">
        <f t="shared" si="7"/>
        <v>0</v>
      </c>
      <c r="ED80" s="124">
        <f t="shared" si="8"/>
        <v>0</v>
      </c>
    </row>
    <row r="81" spans="1:134" ht="30" x14ac:dyDescent="0.25">
      <c r="A81" s="122">
        <v>75</v>
      </c>
      <c r="B81" s="131" t="s">
        <v>62</v>
      </c>
      <c r="C81" s="59">
        <v>0</v>
      </c>
      <c r="D81" s="59"/>
      <c r="E81" s="59">
        <v>0</v>
      </c>
      <c r="F81" s="124"/>
      <c r="G81" s="59">
        <v>0</v>
      </c>
      <c r="H81" s="59"/>
      <c r="I81" s="59">
        <v>0</v>
      </c>
      <c r="J81" s="124"/>
      <c r="K81" s="59">
        <v>0</v>
      </c>
      <c r="L81" s="59"/>
      <c r="M81" s="59">
        <v>0</v>
      </c>
      <c r="N81" s="124"/>
      <c r="O81" s="59">
        <v>0</v>
      </c>
      <c r="P81" s="59"/>
      <c r="Q81" s="59">
        <v>0</v>
      </c>
      <c r="R81" s="124"/>
      <c r="S81" s="59">
        <v>0</v>
      </c>
      <c r="T81" s="59"/>
      <c r="U81" s="59">
        <v>0</v>
      </c>
      <c r="V81" s="124"/>
      <c r="W81" s="59">
        <v>0</v>
      </c>
      <c r="X81" s="59"/>
      <c r="Y81" s="59">
        <v>0</v>
      </c>
      <c r="Z81" s="124"/>
      <c r="AA81" s="59">
        <v>0</v>
      </c>
      <c r="AB81" s="59"/>
      <c r="AC81" s="59">
        <v>0</v>
      </c>
      <c r="AD81" s="124"/>
      <c r="AE81" s="59">
        <v>0</v>
      </c>
      <c r="AF81" s="59"/>
      <c r="AG81" s="59">
        <v>0</v>
      </c>
      <c r="AH81" s="124"/>
      <c r="AI81" s="59">
        <v>0</v>
      </c>
      <c r="AJ81" s="59"/>
      <c r="AK81" s="59">
        <v>0</v>
      </c>
      <c r="AL81" s="124"/>
      <c r="AM81" s="59">
        <v>0</v>
      </c>
      <c r="AN81" s="59"/>
      <c r="AO81" s="59">
        <v>0</v>
      </c>
      <c r="AP81" s="124"/>
      <c r="AQ81" s="59">
        <v>0</v>
      </c>
      <c r="AR81" s="59"/>
      <c r="AS81" s="59">
        <v>0</v>
      </c>
      <c r="AT81" s="124"/>
      <c r="AU81" s="59">
        <v>0</v>
      </c>
      <c r="AV81" s="59"/>
      <c r="AW81" s="59">
        <v>0</v>
      </c>
      <c r="AX81" s="124"/>
      <c r="AY81" s="59">
        <v>0</v>
      </c>
      <c r="AZ81" s="59"/>
      <c r="BA81" s="59">
        <v>0</v>
      </c>
      <c r="BB81" s="124"/>
      <c r="BC81" s="59">
        <v>0</v>
      </c>
      <c r="BD81" s="59"/>
      <c r="BE81" s="59">
        <v>0</v>
      </c>
      <c r="BF81" s="124"/>
      <c r="BG81" s="59">
        <v>0</v>
      </c>
      <c r="BH81" s="59"/>
      <c r="BI81" s="59">
        <v>0</v>
      </c>
      <c r="BJ81" s="124"/>
      <c r="BK81" s="59">
        <v>0</v>
      </c>
      <c r="BL81" s="59"/>
      <c r="BM81" s="59">
        <v>0</v>
      </c>
      <c r="BN81" s="124"/>
      <c r="BO81" s="59">
        <v>0</v>
      </c>
      <c r="BP81" s="59"/>
      <c r="BQ81" s="59">
        <v>0</v>
      </c>
      <c r="BR81" s="124"/>
      <c r="BS81" s="59">
        <v>0</v>
      </c>
      <c r="BT81" s="59"/>
      <c r="BU81" s="59">
        <v>0</v>
      </c>
      <c r="BV81" s="124"/>
      <c r="BW81" s="59">
        <v>0</v>
      </c>
      <c r="BX81" s="59"/>
      <c r="BY81" s="59">
        <v>0</v>
      </c>
      <c r="BZ81" s="124"/>
      <c r="CA81" s="59">
        <v>0</v>
      </c>
      <c r="CB81" s="59"/>
      <c r="CC81" s="59">
        <v>0</v>
      </c>
      <c r="CD81" s="124"/>
      <c r="CE81" s="59">
        <v>0</v>
      </c>
      <c r="CF81" s="59"/>
      <c r="CG81" s="59">
        <v>0</v>
      </c>
      <c r="CH81" s="124"/>
      <c r="CI81" s="59">
        <v>0</v>
      </c>
      <c r="CJ81" s="59"/>
      <c r="CK81" s="59">
        <v>0</v>
      </c>
      <c r="CL81" s="124"/>
      <c r="CM81" s="59">
        <v>0</v>
      </c>
      <c r="CN81" s="59"/>
      <c r="CO81" s="59">
        <v>0</v>
      </c>
      <c r="CP81" s="124"/>
      <c r="CQ81" s="59">
        <v>0</v>
      </c>
      <c r="CR81" s="59"/>
      <c r="CS81" s="59">
        <v>0</v>
      </c>
      <c r="CT81" s="124"/>
      <c r="CU81" s="59">
        <v>0</v>
      </c>
      <c r="CV81" s="59"/>
      <c r="CW81" s="59">
        <v>0</v>
      </c>
      <c r="CX81" s="124"/>
      <c r="CY81" s="59">
        <v>0</v>
      </c>
      <c r="CZ81" s="59"/>
      <c r="DA81" s="59">
        <v>0</v>
      </c>
      <c r="DB81" s="124"/>
      <c r="DC81" s="59">
        <v>0</v>
      </c>
      <c r="DD81" s="59"/>
      <c r="DE81" s="59">
        <v>0</v>
      </c>
      <c r="DF81" s="124"/>
      <c r="DG81" s="59">
        <v>0</v>
      </c>
      <c r="DH81" s="59"/>
      <c r="DI81" s="59">
        <v>0</v>
      </c>
      <c r="DJ81" s="124"/>
      <c r="DK81" s="59">
        <v>0</v>
      </c>
      <c r="DL81" s="59"/>
      <c r="DM81" s="59">
        <v>0</v>
      </c>
      <c r="DN81" s="124"/>
      <c r="DO81" s="59">
        <v>0</v>
      </c>
      <c r="DP81" s="59"/>
      <c r="DQ81" s="59">
        <v>0</v>
      </c>
      <c r="DR81" s="124"/>
      <c r="DS81" s="59">
        <v>0</v>
      </c>
      <c r="DT81" s="59"/>
      <c r="DU81" s="59">
        <v>0</v>
      </c>
      <c r="DV81" s="124"/>
      <c r="DW81" s="59">
        <v>0</v>
      </c>
      <c r="DX81" s="59"/>
      <c r="DY81" s="59">
        <v>0</v>
      </c>
      <c r="DZ81" s="135"/>
      <c r="EA81" s="59">
        <f t="shared" si="5"/>
        <v>0</v>
      </c>
      <c r="EB81" s="59">
        <f t="shared" si="6"/>
        <v>0</v>
      </c>
      <c r="EC81" s="59">
        <f t="shared" si="7"/>
        <v>0</v>
      </c>
      <c r="ED81" s="124">
        <f t="shared" si="8"/>
        <v>0</v>
      </c>
    </row>
    <row r="82" spans="1:134" x14ac:dyDescent="0.25">
      <c r="A82" s="122">
        <v>76</v>
      </c>
      <c r="B82" s="131" t="s">
        <v>59</v>
      </c>
      <c r="C82" s="59">
        <v>0</v>
      </c>
      <c r="D82" s="59"/>
      <c r="E82" s="59">
        <v>0</v>
      </c>
      <c r="F82" s="124"/>
      <c r="G82" s="59">
        <v>0</v>
      </c>
      <c r="H82" s="59"/>
      <c r="I82" s="59">
        <v>0</v>
      </c>
      <c r="J82" s="124"/>
      <c r="K82" s="59">
        <v>0</v>
      </c>
      <c r="L82" s="59"/>
      <c r="M82" s="59">
        <v>0</v>
      </c>
      <c r="N82" s="124"/>
      <c r="O82" s="59">
        <v>0</v>
      </c>
      <c r="P82" s="59"/>
      <c r="Q82" s="59">
        <v>0</v>
      </c>
      <c r="R82" s="124"/>
      <c r="S82" s="59">
        <v>0</v>
      </c>
      <c r="T82" s="59"/>
      <c r="U82" s="59">
        <v>0</v>
      </c>
      <c r="V82" s="124"/>
      <c r="W82" s="59">
        <v>0</v>
      </c>
      <c r="X82" s="59"/>
      <c r="Y82" s="59">
        <v>0</v>
      </c>
      <c r="Z82" s="124"/>
      <c r="AA82" s="59">
        <v>0</v>
      </c>
      <c r="AB82" s="59"/>
      <c r="AC82" s="59">
        <v>0</v>
      </c>
      <c r="AD82" s="124"/>
      <c r="AE82" s="59">
        <v>0</v>
      </c>
      <c r="AF82" s="59"/>
      <c r="AG82" s="59">
        <v>0</v>
      </c>
      <c r="AH82" s="124"/>
      <c r="AI82" s="59">
        <v>0</v>
      </c>
      <c r="AJ82" s="59"/>
      <c r="AK82" s="59">
        <v>0</v>
      </c>
      <c r="AL82" s="124"/>
      <c r="AM82" s="59">
        <v>0</v>
      </c>
      <c r="AN82" s="59"/>
      <c r="AO82" s="59">
        <v>0</v>
      </c>
      <c r="AP82" s="124"/>
      <c r="AQ82" s="59">
        <v>0</v>
      </c>
      <c r="AR82" s="59"/>
      <c r="AS82" s="59">
        <v>0</v>
      </c>
      <c r="AT82" s="124"/>
      <c r="AU82" s="59">
        <v>0</v>
      </c>
      <c r="AV82" s="59"/>
      <c r="AW82" s="59">
        <v>0</v>
      </c>
      <c r="AX82" s="124"/>
      <c r="AY82" s="59">
        <v>0</v>
      </c>
      <c r="AZ82" s="59"/>
      <c r="BA82" s="59">
        <v>0</v>
      </c>
      <c r="BB82" s="124"/>
      <c r="BC82" s="59">
        <v>0</v>
      </c>
      <c r="BD82" s="59"/>
      <c r="BE82" s="59">
        <v>0</v>
      </c>
      <c r="BF82" s="124"/>
      <c r="BG82" s="59">
        <v>0</v>
      </c>
      <c r="BH82" s="59"/>
      <c r="BI82" s="59">
        <v>0</v>
      </c>
      <c r="BJ82" s="124"/>
      <c r="BK82" s="59">
        <v>0</v>
      </c>
      <c r="BL82" s="59"/>
      <c r="BM82" s="59">
        <v>0</v>
      </c>
      <c r="BN82" s="124"/>
      <c r="BO82" s="59">
        <v>0</v>
      </c>
      <c r="BP82" s="59"/>
      <c r="BQ82" s="59">
        <v>0</v>
      </c>
      <c r="BR82" s="124"/>
      <c r="BS82" s="59">
        <v>0</v>
      </c>
      <c r="BT82" s="59"/>
      <c r="BU82" s="59">
        <v>0</v>
      </c>
      <c r="BV82" s="124"/>
      <c r="BW82" s="59">
        <v>0</v>
      </c>
      <c r="BX82" s="59"/>
      <c r="BY82" s="59">
        <v>0</v>
      </c>
      <c r="BZ82" s="124"/>
      <c r="CA82" s="59">
        <v>0</v>
      </c>
      <c r="CB82" s="59"/>
      <c r="CC82" s="59">
        <v>0</v>
      </c>
      <c r="CD82" s="124"/>
      <c r="CE82" s="59">
        <v>0</v>
      </c>
      <c r="CF82" s="59"/>
      <c r="CG82" s="59">
        <v>0</v>
      </c>
      <c r="CH82" s="124"/>
      <c r="CI82" s="59">
        <v>0</v>
      </c>
      <c r="CJ82" s="59"/>
      <c r="CK82" s="59">
        <v>0</v>
      </c>
      <c r="CL82" s="124"/>
      <c r="CM82" s="59">
        <v>0</v>
      </c>
      <c r="CN82" s="59"/>
      <c r="CO82" s="59">
        <v>0</v>
      </c>
      <c r="CP82" s="124"/>
      <c r="CQ82" s="59">
        <v>0</v>
      </c>
      <c r="CR82" s="59"/>
      <c r="CS82" s="59">
        <v>0</v>
      </c>
      <c r="CT82" s="124"/>
      <c r="CU82" s="59">
        <v>0</v>
      </c>
      <c r="CV82" s="59"/>
      <c r="CW82" s="59">
        <v>0</v>
      </c>
      <c r="CX82" s="124"/>
      <c r="CY82" s="59">
        <v>0</v>
      </c>
      <c r="CZ82" s="59"/>
      <c r="DA82" s="59">
        <v>0</v>
      </c>
      <c r="DB82" s="124"/>
      <c r="DC82" s="59">
        <v>0</v>
      </c>
      <c r="DD82" s="59"/>
      <c r="DE82" s="59">
        <v>0</v>
      </c>
      <c r="DF82" s="124"/>
      <c r="DG82" s="59">
        <v>0</v>
      </c>
      <c r="DH82" s="59"/>
      <c r="DI82" s="59">
        <v>0</v>
      </c>
      <c r="DJ82" s="124"/>
      <c r="DK82" s="59">
        <v>0</v>
      </c>
      <c r="DL82" s="59"/>
      <c r="DM82" s="59">
        <v>0</v>
      </c>
      <c r="DN82" s="124"/>
      <c r="DO82" s="59">
        <v>0</v>
      </c>
      <c r="DP82" s="59"/>
      <c r="DQ82" s="59">
        <v>0</v>
      </c>
      <c r="DR82" s="124"/>
      <c r="DS82" s="59">
        <v>0</v>
      </c>
      <c r="DT82" s="59"/>
      <c r="DU82" s="59">
        <v>0</v>
      </c>
      <c r="DV82" s="124"/>
      <c r="DW82" s="59">
        <v>0</v>
      </c>
      <c r="DX82" s="59"/>
      <c r="DY82" s="59">
        <v>0</v>
      </c>
      <c r="DZ82" s="135"/>
      <c r="EA82" s="59">
        <f t="shared" si="5"/>
        <v>0</v>
      </c>
      <c r="EB82" s="59">
        <f t="shared" si="6"/>
        <v>0</v>
      </c>
      <c r="EC82" s="59">
        <f t="shared" si="7"/>
        <v>0</v>
      </c>
      <c r="ED82" s="124">
        <f t="shared" si="8"/>
        <v>0</v>
      </c>
    </row>
    <row r="83" spans="1:134" x14ac:dyDescent="0.25">
      <c r="A83" s="122">
        <v>77</v>
      </c>
      <c r="B83" s="131" t="s">
        <v>65</v>
      </c>
      <c r="C83" s="59">
        <v>0</v>
      </c>
      <c r="D83" s="59"/>
      <c r="E83" s="59">
        <v>0</v>
      </c>
      <c r="F83" s="124"/>
      <c r="G83" s="59">
        <v>0</v>
      </c>
      <c r="H83" s="59"/>
      <c r="I83" s="59">
        <v>0</v>
      </c>
      <c r="J83" s="124"/>
      <c r="K83" s="59">
        <v>0</v>
      </c>
      <c r="L83" s="59"/>
      <c r="M83" s="59">
        <v>0</v>
      </c>
      <c r="N83" s="124"/>
      <c r="O83" s="59">
        <v>0</v>
      </c>
      <c r="P83" s="59"/>
      <c r="Q83" s="59">
        <v>0</v>
      </c>
      <c r="R83" s="124"/>
      <c r="S83" s="59">
        <v>0</v>
      </c>
      <c r="T83" s="59"/>
      <c r="U83" s="59">
        <v>0</v>
      </c>
      <c r="V83" s="124"/>
      <c r="W83" s="59">
        <v>0</v>
      </c>
      <c r="X83" s="59"/>
      <c r="Y83" s="59">
        <v>0</v>
      </c>
      <c r="Z83" s="124"/>
      <c r="AA83" s="59">
        <v>0</v>
      </c>
      <c r="AB83" s="59"/>
      <c r="AC83" s="59">
        <v>0</v>
      </c>
      <c r="AD83" s="124"/>
      <c r="AE83" s="59">
        <v>0</v>
      </c>
      <c r="AF83" s="59"/>
      <c r="AG83" s="59">
        <v>0</v>
      </c>
      <c r="AH83" s="124"/>
      <c r="AI83" s="59">
        <v>0</v>
      </c>
      <c r="AJ83" s="59"/>
      <c r="AK83" s="59">
        <v>0</v>
      </c>
      <c r="AL83" s="124"/>
      <c r="AM83" s="59">
        <v>0</v>
      </c>
      <c r="AN83" s="59"/>
      <c r="AO83" s="59">
        <v>0</v>
      </c>
      <c r="AP83" s="124"/>
      <c r="AQ83" s="59">
        <v>0</v>
      </c>
      <c r="AR83" s="59"/>
      <c r="AS83" s="59">
        <v>0</v>
      </c>
      <c r="AT83" s="124"/>
      <c r="AU83" s="59">
        <v>0</v>
      </c>
      <c r="AV83" s="59"/>
      <c r="AW83" s="59">
        <v>0</v>
      </c>
      <c r="AX83" s="124"/>
      <c r="AY83" s="59">
        <v>0</v>
      </c>
      <c r="AZ83" s="59"/>
      <c r="BA83" s="59">
        <v>0</v>
      </c>
      <c r="BB83" s="124"/>
      <c r="BC83" s="59">
        <v>0</v>
      </c>
      <c r="BD83" s="59"/>
      <c r="BE83" s="59">
        <v>0</v>
      </c>
      <c r="BF83" s="124"/>
      <c r="BG83" s="59">
        <v>0</v>
      </c>
      <c r="BH83" s="59"/>
      <c r="BI83" s="59">
        <v>0</v>
      </c>
      <c r="BJ83" s="124"/>
      <c r="BK83" s="59">
        <v>0</v>
      </c>
      <c r="BL83" s="59"/>
      <c r="BM83" s="59">
        <v>0</v>
      </c>
      <c r="BN83" s="124"/>
      <c r="BO83" s="59">
        <v>0</v>
      </c>
      <c r="BP83" s="59"/>
      <c r="BQ83" s="59">
        <v>0</v>
      </c>
      <c r="BR83" s="124"/>
      <c r="BS83" s="59">
        <v>0</v>
      </c>
      <c r="BT83" s="59"/>
      <c r="BU83" s="59">
        <v>0</v>
      </c>
      <c r="BV83" s="124"/>
      <c r="BW83" s="59">
        <v>0</v>
      </c>
      <c r="BX83" s="59"/>
      <c r="BY83" s="59">
        <v>0</v>
      </c>
      <c r="BZ83" s="124"/>
      <c r="CA83" s="59">
        <v>0</v>
      </c>
      <c r="CB83" s="59"/>
      <c r="CC83" s="59">
        <v>0</v>
      </c>
      <c r="CD83" s="124"/>
      <c r="CE83" s="59">
        <v>0</v>
      </c>
      <c r="CF83" s="59"/>
      <c r="CG83" s="59">
        <v>0</v>
      </c>
      <c r="CH83" s="124"/>
      <c r="CI83" s="59">
        <v>0</v>
      </c>
      <c r="CJ83" s="59"/>
      <c r="CK83" s="59">
        <v>0</v>
      </c>
      <c r="CL83" s="124"/>
      <c r="CM83" s="59">
        <v>0</v>
      </c>
      <c r="CN83" s="59"/>
      <c r="CO83" s="59">
        <v>0</v>
      </c>
      <c r="CP83" s="124"/>
      <c r="CQ83" s="59">
        <v>0</v>
      </c>
      <c r="CR83" s="59"/>
      <c r="CS83" s="59">
        <v>0</v>
      </c>
      <c r="CT83" s="124"/>
      <c r="CU83" s="59">
        <v>0</v>
      </c>
      <c r="CV83" s="59"/>
      <c r="CW83" s="59">
        <v>0</v>
      </c>
      <c r="CX83" s="124"/>
      <c r="CY83" s="59">
        <v>0</v>
      </c>
      <c r="CZ83" s="59"/>
      <c r="DA83" s="59">
        <v>0</v>
      </c>
      <c r="DB83" s="124"/>
      <c r="DC83" s="59">
        <v>0</v>
      </c>
      <c r="DD83" s="59"/>
      <c r="DE83" s="59">
        <v>0</v>
      </c>
      <c r="DF83" s="124"/>
      <c r="DG83" s="59">
        <v>0</v>
      </c>
      <c r="DH83" s="59"/>
      <c r="DI83" s="59">
        <v>0</v>
      </c>
      <c r="DJ83" s="124"/>
      <c r="DK83" s="59">
        <v>0</v>
      </c>
      <c r="DL83" s="59"/>
      <c r="DM83" s="59">
        <v>0</v>
      </c>
      <c r="DN83" s="124"/>
      <c r="DO83" s="59">
        <v>0</v>
      </c>
      <c r="DP83" s="59"/>
      <c r="DQ83" s="59">
        <v>0</v>
      </c>
      <c r="DR83" s="124"/>
      <c r="DS83" s="59">
        <v>0</v>
      </c>
      <c r="DT83" s="59"/>
      <c r="DU83" s="59">
        <v>0</v>
      </c>
      <c r="DV83" s="124"/>
      <c r="DW83" s="59">
        <v>0</v>
      </c>
      <c r="DX83" s="59"/>
      <c r="DY83" s="59">
        <v>0</v>
      </c>
      <c r="DZ83" s="135"/>
      <c r="EA83" s="59">
        <f t="shared" si="5"/>
        <v>0</v>
      </c>
      <c r="EB83" s="59">
        <f t="shared" si="6"/>
        <v>0</v>
      </c>
      <c r="EC83" s="59">
        <f t="shared" si="7"/>
        <v>0</v>
      </c>
      <c r="ED83" s="124">
        <f t="shared" si="8"/>
        <v>0</v>
      </c>
    </row>
    <row r="84" spans="1:134" x14ac:dyDescent="0.25">
      <c r="A84" s="122">
        <v>78</v>
      </c>
      <c r="B84" s="131" t="s">
        <v>66</v>
      </c>
      <c r="C84" s="59">
        <v>0</v>
      </c>
      <c r="D84" s="59"/>
      <c r="E84" s="59">
        <v>0</v>
      </c>
      <c r="F84" s="124"/>
      <c r="G84" s="59">
        <v>0</v>
      </c>
      <c r="H84" s="59"/>
      <c r="I84" s="59">
        <v>0</v>
      </c>
      <c r="J84" s="124"/>
      <c r="K84" s="59">
        <v>0</v>
      </c>
      <c r="L84" s="59"/>
      <c r="M84" s="59">
        <v>0</v>
      </c>
      <c r="N84" s="124"/>
      <c r="O84" s="59">
        <v>0</v>
      </c>
      <c r="P84" s="59"/>
      <c r="Q84" s="59">
        <v>0</v>
      </c>
      <c r="R84" s="124"/>
      <c r="S84" s="59">
        <v>0</v>
      </c>
      <c r="T84" s="59"/>
      <c r="U84" s="59">
        <v>0</v>
      </c>
      <c r="V84" s="124"/>
      <c r="W84" s="59">
        <v>0</v>
      </c>
      <c r="X84" s="59"/>
      <c r="Y84" s="59">
        <v>0</v>
      </c>
      <c r="Z84" s="124"/>
      <c r="AA84" s="59">
        <v>0</v>
      </c>
      <c r="AB84" s="59"/>
      <c r="AC84" s="59">
        <v>0</v>
      </c>
      <c r="AD84" s="124"/>
      <c r="AE84" s="59">
        <v>0</v>
      </c>
      <c r="AF84" s="59"/>
      <c r="AG84" s="59">
        <v>0</v>
      </c>
      <c r="AH84" s="124"/>
      <c r="AI84" s="59">
        <v>0</v>
      </c>
      <c r="AJ84" s="59"/>
      <c r="AK84" s="59">
        <v>0</v>
      </c>
      <c r="AL84" s="124"/>
      <c r="AM84" s="59">
        <v>0</v>
      </c>
      <c r="AN84" s="59"/>
      <c r="AO84" s="59">
        <v>0</v>
      </c>
      <c r="AP84" s="124"/>
      <c r="AQ84" s="59">
        <v>0</v>
      </c>
      <c r="AR84" s="59"/>
      <c r="AS84" s="59">
        <v>0</v>
      </c>
      <c r="AT84" s="124"/>
      <c r="AU84" s="59">
        <v>0</v>
      </c>
      <c r="AV84" s="59"/>
      <c r="AW84" s="59">
        <v>0</v>
      </c>
      <c r="AX84" s="124"/>
      <c r="AY84" s="59">
        <v>0</v>
      </c>
      <c r="AZ84" s="59"/>
      <c r="BA84" s="59">
        <v>0</v>
      </c>
      <c r="BB84" s="124"/>
      <c r="BC84" s="59">
        <v>0</v>
      </c>
      <c r="BD84" s="59"/>
      <c r="BE84" s="59">
        <v>0</v>
      </c>
      <c r="BF84" s="124"/>
      <c r="BG84" s="59">
        <v>0</v>
      </c>
      <c r="BH84" s="59"/>
      <c r="BI84" s="59">
        <v>0</v>
      </c>
      <c r="BJ84" s="124"/>
      <c r="BK84" s="59">
        <v>0</v>
      </c>
      <c r="BL84" s="59"/>
      <c r="BM84" s="59">
        <v>0</v>
      </c>
      <c r="BN84" s="124"/>
      <c r="BO84" s="59">
        <v>0</v>
      </c>
      <c r="BP84" s="59"/>
      <c r="BQ84" s="59">
        <v>0</v>
      </c>
      <c r="BR84" s="124"/>
      <c r="BS84" s="59">
        <v>0</v>
      </c>
      <c r="BT84" s="59"/>
      <c r="BU84" s="59">
        <v>0</v>
      </c>
      <c r="BV84" s="124"/>
      <c r="BW84" s="59">
        <v>0</v>
      </c>
      <c r="BX84" s="59"/>
      <c r="BY84" s="59">
        <v>0</v>
      </c>
      <c r="BZ84" s="124"/>
      <c r="CA84" s="59">
        <v>0</v>
      </c>
      <c r="CB84" s="59"/>
      <c r="CC84" s="59">
        <v>0</v>
      </c>
      <c r="CD84" s="124"/>
      <c r="CE84" s="59">
        <v>0</v>
      </c>
      <c r="CF84" s="59"/>
      <c r="CG84" s="59">
        <v>0</v>
      </c>
      <c r="CH84" s="124"/>
      <c r="CI84" s="59">
        <v>0</v>
      </c>
      <c r="CJ84" s="59"/>
      <c r="CK84" s="59">
        <v>0</v>
      </c>
      <c r="CL84" s="124"/>
      <c r="CM84" s="59">
        <v>0</v>
      </c>
      <c r="CN84" s="59"/>
      <c r="CO84" s="59">
        <v>0</v>
      </c>
      <c r="CP84" s="124"/>
      <c r="CQ84" s="59">
        <v>0</v>
      </c>
      <c r="CR84" s="59"/>
      <c r="CS84" s="59">
        <v>0</v>
      </c>
      <c r="CT84" s="124"/>
      <c r="CU84" s="59">
        <v>0</v>
      </c>
      <c r="CV84" s="59"/>
      <c r="CW84" s="59">
        <v>0</v>
      </c>
      <c r="CX84" s="124"/>
      <c r="CY84" s="59">
        <v>0</v>
      </c>
      <c r="CZ84" s="59"/>
      <c r="DA84" s="59">
        <v>0</v>
      </c>
      <c r="DB84" s="124"/>
      <c r="DC84" s="59">
        <v>0</v>
      </c>
      <c r="DD84" s="59"/>
      <c r="DE84" s="59">
        <v>0</v>
      </c>
      <c r="DF84" s="124"/>
      <c r="DG84" s="59">
        <v>0</v>
      </c>
      <c r="DH84" s="59"/>
      <c r="DI84" s="59">
        <v>0</v>
      </c>
      <c r="DJ84" s="124"/>
      <c r="DK84" s="59">
        <v>0</v>
      </c>
      <c r="DL84" s="59"/>
      <c r="DM84" s="59">
        <v>0</v>
      </c>
      <c r="DN84" s="124"/>
      <c r="DO84" s="59">
        <v>0</v>
      </c>
      <c r="DP84" s="59"/>
      <c r="DQ84" s="59">
        <v>0</v>
      </c>
      <c r="DR84" s="124"/>
      <c r="DS84" s="59">
        <v>0</v>
      </c>
      <c r="DT84" s="59"/>
      <c r="DU84" s="59">
        <v>0</v>
      </c>
      <c r="DV84" s="124"/>
      <c r="DW84" s="59">
        <v>0</v>
      </c>
      <c r="DX84" s="59"/>
      <c r="DY84" s="59">
        <v>0</v>
      </c>
      <c r="DZ84" s="124"/>
      <c r="EA84" s="59">
        <f t="shared" si="5"/>
        <v>0</v>
      </c>
      <c r="EB84" s="59">
        <f t="shared" si="6"/>
        <v>0</v>
      </c>
      <c r="EC84" s="59">
        <f t="shared" si="7"/>
        <v>0</v>
      </c>
      <c r="ED84" s="124">
        <f t="shared" si="8"/>
        <v>0</v>
      </c>
    </row>
    <row r="85" spans="1:134" x14ac:dyDescent="0.25">
      <c r="A85" s="132"/>
      <c r="B85" s="133" t="s">
        <v>123</v>
      </c>
      <c r="C85" s="59">
        <f>SUM(C7:C84)</f>
        <v>242</v>
      </c>
      <c r="D85" s="59">
        <f t="shared" ref="D85:F85" si="9">SUM(D7:D84)</f>
        <v>6942</v>
      </c>
      <c r="E85" s="59">
        <f t="shared" si="9"/>
        <v>81925</v>
      </c>
      <c r="F85" s="124">
        <f t="shared" si="9"/>
        <v>341935298.23000002</v>
      </c>
      <c r="G85" s="59">
        <f>SUM(G7:G84)</f>
        <v>50</v>
      </c>
      <c r="H85" s="59">
        <f t="shared" ref="H85" si="10">SUM(H7:H84)</f>
        <v>1231</v>
      </c>
      <c r="I85" s="59">
        <f t="shared" ref="I85" si="11">SUM(I7:I84)</f>
        <v>16411</v>
      </c>
      <c r="J85" s="124">
        <f t="shared" ref="J85" si="12">SUM(J7:J84)</f>
        <v>107897655.5</v>
      </c>
      <c r="K85" s="59">
        <f>SUM(K7:K84)</f>
        <v>43</v>
      </c>
      <c r="L85" s="59">
        <f t="shared" ref="L85" si="13">SUM(L7:L84)</f>
        <v>1313</v>
      </c>
      <c r="M85" s="59">
        <f t="shared" ref="M85" si="14">SUM(M7:M84)</f>
        <v>14351</v>
      </c>
      <c r="N85" s="124">
        <f t="shared" ref="N85" si="15">SUM(N7:N84)</f>
        <v>37074845.530000001</v>
      </c>
      <c r="O85" s="59">
        <f>SUM(O7:O84)</f>
        <v>58</v>
      </c>
      <c r="P85" s="59">
        <f t="shared" ref="P85" si="16">SUM(P7:P84)</f>
        <v>1699</v>
      </c>
      <c r="Q85" s="59">
        <f t="shared" ref="Q85" si="17">SUM(Q7:Q84)</f>
        <v>19546</v>
      </c>
      <c r="R85" s="124">
        <f t="shared" ref="R85" si="18">SUM(R7:R84)</f>
        <v>97592571.069999993</v>
      </c>
      <c r="S85" s="59">
        <f>SUM(S7:S84)</f>
        <v>36</v>
      </c>
      <c r="T85" s="59">
        <f t="shared" ref="T85" si="19">SUM(T7:T84)</f>
        <v>1087</v>
      </c>
      <c r="U85" s="59">
        <f t="shared" ref="U85" si="20">SUM(U7:U84)</f>
        <v>12101</v>
      </c>
      <c r="V85" s="124">
        <f t="shared" ref="V85" si="21">SUM(V7:V84)</f>
        <v>45158610.520000003</v>
      </c>
      <c r="W85" s="59">
        <f>SUM(W7:W84)</f>
        <v>22</v>
      </c>
      <c r="X85" s="59">
        <f t="shared" ref="X85" si="22">SUM(X7:X84)</f>
        <v>617</v>
      </c>
      <c r="Y85" s="59">
        <f t="shared" ref="Y85" si="23">SUM(Y7:Y84)</f>
        <v>7260</v>
      </c>
      <c r="Z85" s="124">
        <f t="shared" ref="Z85" si="24">SUM(Z7:Z84)</f>
        <v>15128570.550000001</v>
      </c>
      <c r="AA85" s="59">
        <f>SUM(AA7:AA84)</f>
        <v>32</v>
      </c>
      <c r="AB85" s="59">
        <f t="shared" ref="AB85" si="25">SUM(AB7:AB84)</f>
        <v>787</v>
      </c>
      <c r="AC85" s="59">
        <f t="shared" ref="AC85" si="26">SUM(AC7:AC84)</f>
        <v>10752</v>
      </c>
      <c r="AD85" s="124">
        <f t="shared" ref="AD85" si="27">SUM(AD7:AD84)</f>
        <v>35202727.670000002</v>
      </c>
      <c r="AE85" s="59">
        <f>SUM(AE7:AE84)</f>
        <v>6</v>
      </c>
      <c r="AF85" s="59">
        <f t="shared" ref="AF85" si="28">SUM(AF7:AF84)</f>
        <v>224</v>
      </c>
      <c r="AG85" s="59">
        <f t="shared" ref="AG85" si="29">SUM(AG7:AG84)</f>
        <v>2010</v>
      </c>
      <c r="AH85" s="124">
        <f t="shared" ref="AH85" si="30">SUM(AH7:AH84)</f>
        <v>13577822.139999999</v>
      </c>
      <c r="AI85" s="59">
        <f>SUM(AI7:AI84)</f>
        <v>199</v>
      </c>
      <c r="AJ85" s="59">
        <f t="shared" ref="AJ85" si="31">SUM(AJ7:AJ84)</f>
        <v>7425</v>
      </c>
      <c r="AK85" s="59">
        <f t="shared" ref="AK85" si="32">SUM(AK7:AK84)</f>
        <v>63912</v>
      </c>
      <c r="AL85" s="124">
        <f t="shared" ref="AL85" si="33">SUM(AL7:AL84)</f>
        <v>136746693.28999999</v>
      </c>
      <c r="AM85" s="59">
        <f>SUM(AM7:AM84)</f>
        <v>586</v>
      </c>
      <c r="AN85" s="59">
        <f t="shared" ref="AN85" si="34">SUM(AN7:AN84)</f>
        <v>19677</v>
      </c>
      <c r="AO85" s="59">
        <f t="shared" ref="AO85" si="35">SUM(AO7:AO84)</f>
        <v>203400</v>
      </c>
      <c r="AP85" s="124">
        <f t="shared" ref="AP85" si="36">SUM(AP7:AP84)</f>
        <v>507396327.36000007</v>
      </c>
      <c r="AQ85" s="59">
        <f>SUM(AQ7:AQ84)</f>
        <v>44</v>
      </c>
      <c r="AR85" s="59">
        <f t="shared" ref="AR85" si="37">SUM(AR7:AR84)</f>
        <v>757</v>
      </c>
      <c r="AS85" s="59">
        <f t="shared" ref="AS85" si="38">SUM(AS7:AS84)</f>
        <v>14023</v>
      </c>
      <c r="AT85" s="124">
        <f t="shared" ref="AT85" si="39">SUM(AT7:AT84)</f>
        <v>23114590.490000002</v>
      </c>
      <c r="AU85" s="59">
        <f>SUM(AU7:AU84)</f>
        <v>56</v>
      </c>
      <c r="AV85" s="59">
        <f t="shared" ref="AV85" si="40">SUM(AV7:AV84)</f>
        <v>1187</v>
      </c>
      <c r="AW85" s="59">
        <f t="shared" ref="AW85" si="41">SUM(AW7:AW84)</f>
        <v>18305</v>
      </c>
      <c r="AX85" s="124">
        <f t="shared" ref="AX85" si="42">SUM(AX7:AX84)</f>
        <v>129158224.35999998</v>
      </c>
      <c r="AY85" s="59">
        <f>SUM(AY7:AY84)</f>
        <v>130</v>
      </c>
      <c r="AZ85" s="59">
        <f t="shared" ref="AZ85" si="43">SUM(AZ7:AZ84)</f>
        <v>3617</v>
      </c>
      <c r="BA85" s="59">
        <f t="shared" ref="BA85" si="44">SUM(BA7:BA84)</f>
        <v>43929</v>
      </c>
      <c r="BB85" s="124">
        <f t="shared" ref="BB85" si="45">SUM(BB7:BB84)</f>
        <v>172119992.08000001</v>
      </c>
      <c r="BC85" s="59">
        <f>SUM(BC7:BC84)</f>
        <v>78</v>
      </c>
      <c r="BD85" s="59">
        <f t="shared" ref="BD85" si="46">SUM(BD7:BD84)</f>
        <v>2764</v>
      </c>
      <c r="BE85" s="59">
        <f t="shared" ref="BE85" si="47">SUM(BE7:BE84)</f>
        <v>25351</v>
      </c>
      <c r="BF85" s="124">
        <f t="shared" ref="BF85" si="48">SUM(BF7:BF84)</f>
        <v>72510926.560000002</v>
      </c>
      <c r="BG85" s="59">
        <f>SUM(BG7:BG84)</f>
        <v>49</v>
      </c>
      <c r="BH85" s="59">
        <f t="shared" ref="BH85" si="49">SUM(BH7:BH84)</f>
        <v>1562</v>
      </c>
      <c r="BI85" s="59">
        <f t="shared" ref="BI85" si="50">SUM(BI7:BI84)</f>
        <v>16422</v>
      </c>
      <c r="BJ85" s="124">
        <f t="shared" ref="BJ85" si="51">SUM(BJ7:BJ84)</f>
        <v>82298253.189999998</v>
      </c>
      <c r="BK85" s="59">
        <f>SUM(BK7:BK84)</f>
        <v>18</v>
      </c>
      <c r="BL85" s="59">
        <f t="shared" ref="BL85" si="52">SUM(BL7:BL84)</f>
        <v>436</v>
      </c>
      <c r="BM85" s="59">
        <f t="shared" ref="BM85" si="53">SUM(BM7:BM84)</f>
        <v>6001</v>
      </c>
      <c r="BN85" s="124">
        <f t="shared" ref="BN85" si="54">SUM(BN7:BN84)</f>
        <v>23574784.699999999</v>
      </c>
      <c r="BO85" s="59">
        <f>SUM(BO7:BO84)</f>
        <v>11</v>
      </c>
      <c r="BP85" s="59">
        <f t="shared" ref="BP85" si="55">SUM(BP7:BP84)</f>
        <v>269</v>
      </c>
      <c r="BQ85" s="59">
        <f t="shared" ref="BQ85" si="56">SUM(BQ7:BQ84)</f>
        <v>3542</v>
      </c>
      <c r="BR85" s="124">
        <f t="shared" ref="BR85" si="57">SUM(BR7:BR84)</f>
        <v>15681362.76</v>
      </c>
      <c r="BS85" s="59">
        <f>SUM(BS7:BS84)</f>
        <v>19</v>
      </c>
      <c r="BT85" s="59">
        <f t="shared" ref="BT85" si="58">SUM(BT7:BT84)</f>
        <v>604</v>
      </c>
      <c r="BU85" s="59">
        <f t="shared" ref="BU85" si="59">SUM(BU7:BU84)</f>
        <v>6194</v>
      </c>
      <c r="BV85" s="124">
        <f t="shared" ref="BV85" si="60">SUM(BV7:BV84)</f>
        <v>17860394.02</v>
      </c>
      <c r="BW85" s="59">
        <f>SUM(BW7:BW84)</f>
        <v>11</v>
      </c>
      <c r="BX85" s="59">
        <f t="shared" ref="BX85" si="61">SUM(BX7:BX84)</f>
        <v>679</v>
      </c>
      <c r="BY85" s="59">
        <f t="shared" ref="BY85" si="62">SUM(BY7:BY84)</f>
        <v>3696</v>
      </c>
      <c r="BZ85" s="124">
        <f t="shared" ref="BZ85" si="63">SUM(BZ7:BZ84)</f>
        <v>34325740.899999999</v>
      </c>
      <c r="CA85" s="59">
        <f>SUM(CA7:CA84)</f>
        <v>26</v>
      </c>
      <c r="CB85" s="59">
        <f t="shared" ref="CB85" si="64">SUM(CB7:CB84)</f>
        <v>832</v>
      </c>
      <c r="CC85" s="59">
        <f t="shared" ref="CC85" si="65">SUM(CC7:CC84)</f>
        <v>7138</v>
      </c>
      <c r="CD85" s="124">
        <f t="shared" ref="CD85" si="66">SUM(CD7:CD84)</f>
        <v>57060514.349999994</v>
      </c>
      <c r="CE85" s="59">
        <f>SUM(CE7:CE84)</f>
        <v>531</v>
      </c>
      <c r="CF85" s="59">
        <f t="shared" ref="CF85" si="67">SUM(CF7:CF84)</f>
        <v>19096</v>
      </c>
      <c r="CG85" s="59">
        <f t="shared" ref="CG85" si="68">SUM(CG7:CG84)</f>
        <v>170503</v>
      </c>
      <c r="CH85" s="124">
        <f t="shared" ref="CH85" si="69">SUM(CH7:CH84)</f>
        <v>424406541.94000006</v>
      </c>
      <c r="CI85" s="59">
        <f>SUM(CI7:CI84)</f>
        <v>249</v>
      </c>
      <c r="CJ85" s="59">
        <f t="shared" ref="CJ85" si="70">SUM(CJ7:CJ84)</f>
        <v>7837</v>
      </c>
      <c r="CK85" s="59">
        <f t="shared" ref="CK85" si="71">SUM(CK7:CK84)</f>
        <v>84365</v>
      </c>
      <c r="CL85" s="124">
        <f t="shared" ref="CL85" si="72">SUM(CL7:CL84)</f>
        <v>949214162.46000004</v>
      </c>
      <c r="CM85" s="59">
        <f>SUM(CM7:CM84)</f>
        <v>241</v>
      </c>
      <c r="CN85" s="59">
        <f t="shared" ref="CN85" si="73">SUM(CN7:CN84)</f>
        <v>12530</v>
      </c>
      <c r="CO85" s="59">
        <f t="shared" ref="CO85" si="74">SUM(CO7:CO84)</f>
        <v>79786</v>
      </c>
      <c r="CP85" s="124">
        <f t="shared" ref="CP85" si="75">SUM(CP7:CP84)</f>
        <v>180700108.61000001</v>
      </c>
      <c r="CQ85" s="59">
        <f>SUM(CQ7:CQ84)</f>
        <v>68</v>
      </c>
      <c r="CR85" s="59">
        <f t="shared" ref="CR85" si="76">SUM(CR7:CR84)</f>
        <v>2952</v>
      </c>
      <c r="CS85" s="59">
        <f t="shared" ref="CS85" si="77">SUM(CS7:CS84)</f>
        <v>20494</v>
      </c>
      <c r="CT85" s="124">
        <f t="shared" ref="CT85" si="78">SUM(CT7:CT84)</f>
        <v>58788946.409999996</v>
      </c>
      <c r="CU85" s="59">
        <f>SUM(CU7:CU84)</f>
        <v>75</v>
      </c>
      <c r="CV85" s="59">
        <f t="shared" ref="CV85" si="79">SUM(CV7:CV84)</f>
        <v>3478</v>
      </c>
      <c r="CW85" s="59">
        <f t="shared" ref="CW85" si="80">SUM(CW7:CW84)</f>
        <v>23812</v>
      </c>
      <c r="CX85" s="124">
        <f t="shared" ref="CX85" si="81">SUM(CX7:CX84)</f>
        <v>102397678.63</v>
      </c>
      <c r="CY85" s="59">
        <f>SUM(CY7:CY84)</f>
        <v>310</v>
      </c>
      <c r="CZ85" s="59">
        <f t="shared" ref="CZ85" si="82">SUM(CZ7:CZ84)</f>
        <v>8834</v>
      </c>
      <c r="DA85" s="59">
        <f t="shared" ref="DA85" si="83">SUM(DA7:DA84)</f>
        <v>103714</v>
      </c>
      <c r="DB85" s="124">
        <f t="shared" ref="DB85" si="84">SUM(DB7:DB84)</f>
        <v>331805997.30000001</v>
      </c>
      <c r="DC85" s="59">
        <f>SUM(DC7:DC84)</f>
        <v>24</v>
      </c>
      <c r="DD85" s="59">
        <f t="shared" ref="DD85" si="85">SUM(DD7:DD84)</f>
        <v>684</v>
      </c>
      <c r="DE85" s="59">
        <f t="shared" ref="DE85" si="86">SUM(DE7:DE84)</f>
        <v>7914</v>
      </c>
      <c r="DF85" s="124">
        <f t="shared" ref="DF85" si="87">SUM(DF7:DF84)</f>
        <v>20283184.010000002</v>
      </c>
      <c r="DG85" s="59">
        <f>SUM(DG7:DG84)</f>
        <v>226</v>
      </c>
      <c r="DH85" s="59">
        <f t="shared" ref="DH85" si="88">SUM(DH7:DH84)</f>
        <v>8616</v>
      </c>
      <c r="DI85" s="59">
        <f t="shared" ref="DI85" si="89">SUM(DI7:DI84)</f>
        <v>61740</v>
      </c>
      <c r="DJ85" s="124">
        <f t="shared" ref="DJ85" si="90">SUM(DJ7:DJ84)</f>
        <v>292981990.5</v>
      </c>
      <c r="DK85" s="59">
        <f>SUM(DK7:DK84)</f>
        <v>121</v>
      </c>
      <c r="DL85" s="59">
        <f t="shared" ref="DL85" si="91">SUM(DL7:DL84)</f>
        <v>6208</v>
      </c>
      <c r="DM85" s="59">
        <f t="shared" ref="DM85" si="92">SUM(DM7:DM84)</f>
        <v>33421</v>
      </c>
      <c r="DN85" s="124">
        <f t="shared" ref="DN85" si="93">SUM(DN7:DN84)</f>
        <v>247247620.43000001</v>
      </c>
      <c r="DO85" s="59">
        <f>SUM(DO7:DO84)</f>
        <v>164</v>
      </c>
      <c r="DP85" s="59">
        <f t="shared" ref="DP85" si="94">SUM(DP7:DP84)</f>
        <v>6679</v>
      </c>
      <c r="DQ85" s="59">
        <f t="shared" ref="DQ85" si="95">SUM(DQ7:DQ84)</f>
        <v>52416</v>
      </c>
      <c r="DR85" s="124">
        <f t="shared" ref="DR85" si="96">SUM(DR7:DR84)</f>
        <v>141099451.21000001</v>
      </c>
      <c r="DS85" s="59">
        <f>SUM(DS7:DS84)</f>
        <v>10</v>
      </c>
      <c r="DT85" s="59">
        <f t="shared" ref="DT85" si="97">SUM(DT7:DT84)</f>
        <v>402</v>
      </c>
      <c r="DU85" s="59">
        <f t="shared" ref="DU85" si="98">SUM(DU7:DU84)</f>
        <v>3220</v>
      </c>
      <c r="DV85" s="124">
        <f t="shared" ref="DV85" si="99">SUM(DV7:DV84)</f>
        <v>6791415.5199999996</v>
      </c>
      <c r="DW85" s="59">
        <f>SUM(DW7:DW84)</f>
        <v>181</v>
      </c>
      <c r="DX85" s="59">
        <f t="shared" ref="DX85" si="100">SUM(DX7:DX84)</f>
        <v>3728</v>
      </c>
      <c r="DY85" s="59">
        <f t="shared" ref="DY85" si="101">SUM(DY7:DY84)</f>
        <v>61640</v>
      </c>
      <c r="DZ85" s="124">
        <f t="shared" ref="DZ85" si="102">SUM(DZ7:DZ84)</f>
        <v>150585119.99999997</v>
      </c>
      <c r="EA85" s="59">
        <f>SUM(EA7:EA84)</f>
        <v>3916</v>
      </c>
      <c r="EB85" s="59">
        <f t="shared" ref="EB85" si="103">SUM(EB7:EB84)</f>
        <v>134753</v>
      </c>
      <c r="EC85" s="59">
        <f t="shared" ref="EC85" si="104">SUM(EC7:EC84)</f>
        <v>1279294</v>
      </c>
      <c r="ED85" s="124">
        <f t="shared" ref="ED85" si="105">SUM(ED7:ED84)</f>
        <v>4871718122.2900009</v>
      </c>
    </row>
    <row r="86" spans="1:134" x14ac:dyDescent="0.25">
      <c r="EA86" s="136"/>
      <c r="EB86" s="136"/>
      <c r="EC86" s="136"/>
      <c r="ED86" s="137"/>
    </row>
  </sheetData>
  <mergeCells count="35">
    <mergeCell ref="AI5:AL5"/>
    <mergeCell ref="A5:A6"/>
    <mergeCell ref="B5:B6"/>
    <mergeCell ref="C5:F5"/>
    <mergeCell ref="G5:J5"/>
    <mergeCell ref="K5:N5"/>
    <mergeCell ref="O5:R5"/>
    <mergeCell ref="S5:V5"/>
    <mergeCell ref="W5:Z5"/>
    <mergeCell ref="AA5:AD5"/>
    <mergeCell ref="AE5:AH5"/>
    <mergeCell ref="AM5:AP5"/>
    <mergeCell ref="AQ5:AT5"/>
    <mergeCell ref="AU5:AX5"/>
    <mergeCell ref="AY5:BB5"/>
    <mergeCell ref="BC5:BF5"/>
    <mergeCell ref="CY5:DB5"/>
    <mergeCell ref="BG5:BJ5"/>
    <mergeCell ref="BK5:BN5"/>
    <mergeCell ref="BO5:BR5"/>
    <mergeCell ref="BS5:BV5"/>
    <mergeCell ref="BW5:BZ5"/>
    <mergeCell ref="CA5:CD5"/>
    <mergeCell ref="CE5:CH5"/>
    <mergeCell ref="CI5:CL5"/>
    <mergeCell ref="CM5:CP5"/>
    <mergeCell ref="CQ5:CT5"/>
    <mergeCell ref="CU5:CX5"/>
    <mergeCell ref="EA5:ED5"/>
    <mergeCell ref="DC5:DF5"/>
    <mergeCell ref="DG5:DJ5"/>
    <mergeCell ref="DK5:DN5"/>
    <mergeCell ref="DO5:DR5"/>
    <mergeCell ref="DS5:DV5"/>
    <mergeCell ref="DW5:DZ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G22" activePane="bottomRight" state="frozen"/>
      <selection pane="topRight" activeCell="C1" sqref="C1"/>
      <selection pane="bottomLeft" activeCell="A7" sqref="A7"/>
      <selection pane="bottomRight" activeCell="A41" sqref="A41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23.7109375" style="14" customWidth="1"/>
    <col min="8" max="11" width="20" style="15" customWidth="1"/>
    <col min="12" max="12" width="18.42578125" style="14" customWidth="1"/>
    <col min="13" max="13" width="20.42578125" style="15" customWidth="1"/>
    <col min="14" max="14" width="18.7109375" style="15" customWidth="1"/>
    <col min="15" max="15" width="19.85546875" style="15" customWidth="1"/>
    <col min="16" max="16" width="21" style="15" customWidth="1"/>
    <col min="17" max="17" width="18.42578125" style="14" customWidth="1"/>
    <col min="18" max="18" width="20.42578125" style="15" customWidth="1"/>
    <col min="19" max="19" width="18.7109375" style="15" customWidth="1"/>
    <col min="20" max="20" width="19.85546875" style="15" customWidth="1"/>
    <col min="21" max="21" width="21" style="15" customWidth="1"/>
    <col min="22" max="16384" width="9.140625" style="1"/>
  </cols>
  <sheetData>
    <row r="1" spans="1:21" x14ac:dyDescent="0.2">
      <c r="K1" s="16"/>
      <c r="P1" s="16"/>
      <c r="U1" s="16" t="s">
        <v>157</v>
      </c>
    </row>
    <row r="3" spans="1:21" ht="15.75" x14ac:dyDescent="0.25">
      <c r="A3" s="1" t="s">
        <v>364</v>
      </c>
      <c r="B3" s="29"/>
      <c r="C3" s="69"/>
      <c r="D3" s="69"/>
      <c r="E3" s="69"/>
      <c r="F3" s="6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48" customHeight="1" x14ac:dyDescent="0.2">
      <c r="A4" s="226" t="s">
        <v>0</v>
      </c>
      <c r="B4" s="182" t="s">
        <v>1</v>
      </c>
      <c r="C4" s="189" t="s">
        <v>298</v>
      </c>
      <c r="D4" s="190"/>
      <c r="E4" s="190"/>
      <c r="F4" s="191"/>
      <c r="G4" s="212" t="s">
        <v>301</v>
      </c>
      <c r="H4" s="179" t="s">
        <v>268</v>
      </c>
      <c r="I4" s="179"/>
      <c r="J4" s="179"/>
      <c r="K4" s="179"/>
      <c r="L4" s="177" t="s">
        <v>299</v>
      </c>
      <c r="M4" s="177"/>
      <c r="N4" s="177"/>
      <c r="O4" s="177"/>
      <c r="P4" s="177"/>
      <c r="Q4" s="214" t="s">
        <v>300</v>
      </c>
      <c r="R4" s="215"/>
      <c r="S4" s="215"/>
      <c r="T4" s="215"/>
      <c r="U4" s="216"/>
    </row>
    <row r="5" spans="1:21" s="2" customFormat="1" ht="1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234"/>
      <c r="H5" s="179"/>
      <c r="I5" s="179"/>
      <c r="J5" s="179"/>
      <c r="K5" s="179"/>
      <c r="L5" s="207" t="s">
        <v>92</v>
      </c>
      <c r="M5" s="209" t="s">
        <v>80</v>
      </c>
      <c r="N5" s="210"/>
      <c r="O5" s="210"/>
      <c r="P5" s="211"/>
      <c r="Q5" s="212" t="s">
        <v>92</v>
      </c>
      <c r="R5" s="209" t="s">
        <v>80</v>
      </c>
      <c r="S5" s="210"/>
      <c r="T5" s="210"/>
      <c r="U5" s="211"/>
    </row>
    <row r="6" spans="1:21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213"/>
      <c r="H6" s="17" t="s">
        <v>81</v>
      </c>
      <c r="I6" s="17" t="s">
        <v>82</v>
      </c>
      <c r="J6" s="17" t="s">
        <v>83</v>
      </c>
      <c r="K6" s="17" t="s">
        <v>84</v>
      </c>
      <c r="L6" s="208"/>
      <c r="M6" s="17" t="s">
        <v>81</v>
      </c>
      <c r="N6" s="17" t="s">
        <v>82</v>
      </c>
      <c r="O6" s="17" t="s">
        <v>83</v>
      </c>
      <c r="P6" s="17" t="s">
        <v>84</v>
      </c>
      <c r="Q6" s="213"/>
      <c r="R6" s="17" t="s">
        <v>81</v>
      </c>
      <c r="S6" s="17" t="s">
        <v>82</v>
      </c>
      <c r="T6" s="17" t="s">
        <v>83</v>
      </c>
      <c r="U6" s="17" t="s">
        <v>84</v>
      </c>
    </row>
    <row r="7" spans="1:21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8">
        <v>0</v>
      </c>
      <c r="H7" s="18">
        <f t="shared" ref="H7:H38" si="2">ROUND(G7/4,0)</f>
        <v>0</v>
      </c>
      <c r="I7" s="18">
        <f t="shared" ref="I7:I38" si="3">H7</f>
        <v>0</v>
      </c>
      <c r="J7" s="18">
        <f t="shared" ref="J7:J38" si="4">H7</f>
        <v>0</v>
      </c>
      <c r="K7" s="18">
        <f t="shared" ref="K7:K38" si="5">G7-H7-I7-J7</f>
        <v>0</v>
      </c>
      <c r="L7" s="18">
        <f>ROUND(G7*E7,0)</f>
        <v>0</v>
      </c>
      <c r="M7" s="18">
        <f t="shared" ref="M7:M37" si="6">ROUND(L7/4,0)</f>
        <v>0</v>
      </c>
      <c r="N7" s="18">
        <f t="shared" ref="N7:N37" si="7">M7</f>
        <v>0</v>
      </c>
      <c r="O7" s="18">
        <f t="shared" ref="O7:O37" si="8">M7</f>
        <v>0</v>
      </c>
      <c r="P7" s="18">
        <f t="shared" ref="P7:P37" si="9">L7-M7-N7-O7</f>
        <v>0</v>
      </c>
      <c r="Q7" s="18">
        <f>R7+S7+T7+U7</f>
        <v>0</v>
      </c>
      <c r="R7" s="18">
        <f>H7-M7</f>
        <v>0</v>
      </c>
      <c r="S7" s="18">
        <f t="shared" ref="S7:U22" si="10">I7-N7</f>
        <v>0</v>
      </c>
      <c r="T7" s="18">
        <f t="shared" si="10"/>
        <v>0</v>
      </c>
      <c r="U7" s="18">
        <f t="shared" si="10"/>
        <v>0</v>
      </c>
    </row>
    <row r="8" spans="1:21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8">
        <v>0</v>
      </c>
      <c r="H8" s="18">
        <f t="shared" si="2"/>
        <v>0</v>
      </c>
      <c r="I8" s="18">
        <f t="shared" si="3"/>
        <v>0</v>
      </c>
      <c r="J8" s="18">
        <f t="shared" si="4"/>
        <v>0</v>
      </c>
      <c r="K8" s="18">
        <f t="shared" si="5"/>
        <v>0</v>
      </c>
      <c r="L8" s="18">
        <f t="shared" ref="L8:L71" si="11">ROUND(G8*E8,0)</f>
        <v>0</v>
      </c>
      <c r="M8" s="18">
        <f t="shared" si="6"/>
        <v>0</v>
      </c>
      <c r="N8" s="18">
        <f t="shared" si="7"/>
        <v>0</v>
      </c>
      <c r="O8" s="18">
        <f t="shared" si="8"/>
        <v>0</v>
      </c>
      <c r="P8" s="18">
        <f t="shared" si="9"/>
        <v>0</v>
      </c>
      <c r="Q8" s="18">
        <f t="shared" ref="Q8:Q71" si="12">R8+S8+T8+U8</f>
        <v>0</v>
      </c>
      <c r="R8" s="18">
        <f t="shared" ref="R8:U71" si="13">H8-M8</f>
        <v>0</v>
      </c>
      <c r="S8" s="18">
        <f t="shared" si="10"/>
        <v>0</v>
      </c>
      <c r="T8" s="18">
        <f t="shared" si="10"/>
        <v>0</v>
      </c>
      <c r="U8" s="18">
        <f t="shared" si="10"/>
        <v>0</v>
      </c>
    </row>
    <row r="9" spans="1:21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8"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  <c r="K9" s="18">
        <f t="shared" si="5"/>
        <v>0</v>
      </c>
      <c r="L9" s="18">
        <f t="shared" si="11"/>
        <v>0</v>
      </c>
      <c r="M9" s="18">
        <f t="shared" si="6"/>
        <v>0</v>
      </c>
      <c r="N9" s="18">
        <f t="shared" si="7"/>
        <v>0</v>
      </c>
      <c r="O9" s="18">
        <f t="shared" si="8"/>
        <v>0</v>
      </c>
      <c r="P9" s="18">
        <f t="shared" si="9"/>
        <v>0</v>
      </c>
      <c r="Q9" s="18">
        <f t="shared" si="12"/>
        <v>0</v>
      </c>
      <c r="R9" s="18">
        <f t="shared" si="13"/>
        <v>0</v>
      </c>
      <c r="S9" s="18">
        <f t="shared" si="10"/>
        <v>0</v>
      </c>
      <c r="T9" s="18">
        <f t="shared" si="10"/>
        <v>0</v>
      </c>
      <c r="U9" s="18">
        <f t="shared" si="10"/>
        <v>0</v>
      </c>
    </row>
    <row r="10" spans="1:21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8">
        <v>0</v>
      </c>
      <c r="H10" s="18">
        <f t="shared" si="2"/>
        <v>0</v>
      </c>
      <c r="I10" s="18">
        <f t="shared" si="3"/>
        <v>0</v>
      </c>
      <c r="J10" s="18">
        <f t="shared" si="4"/>
        <v>0</v>
      </c>
      <c r="K10" s="18">
        <f t="shared" si="5"/>
        <v>0</v>
      </c>
      <c r="L10" s="18">
        <f t="shared" si="11"/>
        <v>0</v>
      </c>
      <c r="M10" s="18">
        <f t="shared" si="6"/>
        <v>0</v>
      </c>
      <c r="N10" s="18">
        <f t="shared" si="7"/>
        <v>0</v>
      </c>
      <c r="O10" s="18">
        <f t="shared" si="8"/>
        <v>0</v>
      </c>
      <c r="P10" s="18">
        <f t="shared" si="9"/>
        <v>0</v>
      </c>
      <c r="Q10" s="18">
        <f t="shared" si="12"/>
        <v>0</v>
      </c>
      <c r="R10" s="18">
        <f t="shared" si="13"/>
        <v>0</v>
      </c>
      <c r="S10" s="18">
        <f t="shared" si="10"/>
        <v>0</v>
      </c>
      <c r="T10" s="18">
        <f t="shared" si="10"/>
        <v>0</v>
      </c>
      <c r="U10" s="18">
        <f t="shared" si="10"/>
        <v>0</v>
      </c>
    </row>
    <row r="11" spans="1:21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8">
        <v>0</v>
      </c>
      <c r="H11" s="18">
        <f t="shared" si="2"/>
        <v>0</v>
      </c>
      <c r="I11" s="18">
        <f t="shared" si="3"/>
        <v>0</v>
      </c>
      <c r="J11" s="18">
        <f t="shared" si="4"/>
        <v>0</v>
      </c>
      <c r="K11" s="18">
        <f t="shared" si="5"/>
        <v>0</v>
      </c>
      <c r="L11" s="18">
        <f t="shared" si="11"/>
        <v>0</v>
      </c>
      <c r="M11" s="18">
        <f t="shared" si="6"/>
        <v>0</v>
      </c>
      <c r="N11" s="18">
        <f t="shared" si="7"/>
        <v>0</v>
      </c>
      <c r="O11" s="18">
        <f t="shared" si="8"/>
        <v>0</v>
      </c>
      <c r="P11" s="18">
        <f t="shared" si="9"/>
        <v>0</v>
      </c>
      <c r="Q11" s="18">
        <f t="shared" si="12"/>
        <v>0</v>
      </c>
      <c r="R11" s="18">
        <f t="shared" si="13"/>
        <v>0</v>
      </c>
      <c r="S11" s="18">
        <f t="shared" si="10"/>
        <v>0</v>
      </c>
      <c r="T11" s="18">
        <f t="shared" si="10"/>
        <v>0</v>
      </c>
      <c r="U11" s="18">
        <f t="shared" si="10"/>
        <v>0</v>
      </c>
    </row>
    <row r="12" spans="1:21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8">
        <v>0</v>
      </c>
      <c r="H12" s="18">
        <f t="shared" si="2"/>
        <v>0</v>
      </c>
      <c r="I12" s="18">
        <f t="shared" si="3"/>
        <v>0</v>
      </c>
      <c r="J12" s="18">
        <f t="shared" si="4"/>
        <v>0</v>
      </c>
      <c r="K12" s="18">
        <f t="shared" si="5"/>
        <v>0</v>
      </c>
      <c r="L12" s="18">
        <f t="shared" si="11"/>
        <v>0</v>
      </c>
      <c r="M12" s="18">
        <f t="shared" si="6"/>
        <v>0</v>
      </c>
      <c r="N12" s="18">
        <f t="shared" si="7"/>
        <v>0</v>
      </c>
      <c r="O12" s="18">
        <f t="shared" si="8"/>
        <v>0</v>
      </c>
      <c r="P12" s="18">
        <f t="shared" si="9"/>
        <v>0</v>
      </c>
      <c r="Q12" s="18">
        <f t="shared" si="12"/>
        <v>0</v>
      </c>
      <c r="R12" s="18">
        <f t="shared" si="13"/>
        <v>0</v>
      </c>
      <c r="S12" s="18">
        <f t="shared" si="10"/>
        <v>0</v>
      </c>
      <c r="T12" s="18">
        <f t="shared" si="10"/>
        <v>0</v>
      </c>
      <c r="U12" s="18">
        <f t="shared" si="10"/>
        <v>0</v>
      </c>
    </row>
    <row r="13" spans="1:21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8">
        <v>0</v>
      </c>
      <c r="H13" s="18">
        <f t="shared" si="2"/>
        <v>0</v>
      </c>
      <c r="I13" s="18">
        <f t="shared" si="3"/>
        <v>0</v>
      </c>
      <c r="J13" s="18">
        <f t="shared" si="4"/>
        <v>0</v>
      </c>
      <c r="K13" s="18">
        <f t="shared" si="5"/>
        <v>0</v>
      </c>
      <c r="L13" s="18">
        <f t="shared" si="11"/>
        <v>0</v>
      </c>
      <c r="M13" s="18">
        <f t="shared" si="6"/>
        <v>0</v>
      </c>
      <c r="N13" s="18">
        <f t="shared" si="7"/>
        <v>0</v>
      </c>
      <c r="O13" s="18">
        <f t="shared" si="8"/>
        <v>0</v>
      </c>
      <c r="P13" s="18">
        <f t="shared" si="9"/>
        <v>0</v>
      </c>
      <c r="Q13" s="18">
        <f t="shared" si="12"/>
        <v>0</v>
      </c>
      <c r="R13" s="18">
        <f t="shared" si="13"/>
        <v>0</v>
      </c>
      <c r="S13" s="18">
        <f t="shared" si="10"/>
        <v>0</v>
      </c>
      <c r="T13" s="18">
        <f t="shared" si="10"/>
        <v>0</v>
      </c>
      <c r="U13" s="18">
        <f t="shared" si="10"/>
        <v>0</v>
      </c>
    </row>
    <row r="14" spans="1:21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8">
        <v>0</v>
      </c>
      <c r="H14" s="18">
        <f t="shared" si="2"/>
        <v>0</v>
      </c>
      <c r="I14" s="18">
        <f t="shared" si="3"/>
        <v>0</v>
      </c>
      <c r="J14" s="18">
        <f t="shared" si="4"/>
        <v>0</v>
      </c>
      <c r="K14" s="18">
        <f t="shared" si="5"/>
        <v>0</v>
      </c>
      <c r="L14" s="18">
        <f t="shared" si="11"/>
        <v>0</v>
      </c>
      <c r="M14" s="18">
        <f t="shared" si="6"/>
        <v>0</v>
      </c>
      <c r="N14" s="18">
        <f t="shared" si="7"/>
        <v>0</v>
      </c>
      <c r="O14" s="18">
        <f t="shared" si="8"/>
        <v>0</v>
      </c>
      <c r="P14" s="18">
        <f t="shared" si="9"/>
        <v>0</v>
      </c>
      <c r="Q14" s="18">
        <f t="shared" si="12"/>
        <v>0</v>
      </c>
      <c r="R14" s="18">
        <f t="shared" si="13"/>
        <v>0</v>
      </c>
      <c r="S14" s="18">
        <f t="shared" si="10"/>
        <v>0</v>
      </c>
      <c r="T14" s="18">
        <f t="shared" si="10"/>
        <v>0</v>
      </c>
      <c r="U14" s="18">
        <f t="shared" si="10"/>
        <v>0</v>
      </c>
    </row>
    <row r="15" spans="1:21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8">
        <v>0</v>
      </c>
      <c r="H15" s="18">
        <f t="shared" si="2"/>
        <v>0</v>
      </c>
      <c r="I15" s="18">
        <f t="shared" si="3"/>
        <v>0</v>
      </c>
      <c r="J15" s="18">
        <f t="shared" si="4"/>
        <v>0</v>
      </c>
      <c r="K15" s="18">
        <f t="shared" si="5"/>
        <v>0</v>
      </c>
      <c r="L15" s="18">
        <f t="shared" si="11"/>
        <v>0</v>
      </c>
      <c r="M15" s="18">
        <f t="shared" si="6"/>
        <v>0</v>
      </c>
      <c r="N15" s="18">
        <f t="shared" si="7"/>
        <v>0</v>
      </c>
      <c r="O15" s="18">
        <f t="shared" si="8"/>
        <v>0</v>
      </c>
      <c r="P15" s="18">
        <f t="shared" si="9"/>
        <v>0</v>
      </c>
      <c r="Q15" s="18">
        <f t="shared" si="12"/>
        <v>0</v>
      </c>
      <c r="R15" s="18">
        <f t="shared" si="13"/>
        <v>0</v>
      </c>
      <c r="S15" s="18">
        <f t="shared" si="10"/>
        <v>0</v>
      </c>
      <c r="T15" s="18">
        <f t="shared" si="10"/>
        <v>0</v>
      </c>
      <c r="U15" s="18">
        <f t="shared" si="10"/>
        <v>0</v>
      </c>
    </row>
    <row r="16" spans="1:21" ht="30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8">
        <v>0</v>
      </c>
      <c r="H16" s="18">
        <f t="shared" si="2"/>
        <v>0</v>
      </c>
      <c r="I16" s="18">
        <f t="shared" si="3"/>
        <v>0</v>
      </c>
      <c r="J16" s="18">
        <f t="shared" si="4"/>
        <v>0</v>
      </c>
      <c r="K16" s="18">
        <f t="shared" si="5"/>
        <v>0</v>
      </c>
      <c r="L16" s="18">
        <f t="shared" si="11"/>
        <v>0</v>
      </c>
      <c r="M16" s="18">
        <f t="shared" si="6"/>
        <v>0</v>
      </c>
      <c r="N16" s="18">
        <f t="shared" si="7"/>
        <v>0</v>
      </c>
      <c r="O16" s="18">
        <f t="shared" si="8"/>
        <v>0</v>
      </c>
      <c r="P16" s="18">
        <f t="shared" si="9"/>
        <v>0</v>
      </c>
      <c r="Q16" s="18">
        <f t="shared" si="12"/>
        <v>0</v>
      </c>
      <c r="R16" s="18">
        <f t="shared" si="13"/>
        <v>0</v>
      </c>
      <c r="S16" s="18">
        <f t="shared" si="10"/>
        <v>0</v>
      </c>
      <c r="T16" s="18">
        <f t="shared" si="10"/>
        <v>0</v>
      </c>
      <c r="U16" s="18">
        <f t="shared" si="10"/>
        <v>0</v>
      </c>
    </row>
    <row r="17" spans="1:21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8">
        <v>0</v>
      </c>
      <c r="H17" s="18">
        <f t="shared" si="2"/>
        <v>0</v>
      </c>
      <c r="I17" s="18">
        <f t="shared" si="3"/>
        <v>0</v>
      </c>
      <c r="J17" s="18">
        <f t="shared" si="4"/>
        <v>0</v>
      </c>
      <c r="K17" s="18">
        <f t="shared" si="5"/>
        <v>0</v>
      </c>
      <c r="L17" s="18">
        <f t="shared" si="11"/>
        <v>0</v>
      </c>
      <c r="M17" s="18">
        <f t="shared" si="6"/>
        <v>0</v>
      </c>
      <c r="N17" s="18">
        <f t="shared" si="7"/>
        <v>0</v>
      </c>
      <c r="O17" s="18">
        <f t="shared" si="8"/>
        <v>0</v>
      </c>
      <c r="P17" s="18">
        <f t="shared" si="9"/>
        <v>0</v>
      </c>
      <c r="Q17" s="18">
        <f t="shared" si="12"/>
        <v>0</v>
      </c>
      <c r="R17" s="18">
        <f t="shared" si="13"/>
        <v>0</v>
      </c>
      <c r="S17" s="18">
        <f t="shared" si="10"/>
        <v>0</v>
      </c>
      <c r="T17" s="18">
        <f t="shared" si="10"/>
        <v>0</v>
      </c>
      <c r="U17" s="18">
        <f t="shared" si="10"/>
        <v>0</v>
      </c>
    </row>
    <row r="18" spans="1:21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8">
        <v>0</v>
      </c>
      <c r="H18" s="18">
        <f t="shared" si="2"/>
        <v>0</v>
      </c>
      <c r="I18" s="18">
        <f t="shared" si="3"/>
        <v>0</v>
      </c>
      <c r="J18" s="18">
        <f t="shared" si="4"/>
        <v>0</v>
      </c>
      <c r="K18" s="18">
        <f t="shared" si="5"/>
        <v>0</v>
      </c>
      <c r="L18" s="18">
        <f t="shared" si="11"/>
        <v>0</v>
      </c>
      <c r="M18" s="18">
        <f t="shared" si="6"/>
        <v>0</v>
      </c>
      <c r="N18" s="18">
        <f t="shared" si="7"/>
        <v>0</v>
      </c>
      <c r="O18" s="18">
        <f t="shared" si="8"/>
        <v>0</v>
      </c>
      <c r="P18" s="18">
        <f t="shared" si="9"/>
        <v>0</v>
      </c>
      <c r="Q18" s="18">
        <f t="shared" si="12"/>
        <v>0</v>
      </c>
      <c r="R18" s="18">
        <f t="shared" si="13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</row>
    <row r="19" spans="1:21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8">
        <v>0</v>
      </c>
      <c r="H19" s="18">
        <f t="shared" si="2"/>
        <v>0</v>
      </c>
      <c r="I19" s="18">
        <f t="shared" si="3"/>
        <v>0</v>
      </c>
      <c r="J19" s="18">
        <f t="shared" si="4"/>
        <v>0</v>
      </c>
      <c r="K19" s="18">
        <f t="shared" si="5"/>
        <v>0</v>
      </c>
      <c r="L19" s="18">
        <f t="shared" si="11"/>
        <v>0</v>
      </c>
      <c r="M19" s="18">
        <f t="shared" si="6"/>
        <v>0</v>
      </c>
      <c r="N19" s="18">
        <f t="shared" si="7"/>
        <v>0</v>
      </c>
      <c r="O19" s="18">
        <f t="shared" si="8"/>
        <v>0</v>
      </c>
      <c r="P19" s="18">
        <f t="shared" si="9"/>
        <v>0</v>
      </c>
      <c r="Q19" s="18">
        <f t="shared" si="12"/>
        <v>0</v>
      </c>
      <c r="R19" s="18">
        <f t="shared" si="13"/>
        <v>0</v>
      </c>
      <c r="S19" s="18">
        <f t="shared" si="10"/>
        <v>0</v>
      </c>
      <c r="T19" s="18">
        <f t="shared" si="10"/>
        <v>0</v>
      </c>
      <c r="U19" s="18">
        <f t="shared" si="10"/>
        <v>0</v>
      </c>
    </row>
    <row r="20" spans="1:21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8">
        <v>0</v>
      </c>
      <c r="H20" s="18">
        <f t="shared" si="2"/>
        <v>0</v>
      </c>
      <c r="I20" s="18">
        <f t="shared" si="3"/>
        <v>0</v>
      </c>
      <c r="J20" s="18">
        <f t="shared" si="4"/>
        <v>0</v>
      </c>
      <c r="K20" s="18">
        <f t="shared" si="5"/>
        <v>0</v>
      </c>
      <c r="L20" s="18">
        <f t="shared" si="11"/>
        <v>0</v>
      </c>
      <c r="M20" s="18">
        <f t="shared" si="6"/>
        <v>0</v>
      </c>
      <c r="N20" s="18">
        <f t="shared" si="7"/>
        <v>0</v>
      </c>
      <c r="O20" s="18">
        <f t="shared" si="8"/>
        <v>0</v>
      </c>
      <c r="P20" s="18">
        <f t="shared" si="9"/>
        <v>0</v>
      </c>
      <c r="Q20" s="18">
        <f t="shared" si="12"/>
        <v>0</v>
      </c>
      <c r="R20" s="18">
        <f t="shared" si="13"/>
        <v>0</v>
      </c>
      <c r="S20" s="18">
        <f t="shared" si="10"/>
        <v>0</v>
      </c>
      <c r="T20" s="18">
        <f t="shared" si="10"/>
        <v>0</v>
      </c>
      <c r="U20" s="18">
        <f t="shared" si="10"/>
        <v>0</v>
      </c>
    </row>
    <row r="21" spans="1:21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8">
        <v>0</v>
      </c>
      <c r="H21" s="18">
        <f t="shared" si="2"/>
        <v>0</v>
      </c>
      <c r="I21" s="18">
        <f t="shared" si="3"/>
        <v>0</v>
      </c>
      <c r="J21" s="18">
        <f t="shared" si="4"/>
        <v>0</v>
      </c>
      <c r="K21" s="18">
        <f t="shared" si="5"/>
        <v>0</v>
      </c>
      <c r="L21" s="18">
        <f t="shared" si="11"/>
        <v>0</v>
      </c>
      <c r="M21" s="18">
        <f t="shared" si="6"/>
        <v>0</v>
      </c>
      <c r="N21" s="18">
        <f t="shared" si="7"/>
        <v>0</v>
      </c>
      <c r="O21" s="18">
        <f t="shared" si="8"/>
        <v>0</v>
      </c>
      <c r="P21" s="18">
        <f t="shared" si="9"/>
        <v>0</v>
      </c>
      <c r="Q21" s="18">
        <f t="shared" si="12"/>
        <v>0</v>
      </c>
      <c r="R21" s="18">
        <f t="shared" si="13"/>
        <v>0</v>
      </c>
      <c r="S21" s="18">
        <f t="shared" si="10"/>
        <v>0</v>
      </c>
      <c r="T21" s="18">
        <f t="shared" si="10"/>
        <v>0</v>
      </c>
      <c r="U21" s="18">
        <f t="shared" si="10"/>
        <v>0</v>
      </c>
    </row>
    <row r="22" spans="1:21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8">
        <v>0</v>
      </c>
      <c r="H22" s="18">
        <f t="shared" si="2"/>
        <v>0</v>
      </c>
      <c r="I22" s="18">
        <f t="shared" si="3"/>
        <v>0</v>
      </c>
      <c r="J22" s="18">
        <f t="shared" si="4"/>
        <v>0</v>
      </c>
      <c r="K22" s="18">
        <f t="shared" si="5"/>
        <v>0</v>
      </c>
      <c r="L22" s="18">
        <f t="shared" si="11"/>
        <v>0</v>
      </c>
      <c r="M22" s="18">
        <f t="shared" si="6"/>
        <v>0</v>
      </c>
      <c r="N22" s="18">
        <f t="shared" si="7"/>
        <v>0</v>
      </c>
      <c r="O22" s="18">
        <f t="shared" si="8"/>
        <v>0</v>
      </c>
      <c r="P22" s="18">
        <f t="shared" si="9"/>
        <v>0</v>
      </c>
      <c r="Q22" s="18">
        <f t="shared" si="12"/>
        <v>0</v>
      </c>
      <c r="R22" s="18">
        <f t="shared" si="13"/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</row>
    <row r="23" spans="1:21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8">
        <v>0</v>
      </c>
      <c r="H23" s="18">
        <f t="shared" si="2"/>
        <v>0</v>
      </c>
      <c r="I23" s="18">
        <f t="shared" si="3"/>
        <v>0</v>
      </c>
      <c r="J23" s="18">
        <f t="shared" si="4"/>
        <v>0</v>
      </c>
      <c r="K23" s="18">
        <f t="shared" si="5"/>
        <v>0</v>
      </c>
      <c r="L23" s="18">
        <f t="shared" si="11"/>
        <v>0</v>
      </c>
      <c r="M23" s="18">
        <f t="shared" si="6"/>
        <v>0</v>
      </c>
      <c r="N23" s="18">
        <f t="shared" si="7"/>
        <v>0</v>
      </c>
      <c r="O23" s="18">
        <f t="shared" si="8"/>
        <v>0</v>
      </c>
      <c r="P23" s="18">
        <f t="shared" si="9"/>
        <v>0</v>
      </c>
      <c r="Q23" s="18">
        <f t="shared" si="12"/>
        <v>0</v>
      </c>
      <c r="R23" s="18">
        <f t="shared" si="13"/>
        <v>0</v>
      </c>
      <c r="S23" s="18">
        <f t="shared" si="13"/>
        <v>0</v>
      </c>
      <c r="T23" s="18">
        <f t="shared" si="13"/>
        <v>0</v>
      </c>
      <c r="U23" s="18">
        <f t="shared" si="13"/>
        <v>0</v>
      </c>
    </row>
    <row r="24" spans="1:21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8">
        <v>0</v>
      </c>
      <c r="H24" s="18">
        <f t="shared" si="2"/>
        <v>0</v>
      </c>
      <c r="I24" s="18">
        <f t="shared" si="3"/>
        <v>0</v>
      </c>
      <c r="J24" s="18">
        <f t="shared" si="4"/>
        <v>0</v>
      </c>
      <c r="K24" s="18">
        <f t="shared" si="5"/>
        <v>0</v>
      </c>
      <c r="L24" s="18">
        <f t="shared" si="11"/>
        <v>0</v>
      </c>
      <c r="M24" s="18">
        <f t="shared" si="6"/>
        <v>0</v>
      </c>
      <c r="N24" s="18">
        <f t="shared" si="7"/>
        <v>0</v>
      </c>
      <c r="O24" s="18">
        <f t="shared" si="8"/>
        <v>0</v>
      </c>
      <c r="P24" s="18">
        <f t="shared" si="9"/>
        <v>0</v>
      </c>
      <c r="Q24" s="18">
        <f t="shared" si="12"/>
        <v>0</v>
      </c>
      <c r="R24" s="18">
        <f t="shared" si="13"/>
        <v>0</v>
      </c>
      <c r="S24" s="18">
        <f t="shared" si="13"/>
        <v>0</v>
      </c>
      <c r="T24" s="18">
        <f t="shared" si="13"/>
        <v>0</v>
      </c>
      <c r="U24" s="18">
        <f t="shared" si="13"/>
        <v>0</v>
      </c>
    </row>
    <row r="25" spans="1:21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8">
        <v>0</v>
      </c>
      <c r="H25" s="18">
        <f t="shared" si="2"/>
        <v>0</v>
      </c>
      <c r="I25" s="18">
        <f t="shared" si="3"/>
        <v>0</v>
      </c>
      <c r="J25" s="18">
        <f t="shared" si="4"/>
        <v>0</v>
      </c>
      <c r="K25" s="18">
        <f t="shared" si="5"/>
        <v>0</v>
      </c>
      <c r="L25" s="18">
        <f t="shared" si="11"/>
        <v>0</v>
      </c>
      <c r="M25" s="18">
        <f t="shared" si="6"/>
        <v>0</v>
      </c>
      <c r="N25" s="18">
        <f t="shared" si="7"/>
        <v>0</v>
      </c>
      <c r="O25" s="18">
        <f t="shared" si="8"/>
        <v>0</v>
      </c>
      <c r="P25" s="18">
        <f t="shared" si="9"/>
        <v>0</v>
      </c>
      <c r="Q25" s="18">
        <f t="shared" si="12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</row>
    <row r="26" spans="1:21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8">
        <v>0</v>
      </c>
      <c r="H26" s="18">
        <f t="shared" si="2"/>
        <v>0</v>
      </c>
      <c r="I26" s="18">
        <f t="shared" si="3"/>
        <v>0</v>
      </c>
      <c r="J26" s="18">
        <f t="shared" si="4"/>
        <v>0</v>
      </c>
      <c r="K26" s="18">
        <f t="shared" si="5"/>
        <v>0</v>
      </c>
      <c r="L26" s="18">
        <f t="shared" si="11"/>
        <v>0</v>
      </c>
      <c r="M26" s="18">
        <f t="shared" si="6"/>
        <v>0</v>
      </c>
      <c r="N26" s="18">
        <f t="shared" si="7"/>
        <v>0</v>
      </c>
      <c r="O26" s="18">
        <f t="shared" si="8"/>
        <v>0</v>
      </c>
      <c r="P26" s="18">
        <f t="shared" si="9"/>
        <v>0</v>
      </c>
      <c r="Q26" s="18">
        <f t="shared" si="12"/>
        <v>0</v>
      </c>
      <c r="R26" s="18">
        <f t="shared" si="13"/>
        <v>0</v>
      </c>
      <c r="S26" s="18">
        <f t="shared" si="13"/>
        <v>0</v>
      </c>
      <c r="T26" s="18">
        <f t="shared" si="13"/>
        <v>0</v>
      </c>
      <c r="U26" s="18">
        <f t="shared" si="13"/>
        <v>0</v>
      </c>
    </row>
    <row r="27" spans="1:21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8">
        <v>0</v>
      </c>
      <c r="H27" s="18">
        <f t="shared" si="2"/>
        <v>0</v>
      </c>
      <c r="I27" s="18">
        <f t="shared" si="3"/>
        <v>0</v>
      </c>
      <c r="J27" s="18">
        <f t="shared" si="4"/>
        <v>0</v>
      </c>
      <c r="K27" s="18">
        <f t="shared" si="5"/>
        <v>0</v>
      </c>
      <c r="L27" s="18">
        <f t="shared" si="11"/>
        <v>0</v>
      </c>
      <c r="M27" s="18">
        <f t="shared" si="6"/>
        <v>0</v>
      </c>
      <c r="N27" s="18">
        <f t="shared" si="7"/>
        <v>0</v>
      </c>
      <c r="O27" s="18">
        <f t="shared" si="8"/>
        <v>0</v>
      </c>
      <c r="P27" s="18">
        <f t="shared" si="9"/>
        <v>0</v>
      </c>
      <c r="Q27" s="18">
        <f t="shared" si="12"/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</row>
    <row r="28" spans="1:21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8">
        <v>0</v>
      </c>
      <c r="H28" s="18">
        <f t="shared" si="2"/>
        <v>0</v>
      </c>
      <c r="I28" s="18">
        <f t="shared" si="3"/>
        <v>0</v>
      </c>
      <c r="J28" s="18">
        <f t="shared" si="4"/>
        <v>0</v>
      </c>
      <c r="K28" s="18">
        <f t="shared" si="5"/>
        <v>0</v>
      </c>
      <c r="L28" s="18">
        <f t="shared" si="11"/>
        <v>0</v>
      </c>
      <c r="M28" s="18">
        <f t="shared" si="6"/>
        <v>0</v>
      </c>
      <c r="N28" s="18">
        <f t="shared" si="7"/>
        <v>0</v>
      </c>
      <c r="O28" s="18">
        <f t="shared" si="8"/>
        <v>0</v>
      </c>
      <c r="P28" s="18">
        <f t="shared" si="9"/>
        <v>0</v>
      </c>
      <c r="Q28" s="18">
        <f t="shared" si="12"/>
        <v>0</v>
      </c>
      <c r="R28" s="18">
        <f t="shared" si="13"/>
        <v>0</v>
      </c>
      <c r="S28" s="18">
        <f t="shared" si="13"/>
        <v>0</v>
      </c>
      <c r="T28" s="18">
        <f t="shared" si="13"/>
        <v>0</v>
      </c>
      <c r="U28" s="18">
        <f t="shared" si="13"/>
        <v>0</v>
      </c>
    </row>
    <row r="29" spans="1:21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8">
        <v>0</v>
      </c>
      <c r="H29" s="18">
        <f t="shared" si="2"/>
        <v>0</v>
      </c>
      <c r="I29" s="18">
        <f t="shared" si="3"/>
        <v>0</v>
      </c>
      <c r="J29" s="18">
        <f t="shared" si="4"/>
        <v>0</v>
      </c>
      <c r="K29" s="18">
        <f t="shared" si="5"/>
        <v>0</v>
      </c>
      <c r="L29" s="18">
        <f t="shared" si="11"/>
        <v>0</v>
      </c>
      <c r="M29" s="18">
        <f t="shared" si="6"/>
        <v>0</v>
      </c>
      <c r="N29" s="18">
        <f t="shared" si="7"/>
        <v>0</v>
      </c>
      <c r="O29" s="18">
        <f t="shared" si="8"/>
        <v>0</v>
      </c>
      <c r="P29" s="18">
        <f t="shared" si="9"/>
        <v>0</v>
      </c>
      <c r="Q29" s="18">
        <f t="shared" si="12"/>
        <v>0</v>
      </c>
      <c r="R29" s="18">
        <f t="shared" si="13"/>
        <v>0</v>
      </c>
      <c r="S29" s="18">
        <f t="shared" si="13"/>
        <v>0</v>
      </c>
      <c r="T29" s="18">
        <f t="shared" si="13"/>
        <v>0</v>
      </c>
      <c r="U29" s="18">
        <f t="shared" si="13"/>
        <v>0</v>
      </c>
    </row>
    <row r="30" spans="1:21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8">
        <v>0</v>
      </c>
      <c r="H30" s="18">
        <f t="shared" si="2"/>
        <v>0</v>
      </c>
      <c r="I30" s="18">
        <f t="shared" si="3"/>
        <v>0</v>
      </c>
      <c r="J30" s="18">
        <f t="shared" si="4"/>
        <v>0</v>
      </c>
      <c r="K30" s="18">
        <f t="shared" si="5"/>
        <v>0</v>
      </c>
      <c r="L30" s="18">
        <f t="shared" si="11"/>
        <v>0</v>
      </c>
      <c r="M30" s="18">
        <f t="shared" si="6"/>
        <v>0</v>
      </c>
      <c r="N30" s="18">
        <f t="shared" si="7"/>
        <v>0</v>
      </c>
      <c r="O30" s="18">
        <f t="shared" si="8"/>
        <v>0</v>
      </c>
      <c r="P30" s="18">
        <f t="shared" si="9"/>
        <v>0</v>
      </c>
      <c r="Q30" s="18">
        <f t="shared" si="12"/>
        <v>0</v>
      </c>
      <c r="R30" s="18">
        <f t="shared" si="13"/>
        <v>0</v>
      </c>
      <c r="S30" s="18">
        <f t="shared" si="13"/>
        <v>0</v>
      </c>
      <c r="T30" s="18">
        <f t="shared" si="13"/>
        <v>0</v>
      </c>
      <c r="U30" s="18">
        <f t="shared" si="13"/>
        <v>0</v>
      </c>
    </row>
    <row r="31" spans="1:21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8">
        <v>765</v>
      </c>
      <c r="H31" s="18">
        <f t="shared" si="2"/>
        <v>191</v>
      </c>
      <c r="I31" s="18">
        <f t="shared" si="3"/>
        <v>191</v>
      </c>
      <c r="J31" s="18">
        <f t="shared" si="4"/>
        <v>191</v>
      </c>
      <c r="K31" s="18">
        <f t="shared" si="5"/>
        <v>192</v>
      </c>
      <c r="L31" s="18">
        <f t="shared" si="11"/>
        <v>411</v>
      </c>
      <c r="M31" s="18">
        <f t="shared" si="6"/>
        <v>103</v>
      </c>
      <c r="N31" s="18">
        <f t="shared" si="7"/>
        <v>103</v>
      </c>
      <c r="O31" s="18">
        <f t="shared" si="8"/>
        <v>103</v>
      </c>
      <c r="P31" s="18">
        <f t="shared" si="9"/>
        <v>102</v>
      </c>
      <c r="Q31" s="18">
        <f t="shared" si="12"/>
        <v>354</v>
      </c>
      <c r="R31" s="18">
        <f t="shared" si="13"/>
        <v>88</v>
      </c>
      <c r="S31" s="18">
        <f t="shared" si="13"/>
        <v>88</v>
      </c>
      <c r="T31" s="18">
        <f t="shared" si="13"/>
        <v>88</v>
      </c>
      <c r="U31" s="18">
        <f t="shared" si="13"/>
        <v>90</v>
      </c>
    </row>
    <row r="32" spans="1:21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8">
        <v>33</v>
      </c>
      <c r="H32" s="18">
        <v>7</v>
      </c>
      <c r="I32" s="18">
        <v>9</v>
      </c>
      <c r="J32" s="18">
        <v>8</v>
      </c>
      <c r="K32" s="18">
        <f t="shared" si="5"/>
        <v>9</v>
      </c>
      <c r="L32" s="18">
        <f t="shared" si="11"/>
        <v>18</v>
      </c>
      <c r="M32" s="18">
        <f t="shared" si="6"/>
        <v>5</v>
      </c>
      <c r="N32" s="18">
        <f t="shared" si="7"/>
        <v>5</v>
      </c>
      <c r="O32" s="18">
        <f t="shared" si="8"/>
        <v>5</v>
      </c>
      <c r="P32" s="18">
        <f t="shared" si="9"/>
        <v>3</v>
      </c>
      <c r="Q32" s="18">
        <f t="shared" si="12"/>
        <v>15</v>
      </c>
      <c r="R32" s="18">
        <f t="shared" si="13"/>
        <v>2</v>
      </c>
      <c r="S32" s="18">
        <f t="shared" si="13"/>
        <v>4</v>
      </c>
      <c r="T32" s="18">
        <f t="shared" si="13"/>
        <v>3</v>
      </c>
      <c r="U32" s="18">
        <f t="shared" si="13"/>
        <v>6</v>
      </c>
    </row>
    <row r="33" spans="1:21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8">
        <v>460</v>
      </c>
      <c r="H33" s="18">
        <f t="shared" si="2"/>
        <v>115</v>
      </c>
      <c r="I33" s="18">
        <f t="shared" si="3"/>
        <v>115</v>
      </c>
      <c r="J33" s="18">
        <f t="shared" si="4"/>
        <v>115</v>
      </c>
      <c r="K33" s="18">
        <f t="shared" si="5"/>
        <v>115</v>
      </c>
      <c r="L33" s="18">
        <f t="shared" si="11"/>
        <v>247</v>
      </c>
      <c r="M33" s="18">
        <f t="shared" si="6"/>
        <v>62</v>
      </c>
      <c r="N33" s="18">
        <f t="shared" si="7"/>
        <v>62</v>
      </c>
      <c r="O33" s="18">
        <f t="shared" si="8"/>
        <v>62</v>
      </c>
      <c r="P33" s="18">
        <f t="shared" si="9"/>
        <v>61</v>
      </c>
      <c r="Q33" s="18">
        <f t="shared" si="12"/>
        <v>213</v>
      </c>
      <c r="R33" s="18">
        <f t="shared" si="13"/>
        <v>53</v>
      </c>
      <c r="S33" s="18">
        <f t="shared" si="13"/>
        <v>53</v>
      </c>
      <c r="T33" s="18">
        <f t="shared" si="13"/>
        <v>53</v>
      </c>
      <c r="U33" s="18">
        <f t="shared" si="13"/>
        <v>54</v>
      </c>
    </row>
    <row r="34" spans="1:21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8">
        <v>130</v>
      </c>
      <c r="H34" s="18">
        <f t="shared" si="2"/>
        <v>33</v>
      </c>
      <c r="I34" s="18">
        <f t="shared" si="3"/>
        <v>33</v>
      </c>
      <c r="J34" s="18">
        <f t="shared" si="4"/>
        <v>33</v>
      </c>
      <c r="K34" s="18">
        <f t="shared" si="5"/>
        <v>31</v>
      </c>
      <c r="L34" s="18">
        <f t="shared" si="11"/>
        <v>70</v>
      </c>
      <c r="M34" s="18">
        <f t="shared" si="6"/>
        <v>18</v>
      </c>
      <c r="N34" s="18">
        <f t="shared" si="7"/>
        <v>18</v>
      </c>
      <c r="O34" s="18">
        <f t="shared" si="8"/>
        <v>18</v>
      </c>
      <c r="P34" s="18">
        <f t="shared" si="9"/>
        <v>16</v>
      </c>
      <c r="Q34" s="18">
        <f t="shared" si="12"/>
        <v>60</v>
      </c>
      <c r="R34" s="18">
        <f t="shared" si="13"/>
        <v>15</v>
      </c>
      <c r="S34" s="18">
        <f t="shared" si="13"/>
        <v>15</v>
      </c>
      <c r="T34" s="18">
        <f t="shared" si="13"/>
        <v>15</v>
      </c>
      <c r="U34" s="18">
        <f t="shared" si="13"/>
        <v>15</v>
      </c>
    </row>
    <row r="35" spans="1:21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8">
        <v>370</v>
      </c>
      <c r="H35" s="18">
        <f t="shared" si="2"/>
        <v>93</v>
      </c>
      <c r="I35" s="18">
        <f t="shared" si="3"/>
        <v>93</v>
      </c>
      <c r="J35" s="18">
        <f t="shared" si="4"/>
        <v>93</v>
      </c>
      <c r="K35" s="18">
        <f t="shared" si="5"/>
        <v>91</v>
      </c>
      <c r="L35" s="18">
        <f t="shared" si="11"/>
        <v>199</v>
      </c>
      <c r="M35" s="18">
        <f t="shared" si="6"/>
        <v>50</v>
      </c>
      <c r="N35" s="18">
        <f t="shared" si="7"/>
        <v>50</v>
      </c>
      <c r="O35" s="18">
        <f t="shared" si="8"/>
        <v>50</v>
      </c>
      <c r="P35" s="18">
        <f t="shared" si="9"/>
        <v>49</v>
      </c>
      <c r="Q35" s="18">
        <f t="shared" si="12"/>
        <v>171</v>
      </c>
      <c r="R35" s="18">
        <f t="shared" si="13"/>
        <v>43</v>
      </c>
      <c r="S35" s="18">
        <f t="shared" si="13"/>
        <v>43</v>
      </c>
      <c r="T35" s="18">
        <f t="shared" si="13"/>
        <v>43</v>
      </c>
      <c r="U35" s="18">
        <f t="shared" si="13"/>
        <v>42</v>
      </c>
    </row>
    <row r="36" spans="1:21" ht="45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8">
        <v>0</v>
      </c>
      <c r="H36" s="18">
        <f t="shared" si="2"/>
        <v>0</v>
      </c>
      <c r="I36" s="18">
        <f t="shared" si="3"/>
        <v>0</v>
      </c>
      <c r="J36" s="18">
        <f t="shared" si="4"/>
        <v>0</v>
      </c>
      <c r="K36" s="18">
        <f t="shared" si="5"/>
        <v>0</v>
      </c>
      <c r="L36" s="18">
        <f t="shared" si="11"/>
        <v>0</v>
      </c>
      <c r="M36" s="18">
        <f t="shared" si="6"/>
        <v>0</v>
      </c>
      <c r="N36" s="18">
        <f t="shared" si="7"/>
        <v>0</v>
      </c>
      <c r="O36" s="18">
        <f t="shared" si="8"/>
        <v>0</v>
      </c>
      <c r="P36" s="18">
        <f t="shared" si="9"/>
        <v>0</v>
      </c>
      <c r="Q36" s="18">
        <f t="shared" si="12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</row>
    <row r="37" spans="1:21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8">
        <v>0</v>
      </c>
      <c r="H37" s="18">
        <f t="shared" si="2"/>
        <v>0</v>
      </c>
      <c r="I37" s="18">
        <f t="shared" si="3"/>
        <v>0</v>
      </c>
      <c r="J37" s="18">
        <f t="shared" si="4"/>
        <v>0</v>
      </c>
      <c r="K37" s="18">
        <f t="shared" si="5"/>
        <v>0</v>
      </c>
      <c r="L37" s="18">
        <f t="shared" si="11"/>
        <v>0</v>
      </c>
      <c r="M37" s="18">
        <f t="shared" si="6"/>
        <v>0</v>
      </c>
      <c r="N37" s="18">
        <f t="shared" si="7"/>
        <v>0</v>
      </c>
      <c r="O37" s="18">
        <f t="shared" si="8"/>
        <v>0</v>
      </c>
      <c r="P37" s="18">
        <f t="shared" si="9"/>
        <v>0</v>
      </c>
      <c r="Q37" s="18">
        <f t="shared" si="12"/>
        <v>0</v>
      </c>
      <c r="R37" s="18">
        <f t="shared" si="13"/>
        <v>0</v>
      </c>
      <c r="S37" s="18">
        <f t="shared" si="13"/>
        <v>0</v>
      </c>
      <c r="T37" s="18">
        <f t="shared" si="13"/>
        <v>0</v>
      </c>
      <c r="U37" s="18">
        <f t="shared" si="13"/>
        <v>0</v>
      </c>
    </row>
    <row r="38" spans="1:21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8">
        <v>0</v>
      </c>
      <c r="H38" s="18">
        <f t="shared" si="2"/>
        <v>0</v>
      </c>
      <c r="I38" s="18">
        <f t="shared" si="3"/>
        <v>0</v>
      </c>
      <c r="J38" s="18">
        <f t="shared" si="4"/>
        <v>0</v>
      </c>
      <c r="K38" s="18">
        <f t="shared" si="5"/>
        <v>0</v>
      </c>
      <c r="L38" s="18">
        <f t="shared" si="11"/>
        <v>0</v>
      </c>
      <c r="M38" s="18"/>
      <c r="N38" s="18"/>
      <c r="O38" s="18"/>
      <c r="P38" s="18"/>
      <c r="Q38" s="18">
        <f t="shared" si="12"/>
        <v>0</v>
      </c>
      <c r="R38" s="18">
        <f t="shared" si="13"/>
        <v>0</v>
      </c>
      <c r="S38" s="18">
        <f t="shared" si="13"/>
        <v>0</v>
      </c>
      <c r="T38" s="18">
        <f t="shared" si="13"/>
        <v>0</v>
      </c>
      <c r="U38" s="18">
        <f t="shared" si="13"/>
        <v>0</v>
      </c>
    </row>
    <row r="39" spans="1:21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ref="E39:E70" si="14">C39/(C39+D39)</f>
        <v>0.53672975122006972</v>
      </c>
      <c r="F39" s="71">
        <f t="shared" ref="F39:F70" si="15">1-E39</f>
        <v>0.46327024877993028</v>
      </c>
      <c r="G39" s="18">
        <v>79</v>
      </c>
      <c r="H39" s="18">
        <f t="shared" ref="H39:H61" si="16">ROUND(G39/4,0)</f>
        <v>20</v>
      </c>
      <c r="I39" s="18">
        <f t="shared" ref="I39:I61" si="17">H39</f>
        <v>20</v>
      </c>
      <c r="J39" s="18">
        <f t="shared" ref="J39:J61" si="18">H39</f>
        <v>20</v>
      </c>
      <c r="K39" s="18">
        <f t="shared" ref="K39:K61" si="19">G39-H39-I39-J39</f>
        <v>19</v>
      </c>
      <c r="L39" s="18">
        <f t="shared" si="11"/>
        <v>42</v>
      </c>
      <c r="M39" s="18">
        <f>ROUND(L39/4,0)</f>
        <v>11</v>
      </c>
      <c r="N39" s="18">
        <f>M39</f>
        <v>11</v>
      </c>
      <c r="O39" s="18">
        <f>M39</f>
        <v>11</v>
      </c>
      <c r="P39" s="18">
        <f>L39-M39-N39-O39</f>
        <v>9</v>
      </c>
      <c r="Q39" s="18">
        <f t="shared" si="12"/>
        <v>37</v>
      </c>
      <c r="R39" s="18">
        <f t="shared" si="13"/>
        <v>9</v>
      </c>
      <c r="S39" s="18">
        <f t="shared" si="13"/>
        <v>9</v>
      </c>
      <c r="T39" s="18">
        <f t="shared" si="13"/>
        <v>9</v>
      </c>
      <c r="U39" s="18">
        <f t="shared" si="13"/>
        <v>10</v>
      </c>
    </row>
    <row r="40" spans="1:21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14"/>
        <v>0.53672975122006972</v>
      </c>
      <c r="F40" s="71">
        <f t="shared" si="15"/>
        <v>0.46327024877993028</v>
      </c>
      <c r="G40" s="18">
        <v>0</v>
      </c>
      <c r="H40" s="18">
        <f t="shared" si="16"/>
        <v>0</v>
      </c>
      <c r="I40" s="18">
        <f t="shared" si="17"/>
        <v>0</v>
      </c>
      <c r="J40" s="18">
        <f t="shared" si="18"/>
        <v>0</v>
      </c>
      <c r="K40" s="18">
        <f t="shared" si="19"/>
        <v>0</v>
      </c>
      <c r="L40" s="18">
        <f t="shared" si="11"/>
        <v>0</v>
      </c>
      <c r="M40" s="18">
        <f>ROUND(L40/4,0)</f>
        <v>0</v>
      </c>
      <c r="N40" s="18">
        <f>M40</f>
        <v>0</v>
      </c>
      <c r="O40" s="18">
        <f>M40</f>
        <v>0</v>
      </c>
      <c r="P40" s="18">
        <f>L40-M40-N40-O40</f>
        <v>0</v>
      </c>
      <c r="Q40" s="18">
        <f t="shared" si="12"/>
        <v>0</v>
      </c>
      <c r="R40" s="18">
        <f t="shared" si="13"/>
        <v>0</v>
      </c>
      <c r="S40" s="18">
        <f t="shared" si="13"/>
        <v>0</v>
      </c>
      <c r="T40" s="18">
        <f t="shared" si="13"/>
        <v>0</v>
      </c>
      <c r="U40" s="18">
        <f t="shared" si="13"/>
        <v>0</v>
      </c>
    </row>
    <row r="41" spans="1:21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14"/>
        <v>0.53672975122006972</v>
      </c>
      <c r="F41" s="71">
        <f t="shared" si="15"/>
        <v>0.46327024877993028</v>
      </c>
      <c r="G41" s="18">
        <v>0</v>
      </c>
      <c r="H41" s="18">
        <f t="shared" si="16"/>
        <v>0</v>
      </c>
      <c r="I41" s="18">
        <f t="shared" si="17"/>
        <v>0</v>
      </c>
      <c r="J41" s="18">
        <f t="shared" si="18"/>
        <v>0</v>
      </c>
      <c r="K41" s="18">
        <f t="shared" si="19"/>
        <v>0</v>
      </c>
      <c r="L41" s="18">
        <f t="shared" si="11"/>
        <v>0</v>
      </c>
      <c r="M41" s="18"/>
      <c r="N41" s="18"/>
      <c r="O41" s="18"/>
      <c r="P41" s="18"/>
      <c r="Q41" s="18">
        <f t="shared" si="12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8">
        <f t="shared" si="13"/>
        <v>0</v>
      </c>
    </row>
    <row r="42" spans="1:21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14"/>
        <v>0.53672975122006972</v>
      </c>
      <c r="F42" s="71">
        <f t="shared" si="15"/>
        <v>0.46327024877993028</v>
      </c>
      <c r="G42" s="18">
        <v>345</v>
      </c>
      <c r="H42" s="18">
        <f t="shared" si="16"/>
        <v>86</v>
      </c>
      <c r="I42" s="18">
        <f t="shared" si="17"/>
        <v>86</v>
      </c>
      <c r="J42" s="18">
        <f t="shared" si="18"/>
        <v>86</v>
      </c>
      <c r="K42" s="18">
        <f t="shared" si="19"/>
        <v>87</v>
      </c>
      <c r="L42" s="18">
        <f t="shared" si="11"/>
        <v>185</v>
      </c>
      <c r="M42" s="18">
        <f>ROUND(L42/4,0)</f>
        <v>46</v>
      </c>
      <c r="N42" s="18">
        <f>M42</f>
        <v>46</v>
      </c>
      <c r="O42" s="18">
        <f>M42</f>
        <v>46</v>
      </c>
      <c r="P42" s="18">
        <f>L42-M42-N42-O42</f>
        <v>47</v>
      </c>
      <c r="Q42" s="18">
        <f t="shared" si="12"/>
        <v>160</v>
      </c>
      <c r="R42" s="18">
        <f t="shared" si="13"/>
        <v>40</v>
      </c>
      <c r="S42" s="18">
        <f t="shared" si="13"/>
        <v>40</v>
      </c>
      <c r="T42" s="18">
        <f t="shared" si="13"/>
        <v>40</v>
      </c>
      <c r="U42" s="18">
        <f t="shared" si="13"/>
        <v>40</v>
      </c>
    </row>
    <row r="43" spans="1:21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14"/>
        <v>0.74116272275781481</v>
      </c>
      <c r="F43" s="71">
        <f t="shared" si="15"/>
        <v>0.25883727724218519</v>
      </c>
      <c r="G43" s="18">
        <v>76</v>
      </c>
      <c r="H43" s="18">
        <f t="shared" si="16"/>
        <v>19</v>
      </c>
      <c r="I43" s="18">
        <f t="shared" si="17"/>
        <v>19</v>
      </c>
      <c r="J43" s="18">
        <f t="shared" si="18"/>
        <v>19</v>
      </c>
      <c r="K43" s="18">
        <f t="shared" si="19"/>
        <v>19</v>
      </c>
      <c r="L43" s="18">
        <f t="shared" si="11"/>
        <v>56</v>
      </c>
      <c r="M43" s="18">
        <f>ROUND(L43/4,0)</f>
        <v>14</v>
      </c>
      <c r="N43" s="18">
        <f>M43</f>
        <v>14</v>
      </c>
      <c r="O43" s="18">
        <f>M43</f>
        <v>14</v>
      </c>
      <c r="P43" s="18">
        <f>L43-M43-N43-O43</f>
        <v>14</v>
      </c>
      <c r="Q43" s="18">
        <f t="shared" si="12"/>
        <v>20</v>
      </c>
      <c r="R43" s="18">
        <f t="shared" si="13"/>
        <v>5</v>
      </c>
      <c r="S43" s="18">
        <f t="shared" si="13"/>
        <v>5</v>
      </c>
      <c r="T43" s="18">
        <f t="shared" si="13"/>
        <v>5</v>
      </c>
      <c r="U43" s="18">
        <f t="shared" si="13"/>
        <v>5</v>
      </c>
    </row>
    <row r="44" spans="1:21" ht="15.75" x14ac:dyDescent="0.25">
      <c r="A44" s="52">
        <v>38</v>
      </c>
      <c r="B44" s="7" t="s">
        <v>32</v>
      </c>
      <c r="C44" s="72">
        <v>60194</v>
      </c>
      <c r="D44" s="71">
        <v>10332</v>
      </c>
      <c r="E44" s="71">
        <f t="shared" si="14"/>
        <v>0.85350083657091003</v>
      </c>
      <c r="F44" s="71">
        <f t="shared" si="15"/>
        <v>0.14649916342908997</v>
      </c>
      <c r="G44" s="18">
        <v>0</v>
      </c>
      <c r="H44" s="18">
        <f t="shared" si="16"/>
        <v>0</v>
      </c>
      <c r="I44" s="18">
        <f t="shared" si="17"/>
        <v>0</v>
      </c>
      <c r="J44" s="18">
        <f t="shared" si="18"/>
        <v>0</v>
      </c>
      <c r="K44" s="18">
        <f t="shared" si="19"/>
        <v>0</v>
      </c>
      <c r="L44" s="18">
        <f t="shared" si="11"/>
        <v>0</v>
      </c>
      <c r="M44" s="18"/>
      <c r="N44" s="18"/>
      <c r="O44" s="18"/>
      <c r="P44" s="18"/>
      <c r="Q44" s="18">
        <f t="shared" si="12"/>
        <v>0</v>
      </c>
      <c r="R44" s="18">
        <f t="shared" si="13"/>
        <v>0</v>
      </c>
      <c r="S44" s="18">
        <f t="shared" si="13"/>
        <v>0</v>
      </c>
      <c r="T44" s="18">
        <f t="shared" si="13"/>
        <v>0</v>
      </c>
      <c r="U44" s="18">
        <f t="shared" si="13"/>
        <v>0</v>
      </c>
    </row>
    <row r="45" spans="1:21" ht="15.75" x14ac:dyDescent="0.25">
      <c r="A45" s="52">
        <v>39</v>
      </c>
      <c r="B45" s="7" t="s">
        <v>33</v>
      </c>
      <c r="C45" s="72">
        <v>94360</v>
      </c>
      <c r="D45" s="71">
        <v>17577</v>
      </c>
      <c r="E45" s="71">
        <f t="shared" si="14"/>
        <v>0.84297417297229693</v>
      </c>
      <c r="F45" s="71">
        <f t="shared" si="15"/>
        <v>0.15702582702770307</v>
      </c>
      <c r="G45" s="18">
        <v>0</v>
      </c>
      <c r="H45" s="18">
        <f t="shared" si="16"/>
        <v>0</v>
      </c>
      <c r="I45" s="18">
        <f t="shared" si="17"/>
        <v>0</v>
      </c>
      <c r="J45" s="18">
        <f t="shared" si="18"/>
        <v>0</v>
      </c>
      <c r="K45" s="18">
        <f t="shared" si="19"/>
        <v>0</v>
      </c>
      <c r="L45" s="18">
        <f t="shared" si="11"/>
        <v>0</v>
      </c>
      <c r="M45" s="18"/>
      <c r="N45" s="18"/>
      <c r="O45" s="18"/>
      <c r="P45" s="18"/>
      <c r="Q45" s="18">
        <f t="shared" si="12"/>
        <v>0</v>
      </c>
      <c r="R45" s="18">
        <f t="shared" si="13"/>
        <v>0</v>
      </c>
      <c r="S45" s="18">
        <f t="shared" si="13"/>
        <v>0</v>
      </c>
      <c r="T45" s="18">
        <f t="shared" si="13"/>
        <v>0</v>
      </c>
      <c r="U45" s="18">
        <f t="shared" si="13"/>
        <v>0</v>
      </c>
    </row>
    <row r="46" spans="1:21" ht="15.75" x14ac:dyDescent="0.25">
      <c r="A46" s="52">
        <v>40</v>
      </c>
      <c r="B46" s="7" t="s">
        <v>34</v>
      </c>
      <c r="C46" s="72">
        <v>92101</v>
      </c>
      <c r="D46" s="71">
        <v>20950</v>
      </c>
      <c r="E46" s="71">
        <f t="shared" si="14"/>
        <v>0.81468540747096441</v>
      </c>
      <c r="F46" s="71">
        <f t="shared" si="15"/>
        <v>0.18531459252903559</v>
      </c>
      <c r="G46" s="18">
        <v>0</v>
      </c>
      <c r="H46" s="18">
        <f t="shared" si="16"/>
        <v>0</v>
      </c>
      <c r="I46" s="18">
        <f t="shared" si="17"/>
        <v>0</v>
      </c>
      <c r="J46" s="18">
        <f t="shared" si="18"/>
        <v>0</v>
      </c>
      <c r="K46" s="18">
        <f t="shared" si="19"/>
        <v>0</v>
      </c>
      <c r="L46" s="18">
        <f t="shared" si="11"/>
        <v>0</v>
      </c>
      <c r="M46" s="18"/>
      <c r="N46" s="18"/>
      <c r="O46" s="18"/>
      <c r="P46" s="18"/>
      <c r="Q46" s="18">
        <f t="shared" si="12"/>
        <v>0</v>
      </c>
      <c r="R46" s="18">
        <f t="shared" si="13"/>
        <v>0</v>
      </c>
      <c r="S46" s="18">
        <f t="shared" si="13"/>
        <v>0</v>
      </c>
      <c r="T46" s="18">
        <f t="shared" si="13"/>
        <v>0</v>
      </c>
      <c r="U46" s="18">
        <f t="shared" si="13"/>
        <v>0</v>
      </c>
    </row>
    <row r="47" spans="1:21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14"/>
        <v>0.53672975122006972</v>
      </c>
      <c r="F47" s="71">
        <f t="shared" si="15"/>
        <v>0.46327024877993028</v>
      </c>
      <c r="G47" s="18">
        <v>0</v>
      </c>
      <c r="H47" s="18">
        <f t="shared" si="16"/>
        <v>0</v>
      </c>
      <c r="I47" s="18">
        <f t="shared" si="17"/>
        <v>0</v>
      </c>
      <c r="J47" s="18">
        <f t="shared" si="18"/>
        <v>0</v>
      </c>
      <c r="K47" s="18">
        <f t="shared" si="19"/>
        <v>0</v>
      </c>
      <c r="L47" s="18">
        <f t="shared" si="11"/>
        <v>0</v>
      </c>
      <c r="M47" s="18"/>
      <c r="N47" s="18"/>
      <c r="O47" s="18"/>
      <c r="P47" s="18"/>
      <c r="Q47" s="18">
        <f t="shared" si="12"/>
        <v>0</v>
      </c>
      <c r="R47" s="18">
        <f t="shared" si="13"/>
        <v>0</v>
      </c>
      <c r="S47" s="18">
        <f t="shared" si="13"/>
        <v>0</v>
      </c>
      <c r="T47" s="18">
        <f t="shared" si="13"/>
        <v>0</v>
      </c>
      <c r="U47" s="18">
        <f t="shared" si="13"/>
        <v>0</v>
      </c>
    </row>
    <row r="48" spans="1:21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14"/>
        <v>0.53672975122006972</v>
      </c>
      <c r="F48" s="71">
        <f t="shared" si="15"/>
        <v>0.46327024877993028</v>
      </c>
      <c r="G48" s="18">
        <v>0</v>
      </c>
      <c r="H48" s="18">
        <f t="shared" si="16"/>
        <v>0</v>
      </c>
      <c r="I48" s="18">
        <f t="shared" si="17"/>
        <v>0</v>
      </c>
      <c r="J48" s="18">
        <f t="shared" si="18"/>
        <v>0</v>
      </c>
      <c r="K48" s="18">
        <f t="shared" si="19"/>
        <v>0</v>
      </c>
      <c r="L48" s="18">
        <f t="shared" si="11"/>
        <v>0</v>
      </c>
      <c r="M48" s="18"/>
      <c r="N48" s="18"/>
      <c r="O48" s="18"/>
      <c r="P48" s="18"/>
      <c r="Q48" s="18">
        <f t="shared" si="12"/>
        <v>0</v>
      </c>
      <c r="R48" s="18">
        <f t="shared" si="13"/>
        <v>0</v>
      </c>
      <c r="S48" s="18">
        <f t="shared" si="13"/>
        <v>0</v>
      </c>
      <c r="T48" s="18">
        <f t="shared" si="13"/>
        <v>0</v>
      </c>
      <c r="U48" s="18">
        <f t="shared" si="13"/>
        <v>0</v>
      </c>
    </row>
    <row r="49" spans="1:21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14"/>
        <v>0.43382559774964841</v>
      </c>
      <c r="F49" s="71">
        <f t="shared" si="15"/>
        <v>0.56617440225035165</v>
      </c>
      <c r="G49" s="18">
        <v>0</v>
      </c>
      <c r="H49" s="18">
        <f t="shared" si="16"/>
        <v>0</v>
      </c>
      <c r="I49" s="18">
        <f t="shared" si="17"/>
        <v>0</v>
      </c>
      <c r="J49" s="18">
        <f t="shared" si="18"/>
        <v>0</v>
      </c>
      <c r="K49" s="18">
        <f t="shared" si="19"/>
        <v>0</v>
      </c>
      <c r="L49" s="18">
        <f t="shared" si="11"/>
        <v>0</v>
      </c>
      <c r="M49" s="18">
        <f>ROUND(L49/4,0)</f>
        <v>0</v>
      </c>
      <c r="N49" s="18">
        <f>M49</f>
        <v>0</v>
      </c>
      <c r="O49" s="18">
        <f>M49</f>
        <v>0</v>
      </c>
      <c r="P49" s="18">
        <f>L49-M49-N49-O49</f>
        <v>0</v>
      </c>
      <c r="Q49" s="18">
        <f t="shared" si="12"/>
        <v>0</v>
      </c>
      <c r="R49" s="18">
        <f t="shared" si="13"/>
        <v>0</v>
      </c>
      <c r="S49" s="18">
        <f t="shared" si="13"/>
        <v>0</v>
      </c>
      <c r="T49" s="18">
        <f t="shared" si="13"/>
        <v>0</v>
      </c>
      <c r="U49" s="18">
        <f t="shared" si="13"/>
        <v>0</v>
      </c>
    </row>
    <row r="50" spans="1:21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14"/>
        <v>0.44104957786290772</v>
      </c>
      <c r="F50" s="71">
        <f t="shared" si="15"/>
        <v>0.55895042213709223</v>
      </c>
      <c r="G50" s="18">
        <v>12</v>
      </c>
      <c r="H50" s="18">
        <f t="shared" si="16"/>
        <v>3</v>
      </c>
      <c r="I50" s="18">
        <f t="shared" si="17"/>
        <v>3</v>
      </c>
      <c r="J50" s="18">
        <f t="shared" si="18"/>
        <v>3</v>
      </c>
      <c r="K50" s="18">
        <f t="shared" si="19"/>
        <v>3</v>
      </c>
      <c r="L50" s="18">
        <f t="shared" si="11"/>
        <v>5</v>
      </c>
      <c r="M50" s="18">
        <f>ROUND(L50/4,0)</f>
        <v>1</v>
      </c>
      <c r="N50" s="18">
        <f>M50</f>
        <v>1</v>
      </c>
      <c r="O50" s="18">
        <f>M50</f>
        <v>1</v>
      </c>
      <c r="P50" s="18">
        <f>L50-M50-N50-O50</f>
        <v>2</v>
      </c>
      <c r="Q50" s="18">
        <f t="shared" si="12"/>
        <v>7</v>
      </c>
      <c r="R50" s="18">
        <f t="shared" si="13"/>
        <v>2</v>
      </c>
      <c r="S50" s="18">
        <f t="shared" si="13"/>
        <v>2</v>
      </c>
      <c r="T50" s="18">
        <f t="shared" si="13"/>
        <v>2</v>
      </c>
      <c r="U50" s="18">
        <f t="shared" si="13"/>
        <v>1</v>
      </c>
    </row>
    <row r="51" spans="1:21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14"/>
        <v>0.44104957786290772</v>
      </c>
      <c r="F51" s="71">
        <f t="shared" si="15"/>
        <v>0.55895042213709223</v>
      </c>
      <c r="G51" s="18">
        <v>0</v>
      </c>
      <c r="H51" s="18">
        <f t="shared" si="16"/>
        <v>0</v>
      </c>
      <c r="I51" s="18">
        <f t="shared" si="17"/>
        <v>0</v>
      </c>
      <c r="J51" s="18">
        <f t="shared" si="18"/>
        <v>0</v>
      </c>
      <c r="K51" s="18">
        <f t="shared" si="19"/>
        <v>0</v>
      </c>
      <c r="L51" s="18">
        <f t="shared" si="11"/>
        <v>0</v>
      </c>
      <c r="M51" s="18"/>
      <c r="N51" s="18"/>
      <c r="O51" s="18"/>
      <c r="P51" s="18"/>
      <c r="Q51" s="18">
        <f t="shared" si="12"/>
        <v>0</v>
      </c>
      <c r="R51" s="18">
        <f t="shared" si="13"/>
        <v>0</v>
      </c>
      <c r="S51" s="18">
        <f t="shared" si="13"/>
        <v>0</v>
      </c>
      <c r="T51" s="18">
        <f t="shared" si="13"/>
        <v>0</v>
      </c>
      <c r="U51" s="18">
        <f t="shared" si="13"/>
        <v>0</v>
      </c>
    </row>
    <row r="52" spans="1:21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14"/>
        <v>0.85633633633633632</v>
      </c>
      <c r="F52" s="71">
        <f t="shared" si="15"/>
        <v>0.14366366366366368</v>
      </c>
      <c r="G52" s="18">
        <v>0</v>
      </c>
      <c r="H52" s="18">
        <f t="shared" si="16"/>
        <v>0</v>
      </c>
      <c r="I52" s="18">
        <f t="shared" si="17"/>
        <v>0</v>
      </c>
      <c r="J52" s="18">
        <f t="shared" si="18"/>
        <v>0</v>
      </c>
      <c r="K52" s="18">
        <f t="shared" si="19"/>
        <v>0</v>
      </c>
      <c r="L52" s="18">
        <f t="shared" si="11"/>
        <v>0</v>
      </c>
      <c r="M52" s="18">
        <f>ROUND(L52/4,0)</f>
        <v>0</v>
      </c>
      <c r="N52" s="18">
        <f>M52</f>
        <v>0</v>
      </c>
      <c r="O52" s="18">
        <f>M52</f>
        <v>0</v>
      </c>
      <c r="P52" s="18">
        <f>L52-M52-N52-O52</f>
        <v>0</v>
      </c>
      <c r="Q52" s="18">
        <f t="shared" si="12"/>
        <v>0</v>
      </c>
      <c r="R52" s="18">
        <f t="shared" si="13"/>
        <v>0</v>
      </c>
      <c r="S52" s="18">
        <f t="shared" si="13"/>
        <v>0</v>
      </c>
      <c r="T52" s="18">
        <f t="shared" si="13"/>
        <v>0</v>
      </c>
      <c r="U52" s="18">
        <f t="shared" si="13"/>
        <v>0</v>
      </c>
    </row>
    <row r="53" spans="1:21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14"/>
        <v>0.53672975122006972</v>
      </c>
      <c r="F53" s="71">
        <f t="shared" si="15"/>
        <v>0.46327024877993028</v>
      </c>
      <c r="G53" s="18">
        <v>0</v>
      </c>
      <c r="H53" s="18">
        <f t="shared" si="16"/>
        <v>0</v>
      </c>
      <c r="I53" s="18">
        <f t="shared" si="17"/>
        <v>0</v>
      </c>
      <c r="J53" s="18">
        <f t="shared" si="18"/>
        <v>0</v>
      </c>
      <c r="K53" s="18">
        <f t="shared" si="19"/>
        <v>0</v>
      </c>
      <c r="L53" s="18">
        <f t="shared" si="11"/>
        <v>0</v>
      </c>
      <c r="M53" s="18"/>
      <c r="N53" s="18"/>
      <c r="O53" s="18"/>
      <c r="P53" s="18"/>
      <c r="Q53" s="18">
        <f t="shared" si="12"/>
        <v>0</v>
      </c>
      <c r="R53" s="18">
        <f t="shared" si="13"/>
        <v>0</v>
      </c>
      <c r="S53" s="18">
        <f t="shared" si="13"/>
        <v>0</v>
      </c>
      <c r="T53" s="18">
        <f t="shared" si="13"/>
        <v>0</v>
      </c>
      <c r="U53" s="18">
        <f t="shared" si="13"/>
        <v>0</v>
      </c>
    </row>
    <row r="54" spans="1:21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14"/>
        <v>0.53672975122006972</v>
      </c>
      <c r="F54" s="71">
        <f t="shared" si="15"/>
        <v>0.46327024877993028</v>
      </c>
      <c r="G54" s="18">
        <v>0</v>
      </c>
      <c r="H54" s="18">
        <f t="shared" si="16"/>
        <v>0</v>
      </c>
      <c r="I54" s="18">
        <f t="shared" si="17"/>
        <v>0</v>
      </c>
      <c r="J54" s="18">
        <f t="shared" si="18"/>
        <v>0</v>
      </c>
      <c r="K54" s="18">
        <f t="shared" si="19"/>
        <v>0</v>
      </c>
      <c r="L54" s="18">
        <f t="shared" si="11"/>
        <v>0</v>
      </c>
      <c r="M54" s="18"/>
      <c r="N54" s="18"/>
      <c r="O54" s="18"/>
      <c r="P54" s="18"/>
      <c r="Q54" s="18">
        <f t="shared" si="12"/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</row>
    <row r="55" spans="1:21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14"/>
        <v>0.53672975122006972</v>
      </c>
      <c r="F55" s="71">
        <f t="shared" si="15"/>
        <v>0.46327024877993028</v>
      </c>
      <c r="G55" s="18">
        <v>0</v>
      </c>
      <c r="H55" s="18">
        <f t="shared" si="16"/>
        <v>0</v>
      </c>
      <c r="I55" s="18">
        <f t="shared" si="17"/>
        <v>0</v>
      </c>
      <c r="J55" s="18">
        <f t="shared" si="18"/>
        <v>0</v>
      </c>
      <c r="K55" s="18">
        <f t="shared" si="19"/>
        <v>0</v>
      </c>
      <c r="L55" s="18">
        <f t="shared" si="11"/>
        <v>0</v>
      </c>
      <c r="M55" s="18"/>
      <c r="N55" s="18"/>
      <c r="O55" s="18"/>
      <c r="P55" s="18"/>
      <c r="Q55" s="18">
        <f t="shared" si="12"/>
        <v>0</v>
      </c>
      <c r="R55" s="18">
        <f t="shared" si="13"/>
        <v>0</v>
      </c>
      <c r="S55" s="18">
        <f t="shared" si="13"/>
        <v>0</v>
      </c>
      <c r="T55" s="18">
        <f t="shared" si="13"/>
        <v>0</v>
      </c>
      <c r="U55" s="18">
        <f t="shared" si="13"/>
        <v>0</v>
      </c>
    </row>
    <row r="56" spans="1:21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14"/>
        <v>0.53672975122006972</v>
      </c>
      <c r="F56" s="71">
        <f t="shared" si="15"/>
        <v>0.46327024877993028</v>
      </c>
      <c r="G56" s="18">
        <v>0</v>
      </c>
      <c r="H56" s="18">
        <f t="shared" si="16"/>
        <v>0</v>
      </c>
      <c r="I56" s="18">
        <f t="shared" si="17"/>
        <v>0</v>
      </c>
      <c r="J56" s="18">
        <f t="shared" si="18"/>
        <v>0</v>
      </c>
      <c r="K56" s="18">
        <f t="shared" si="19"/>
        <v>0</v>
      </c>
      <c r="L56" s="18">
        <f t="shared" si="11"/>
        <v>0</v>
      </c>
      <c r="M56" s="18"/>
      <c r="N56" s="18"/>
      <c r="O56" s="18"/>
      <c r="P56" s="18"/>
      <c r="Q56" s="18">
        <f t="shared" si="12"/>
        <v>0</v>
      </c>
      <c r="R56" s="18">
        <f t="shared" si="13"/>
        <v>0</v>
      </c>
      <c r="S56" s="18">
        <f t="shared" si="13"/>
        <v>0</v>
      </c>
      <c r="T56" s="18">
        <f t="shared" si="13"/>
        <v>0</v>
      </c>
      <c r="U56" s="18">
        <f t="shared" si="13"/>
        <v>0</v>
      </c>
    </row>
    <row r="57" spans="1:21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14"/>
        <v>0.53672975122006972</v>
      </c>
      <c r="F57" s="71">
        <f t="shared" si="15"/>
        <v>0.46327024877993028</v>
      </c>
      <c r="G57" s="18">
        <v>0</v>
      </c>
      <c r="H57" s="18">
        <f t="shared" si="16"/>
        <v>0</v>
      </c>
      <c r="I57" s="18">
        <f t="shared" si="17"/>
        <v>0</v>
      </c>
      <c r="J57" s="18">
        <f t="shared" si="18"/>
        <v>0</v>
      </c>
      <c r="K57" s="18">
        <f t="shared" si="19"/>
        <v>0</v>
      </c>
      <c r="L57" s="18">
        <f t="shared" si="11"/>
        <v>0</v>
      </c>
      <c r="M57" s="18"/>
      <c r="N57" s="18"/>
      <c r="O57" s="18"/>
      <c r="P57" s="18"/>
      <c r="Q57" s="18">
        <f t="shared" si="12"/>
        <v>0</v>
      </c>
      <c r="R57" s="18">
        <f t="shared" si="13"/>
        <v>0</v>
      </c>
      <c r="S57" s="18">
        <f t="shared" si="13"/>
        <v>0</v>
      </c>
      <c r="T57" s="18">
        <f t="shared" si="13"/>
        <v>0</v>
      </c>
      <c r="U57" s="18">
        <f t="shared" si="13"/>
        <v>0</v>
      </c>
    </row>
    <row r="58" spans="1:21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14"/>
        <v>0.53672975122006972</v>
      </c>
      <c r="F58" s="71">
        <f t="shared" si="15"/>
        <v>0.46327024877993028</v>
      </c>
      <c r="G58" s="18">
        <v>0</v>
      </c>
      <c r="H58" s="18">
        <f t="shared" si="16"/>
        <v>0</v>
      </c>
      <c r="I58" s="18">
        <f t="shared" si="17"/>
        <v>0</v>
      </c>
      <c r="J58" s="18">
        <f t="shared" si="18"/>
        <v>0</v>
      </c>
      <c r="K58" s="18">
        <f t="shared" si="19"/>
        <v>0</v>
      </c>
      <c r="L58" s="18">
        <f t="shared" si="11"/>
        <v>0</v>
      </c>
      <c r="M58" s="18"/>
      <c r="N58" s="18"/>
      <c r="O58" s="18"/>
      <c r="P58" s="18"/>
      <c r="Q58" s="18">
        <f t="shared" si="12"/>
        <v>0</v>
      </c>
      <c r="R58" s="18">
        <f t="shared" si="13"/>
        <v>0</v>
      </c>
      <c r="S58" s="18">
        <f t="shared" si="13"/>
        <v>0</v>
      </c>
      <c r="T58" s="18">
        <f t="shared" si="13"/>
        <v>0</v>
      </c>
      <c r="U58" s="18">
        <f t="shared" si="13"/>
        <v>0</v>
      </c>
    </row>
    <row r="59" spans="1:21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14"/>
        <v>0.53672975122006972</v>
      </c>
      <c r="F59" s="71">
        <f t="shared" si="15"/>
        <v>0.46327024877993028</v>
      </c>
      <c r="G59" s="18">
        <v>0</v>
      </c>
      <c r="H59" s="18">
        <f t="shared" si="16"/>
        <v>0</v>
      </c>
      <c r="I59" s="18">
        <f t="shared" si="17"/>
        <v>0</v>
      </c>
      <c r="J59" s="18">
        <f t="shared" si="18"/>
        <v>0</v>
      </c>
      <c r="K59" s="18">
        <f t="shared" si="19"/>
        <v>0</v>
      </c>
      <c r="L59" s="18">
        <f t="shared" si="11"/>
        <v>0</v>
      </c>
      <c r="M59" s="18"/>
      <c r="N59" s="18"/>
      <c r="O59" s="18"/>
      <c r="P59" s="18"/>
      <c r="Q59" s="18">
        <f t="shared" si="12"/>
        <v>0</v>
      </c>
      <c r="R59" s="18">
        <f t="shared" si="13"/>
        <v>0</v>
      </c>
      <c r="S59" s="18">
        <f t="shared" si="13"/>
        <v>0</v>
      </c>
      <c r="T59" s="18">
        <f t="shared" si="13"/>
        <v>0</v>
      </c>
      <c r="U59" s="18">
        <f t="shared" si="13"/>
        <v>0</v>
      </c>
    </row>
    <row r="60" spans="1:21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14"/>
        <v>0.53672975122006972</v>
      </c>
      <c r="F60" s="71">
        <f t="shared" si="15"/>
        <v>0.46327024877993028</v>
      </c>
      <c r="G60" s="18">
        <v>0</v>
      </c>
      <c r="H60" s="18">
        <f t="shared" si="16"/>
        <v>0</v>
      </c>
      <c r="I60" s="18">
        <f t="shared" si="17"/>
        <v>0</v>
      </c>
      <c r="J60" s="18">
        <f t="shared" si="18"/>
        <v>0</v>
      </c>
      <c r="K60" s="18">
        <f t="shared" si="19"/>
        <v>0</v>
      </c>
      <c r="L60" s="18">
        <f t="shared" si="11"/>
        <v>0</v>
      </c>
      <c r="M60" s="18">
        <f>ROUND(L60/4,0)</f>
        <v>0</v>
      </c>
      <c r="N60" s="18">
        <f>M60</f>
        <v>0</v>
      </c>
      <c r="O60" s="18">
        <f>M60</f>
        <v>0</v>
      </c>
      <c r="P60" s="18">
        <f>L60-M60-N60-O60</f>
        <v>0</v>
      </c>
      <c r="Q60" s="18">
        <f t="shared" si="12"/>
        <v>0</v>
      </c>
      <c r="R60" s="18">
        <f t="shared" si="13"/>
        <v>0</v>
      </c>
      <c r="S60" s="18">
        <f t="shared" si="13"/>
        <v>0</v>
      </c>
      <c r="T60" s="18">
        <f t="shared" si="13"/>
        <v>0</v>
      </c>
      <c r="U60" s="18">
        <f t="shared" si="13"/>
        <v>0</v>
      </c>
    </row>
    <row r="61" spans="1:21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14"/>
        <v>0.53672975122006972</v>
      </c>
      <c r="F61" s="71">
        <f t="shared" si="15"/>
        <v>0.46327024877993028</v>
      </c>
      <c r="G61" s="18">
        <v>0</v>
      </c>
      <c r="H61" s="18">
        <f t="shared" si="16"/>
        <v>0</v>
      </c>
      <c r="I61" s="18">
        <f t="shared" si="17"/>
        <v>0</v>
      </c>
      <c r="J61" s="18">
        <f t="shared" si="18"/>
        <v>0</v>
      </c>
      <c r="K61" s="18">
        <f t="shared" si="19"/>
        <v>0</v>
      </c>
      <c r="L61" s="18">
        <f t="shared" si="11"/>
        <v>0</v>
      </c>
      <c r="M61" s="18"/>
      <c r="N61" s="18"/>
      <c r="O61" s="18"/>
      <c r="P61" s="18"/>
      <c r="Q61" s="18">
        <f t="shared" si="12"/>
        <v>0</v>
      </c>
      <c r="R61" s="18">
        <f t="shared" si="13"/>
        <v>0</v>
      </c>
      <c r="S61" s="18">
        <f t="shared" si="13"/>
        <v>0</v>
      </c>
      <c r="T61" s="18">
        <f t="shared" si="13"/>
        <v>0</v>
      </c>
      <c r="U61" s="18">
        <f t="shared" si="13"/>
        <v>0</v>
      </c>
    </row>
    <row r="62" spans="1:21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14"/>
        <v>0.53672975122006972</v>
      </c>
      <c r="F62" s="71">
        <f t="shared" si="15"/>
        <v>0.46327024877993028</v>
      </c>
      <c r="G62" s="18">
        <v>0</v>
      </c>
      <c r="H62" s="18">
        <f t="shared" ref="H62:H85" si="20">ROUND(G62/4,0)</f>
        <v>0</v>
      </c>
      <c r="I62" s="18">
        <f t="shared" ref="I62:I85" si="21">H62</f>
        <v>0</v>
      </c>
      <c r="J62" s="18">
        <f t="shared" ref="J62:J85" si="22">H62</f>
        <v>0</v>
      </c>
      <c r="K62" s="18">
        <f t="shared" ref="K62:K85" si="23">G62-H62-I62-J62</f>
        <v>0</v>
      </c>
      <c r="L62" s="18">
        <f t="shared" si="11"/>
        <v>0</v>
      </c>
      <c r="M62" s="18"/>
      <c r="N62" s="18"/>
      <c r="O62" s="18"/>
      <c r="P62" s="18"/>
      <c r="Q62" s="18">
        <f t="shared" si="12"/>
        <v>0</v>
      </c>
      <c r="R62" s="18">
        <f t="shared" si="13"/>
        <v>0</v>
      </c>
      <c r="S62" s="18">
        <f t="shared" si="13"/>
        <v>0</v>
      </c>
      <c r="T62" s="18">
        <f t="shared" si="13"/>
        <v>0</v>
      </c>
      <c r="U62" s="18">
        <f t="shared" si="13"/>
        <v>0</v>
      </c>
    </row>
    <row r="63" spans="1:21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14"/>
        <v>0.53672975122006972</v>
      </c>
      <c r="F63" s="71">
        <f t="shared" si="15"/>
        <v>0.46327024877993028</v>
      </c>
      <c r="G63" s="18">
        <v>0</v>
      </c>
      <c r="H63" s="18">
        <f t="shared" si="20"/>
        <v>0</v>
      </c>
      <c r="I63" s="18">
        <f t="shared" si="21"/>
        <v>0</v>
      </c>
      <c r="J63" s="18">
        <f t="shared" si="22"/>
        <v>0</v>
      </c>
      <c r="K63" s="18">
        <f t="shared" si="23"/>
        <v>0</v>
      </c>
      <c r="L63" s="18">
        <f t="shared" si="11"/>
        <v>0</v>
      </c>
      <c r="M63" s="18"/>
      <c r="N63" s="18"/>
      <c r="O63" s="18"/>
      <c r="P63" s="18"/>
      <c r="Q63" s="18">
        <f t="shared" si="12"/>
        <v>0</v>
      </c>
      <c r="R63" s="18">
        <f t="shared" si="13"/>
        <v>0</v>
      </c>
      <c r="S63" s="18">
        <f t="shared" si="13"/>
        <v>0</v>
      </c>
      <c r="T63" s="18">
        <f t="shared" si="13"/>
        <v>0</v>
      </c>
      <c r="U63" s="18">
        <f t="shared" si="13"/>
        <v>0</v>
      </c>
    </row>
    <row r="64" spans="1:21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14"/>
        <v>0.53672975122006972</v>
      </c>
      <c r="F64" s="71">
        <f t="shared" si="15"/>
        <v>0.46327024877993028</v>
      </c>
      <c r="G64" s="18">
        <v>0</v>
      </c>
      <c r="H64" s="18">
        <f t="shared" si="20"/>
        <v>0</v>
      </c>
      <c r="I64" s="18">
        <f t="shared" si="21"/>
        <v>0</v>
      </c>
      <c r="J64" s="18">
        <f t="shared" si="22"/>
        <v>0</v>
      </c>
      <c r="K64" s="18">
        <f t="shared" si="23"/>
        <v>0</v>
      </c>
      <c r="L64" s="18">
        <f t="shared" si="11"/>
        <v>0</v>
      </c>
      <c r="M64" s="18"/>
      <c r="N64" s="18"/>
      <c r="O64" s="18"/>
      <c r="P64" s="18"/>
      <c r="Q64" s="18">
        <f t="shared" si="12"/>
        <v>0</v>
      </c>
      <c r="R64" s="18">
        <f t="shared" si="13"/>
        <v>0</v>
      </c>
      <c r="S64" s="18">
        <f t="shared" si="13"/>
        <v>0</v>
      </c>
      <c r="T64" s="18">
        <f t="shared" si="13"/>
        <v>0</v>
      </c>
      <c r="U64" s="18">
        <f t="shared" si="13"/>
        <v>0</v>
      </c>
    </row>
    <row r="65" spans="1:21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14"/>
        <v>0.53672975122006972</v>
      </c>
      <c r="F65" s="71">
        <f t="shared" si="15"/>
        <v>0.46327024877993028</v>
      </c>
      <c r="G65" s="18">
        <v>0</v>
      </c>
      <c r="H65" s="18">
        <f t="shared" si="20"/>
        <v>0</v>
      </c>
      <c r="I65" s="18">
        <f t="shared" si="21"/>
        <v>0</v>
      </c>
      <c r="J65" s="18">
        <f t="shared" si="22"/>
        <v>0</v>
      </c>
      <c r="K65" s="18">
        <f t="shared" si="23"/>
        <v>0</v>
      </c>
      <c r="L65" s="18">
        <f t="shared" si="11"/>
        <v>0</v>
      </c>
      <c r="M65" s="18"/>
      <c r="N65" s="18"/>
      <c r="O65" s="18"/>
      <c r="P65" s="18"/>
      <c r="Q65" s="18">
        <f t="shared" si="12"/>
        <v>0</v>
      </c>
      <c r="R65" s="18">
        <f t="shared" si="13"/>
        <v>0</v>
      </c>
      <c r="S65" s="18">
        <f t="shared" si="13"/>
        <v>0</v>
      </c>
      <c r="T65" s="18">
        <f t="shared" si="13"/>
        <v>0</v>
      </c>
      <c r="U65" s="18">
        <f t="shared" si="13"/>
        <v>0</v>
      </c>
    </row>
    <row r="66" spans="1:21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14"/>
        <v>0.53672975122006972</v>
      </c>
      <c r="F66" s="71">
        <f t="shared" si="15"/>
        <v>0.46327024877993028</v>
      </c>
      <c r="G66" s="18">
        <v>0</v>
      </c>
      <c r="H66" s="18">
        <f t="shared" si="20"/>
        <v>0</v>
      </c>
      <c r="I66" s="18">
        <f t="shared" si="21"/>
        <v>0</v>
      </c>
      <c r="J66" s="18">
        <f t="shared" si="22"/>
        <v>0</v>
      </c>
      <c r="K66" s="18">
        <f t="shared" si="23"/>
        <v>0</v>
      </c>
      <c r="L66" s="18">
        <f t="shared" si="11"/>
        <v>0</v>
      </c>
      <c r="M66" s="18"/>
      <c r="N66" s="18"/>
      <c r="O66" s="18"/>
      <c r="P66" s="18"/>
      <c r="Q66" s="18">
        <f t="shared" si="12"/>
        <v>0</v>
      </c>
      <c r="R66" s="18">
        <f t="shared" si="13"/>
        <v>0</v>
      </c>
      <c r="S66" s="18">
        <f t="shared" si="13"/>
        <v>0</v>
      </c>
      <c r="T66" s="18">
        <f t="shared" si="13"/>
        <v>0</v>
      </c>
      <c r="U66" s="18">
        <f t="shared" si="13"/>
        <v>0</v>
      </c>
    </row>
    <row r="67" spans="1:21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14"/>
        <v>0.53672975122006972</v>
      </c>
      <c r="F67" s="71">
        <f t="shared" si="15"/>
        <v>0.46327024877993028</v>
      </c>
      <c r="G67" s="18">
        <v>0</v>
      </c>
      <c r="H67" s="18">
        <f t="shared" si="20"/>
        <v>0</v>
      </c>
      <c r="I67" s="18">
        <f t="shared" si="21"/>
        <v>0</v>
      </c>
      <c r="J67" s="18">
        <f t="shared" si="22"/>
        <v>0</v>
      </c>
      <c r="K67" s="18">
        <f t="shared" si="23"/>
        <v>0</v>
      </c>
      <c r="L67" s="18">
        <f t="shared" si="11"/>
        <v>0</v>
      </c>
      <c r="M67" s="18"/>
      <c r="N67" s="18"/>
      <c r="O67" s="18"/>
      <c r="P67" s="18"/>
      <c r="Q67" s="18">
        <f t="shared" si="12"/>
        <v>0</v>
      </c>
      <c r="R67" s="18">
        <f t="shared" si="13"/>
        <v>0</v>
      </c>
      <c r="S67" s="18">
        <f t="shared" si="13"/>
        <v>0</v>
      </c>
      <c r="T67" s="18">
        <f t="shared" si="13"/>
        <v>0</v>
      </c>
      <c r="U67" s="18">
        <f t="shared" si="13"/>
        <v>0</v>
      </c>
    </row>
    <row r="68" spans="1:21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14"/>
        <v>0.53672975122006972</v>
      </c>
      <c r="F68" s="71">
        <f t="shared" si="15"/>
        <v>0.46327024877993028</v>
      </c>
      <c r="G68" s="18">
        <v>0</v>
      </c>
      <c r="H68" s="18">
        <f t="shared" si="20"/>
        <v>0</v>
      </c>
      <c r="I68" s="18">
        <f t="shared" si="21"/>
        <v>0</v>
      </c>
      <c r="J68" s="18">
        <f t="shared" si="22"/>
        <v>0</v>
      </c>
      <c r="K68" s="18">
        <f t="shared" si="23"/>
        <v>0</v>
      </c>
      <c r="L68" s="18">
        <f t="shared" si="11"/>
        <v>0</v>
      </c>
      <c r="M68" s="18">
        <f>ROUND(L68/4,0)</f>
        <v>0</v>
      </c>
      <c r="N68" s="18">
        <f>M68</f>
        <v>0</v>
      </c>
      <c r="O68" s="18">
        <f>M68</f>
        <v>0</v>
      </c>
      <c r="P68" s="18">
        <f>L68-M68-N68-O68</f>
        <v>0</v>
      </c>
      <c r="Q68" s="18">
        <f t="shared" si="12"/>
        <v>0</v>
      </c>
      <c r="R68" s="18">
        <f t="shared" si="13"/>
        <v>0</v>
      </c>
      <c r="S68" s="18">
        <f t="shared" si="13"/>
        <v>0</v>
      </c>
      <c r="T68" s="18">
        <f t="shared" si="13"/>
        <v>0</v>
      </c>
      <c r="U68" s="18">
        <f t="shared" si="13"/>
        <v>0</v>
      </c>
    </row>
    <row r="69" spans="1:21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14"/>
        <v>0.53672975122006972</v>
      </c>
      <c r="F69" s="71">
        <f t="shared" si="15"/>
        <v>0.46327024877993028</v>
      </c>
      <c r="G69" s="18">
        <v>0</v>
      </c>
      <c r="H69" s="18">
        <f t="shared" si="20"/>
        <v>0</v>
      </c>
      <c r="I69" s="18">
        <f t="shared" si="21"/>
        <v>0</v>
      </c>
      <c r="J69" s="18">
        <f t="shared" si="22"/>
        <v>0</v>
      </c>
      <c r="K69" s="18">
        <f t="shared" si="23"/>
        <v>0</v>
      </c>
      <c r="L69" s="18">
        <f t="shared" si="11"/>
        <v>0</v>
      </c>
      <c r="M69" s="18"/>
      <c r="N69" s="18"/>
      <c r="O69" s="18"/>
      <c r="P69" s="18"/>
      <c r="Q69" s="18">
        <f t="shared" si="12"/>
        <v>0</v>
      </c>
      <c r="R69" s="18">
        <f t="shared" si="13"/>
        <v>0</v>
      </c>
      <c r="S69" s="18">
        <f t="shared" si="13"/>
        <v>0</v>
      </c>
      <c r="T69" s="18">
        <f t="shared" si="13"/>
        <v>0</v>
      </c>
      <c r="U69" s="18">
        <f t="shared" si="13"/>
        <v>0</v>
      </c>
    </row>
    <row r="70" spans="1:21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14"/>
        <v>0.53672975122006972</v>
      </c>
      <c r="F70" s="71">
        <f t="shared" si="15"/>
        <v>0.46327024877993028</v>
      </c>
      <c r="G70" s="18">
        <v>0</v>
      </c>
      <c r="H70" s="18">
        <f t="shared" si="20"/>
        <v>0</v>
      </c>
      <c r="I70" s="18">
        <f t="shared" si="21"/>
        <v>0</v>
      </c>
      <c r="J70" s="18">
        <f t="shared" si="22"/>
        <v>0</v>
      </c>
      <c r="K70" s="18">
        <f t="shared" si="23"/>
        <v>0</v>
      </c>
      <c r="L70" s="18">
        <f t="shared" si="11"/>
        <v>0</v>
      </c>
      <c r="M70" s="18"/>
      <c r="N70" s="18"/>
      <c r="O70" s="18"/>
      <c r="P70" s="18"/>
      <c r="Q70" s="18">
        <f t="shared" si="12"/>
        <v>0</v>
      </c>
      <c r="R70" s="18">
        <f t="shared" si="13"/>
        <v>0</v>
      </c>
      <c r="S70" s="18">
        <f t="shared" si="13"/>
        <v>0</v>
      </c>
      <c r="T70" s="18">
        <f t="shared" si="13"/>
        <v>0</v>
      </c>
      <c r="U70" s="18">
        <f t="shared" si="13"/>
        <v>0</v>
      </c>
    </row>
    <row r="71" spans="1:21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4" si="24">C71/(C71+D71)</f>
        <v>0.53672975122006972</v>
      </c>
      <c r="F71" s="71">
        <f t="shared" ref="F71:F84" si="25">1-E71</f>
        <v>0.46327024877993028</v>
      </c>
      <c r="G71" s="18">
        <v>0</v>
      </c>
      <c r="H71" s="18">
        <f t="shared" si="20"/>
        <v>0</v>
      </c>
      <c r="I71" s="18">
        <f t="shared" si="21"/>
        <v>0</v>
      </c>
      <c r="J71" s="18">
        <f t="shared" si="22"/>
        <v>0</v>
      </c>
      <c r="K71" s="18">
        <f t="shared" si="23"/>
        <v>0</v>
      </c>
      <c r="L71" s="18">
        <f t="shared" si="11"/>
        <v>0</v>
      </c>
      <c r="M71" s="18"/>
      <c r="N71" s="18"/>
      <c r="O71" s="18"/>
      <c r="P71" s="18"/>
      <c r="Q71" s="18">
        <f t="shared" si="12"/>
        <v>0</v>
      </c>
      <c r="R71" s="18">
        <f t="shared" si="13"/>
        <v>0</v>
      </c>
      <c r="S71" s="18">
        <f t="shared" si="13"/>
        <v>0</v>
      </c>
      <c r="T71" s="18">
        <f t="shared" si="13"/>
        <v>0</v>
      </c>
      <c r="U71" s="18">
        <f t="shared" si="13"/>
        <v>0</v>
      </c>
    </row>
    <row r="72" spans="1:21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24"/>
        <v>0.53672975122006972</v>
      </c>
      <c r="F72" s="71">
        <f t="shared" si="25"/>
        <v>0.46327024877993028</v>
      </c>
      <c r="G72" s="18">
        <v>0</v>
      </c>
      <c r="H72" s="18">
        <f t="shared" si="20"/>
        <v>0</v>
      </c>
      <c r="I72" s="18">
        <f t="shared" si="21"/>
        <v>0</v>
      </c>
      <c r="J72" s="18">
        <f t="shared" si="22"/>
        <v>0</v>
      </c>
      <c r="K72" s="18">
        <f t="shared" si="23"/>
        <v>0</v>
      </c>
      <c r="L72" s="18">
        <f t="shared" ref="L72:L85" si="26">ROUND(G72*E72,0)</f>
        <v>0</v>
      </c>
      <c r="M72" s="18"/>
      <c r="N72" s="18"/>
      <c r="O72" s="18"/>
      <c r="P72" s="18"/>
      <c r="Q72" s="18">
        <f t="shared" ref="Q72:Q84" si="27">R72+S72+T72+U72</f>
        <v>0</v>
      </c>
      <c r="R72" s="18">
        <f t="shared" ref="R72:U84" si="28">H72-M72</f>
        <v>0</v>
      </c>
      <c r="S72" s="18">
        <f t="shared" si="28"/>
        <v>0</v>
      </c>
      <c r="T72" s="18">
        <f t="shared" si="28"/>
        <v>0</v>
      </c>
      <c r="U72" s="18">
        <f t="shared" si="28"/>
        <v>0</v>
      </c>
    </row>
    <row r="73" spans="1:21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24"/>
        <v>0.53672975122006972</v>
      </c>
      <c r="F73" s="71">
        <f t="shared" si="25"/>
        <v>0.46327024877993028</v>
      </c>
      <c r="G73" s="18">
        <v>0</v>
      </c>
      <c r="H73" s="18">
        <f t="shared" si="20"/>
        <v>0</v>
      </c>
      <c r="I73" s="18">
        <f t="shared" si="21"/>
        <v>0</v>
      </c>
      <c r="J73" s="18">
        <f t="shared" si="22"/>
        <v>0</v>
      </c>
      <c r="K73" s="18">
        <f t="shared" si="23"/>
        <v>0</v>
      </c>
      <c r="L73" s="18">
        <f t="shared" si="26"/>
        <v>0</v>
      </c>
      <c r="M73" s="18"/>
      <c r="N73" s="18"/>
      <c r="O73" s="18"/>
      <c r="P73" s="18"/>
      <c r="Q73" s="18">
        <f t="shared" si="27"/>
        <v>0</v>
      </c>
      <c r="R73" s="18">
        <f t="shared" si="28"/>
        <v>0</v>
      </c>
      <c r="S73" s="18">
        <f t="shared" si="28"/>
        <v>0</v>
      </c>
      <c r="T73" s="18">
        <f t="shared" si="28"/>
        <v>0</v>
      </c>
      <c r="U73" s="18">
        <f t="shared" si="28"/>
        <v>0</v>
      </c>
    </row>
    <row r="74" spans="1:21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24"/>
        <v>0.53672975122006972</v>
      </c>
      <c r="F74" s="71">
        <f t="shared" si="25"/>
        <v>0.46327024877993028</v>
      </c>
      <c r="G74" s="18">
        <v>0</v>
      </c>
      <c r="H74" s="18">
        <f t="shared" si="20"/>
        <v>0</v>
      </c>
      <c r="I74" s="18">
        <f t="shared" si="21"/>
        <v>0</v>
      </c>
      <c r="J74" s="18">
        <f t="shared" si="22"/>
        <v>0</v>
      </c>
      <c r="K74" s="18">
        <f t="shared" si="23"/>
        <v>0</v>
      </c>
      <c r="L74" s="18">
        <f t="shared" si="26"/>
        <v>0</v>
      </c>
      <c r="M74" s="18">
        <f>ROUND(L74/4,0)</f>
        <v>0</v>
      </c>
      <c r="N74" s="18">
        <f>M74</f>
        <v>0</v>
      </c>
      <c r="O74" s="18">
        <f>M74</f>
        <v>0</v>
      </c>
      <c r="P74" s="18">
        <f>L74-M74-N74-O74</f>
        <v>0</v>
      </c>
      <c r="Q74" s="18">
        <f t="shared" si="27"/>
        <v>0</v>
      </c>
      <c r="R74" s="18">
        <f t="shared" si="28"/>
        <v>0</v>
      </c>
      <c r="S74" s="18">
        <f t="shared" si="28"/>
        <v>0</v>
      </c>
      <c r="T74" s="18">
        <f t="shared" si="28"/>
        <v>0</v>
      </c>
      <c r="U74" s="18">
        <f t="shared" si="28"/>
        <v>0</v>
      </c>
    </row>
    <row r="75" spans="1:21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24"/>
        <v>0.53672975122006972</v>
      </c>
      <c r="F75" s="71">
        <f t="shared" si="25"/>
        <v>0.46327024877993028</v>
      </c>
      <c r="G75" s="18">
        <v>0</v>
      </c>
      <c r="H75" s="18">
        <f t="shared" si="20"/>
        <v>0</v>
      </c>
      <c r="I75" s="18">
        <f t="shared" si="21"/>
        <v>0</v>
      </c>
      <c r="J75" s="18">
        <f t="shared" si="22"/>
        <v>0</v>
      </c>
      <c r="K75" s="18">
        <f t="shared" si="23"/>
        <v>0</v>
      </c>
      <c r="L75" s="18">
        <f t="shared" si="26"/>
        <v>0</v>
      </c>
      <c r="M75" s="18"/>
      <c r="N75" s="18"/>
      <c r="O75" s="18"/>
      <c r="P75" s="18"/>
      <c r="Q75" s="18">
        <f t="shared" si="27"/>
        <v>0</v>
      </c>
      <c r="R75" s="18">
        <f t="shared" si="28"/>
        <v>0</v>
      </c>
      <c r="S75" s="18">
        <f t="shared" si="28"/>
        <v>0</v>
      </c>
      <c r="T75" s="18">
        <f t="shared" si="28"/>
        <v>0</v>
      </c>
      <c r="U75" s="18">
        <f t="shared" si="28"/>
        <v>0</v>
      </c>
    </row>
    <row r="76" spans="1:21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24"/>
        <v>0.53672975122006972</v>
      </c>
      <c r="F76" s="71">
        <f t="shared" si="25"/>
        <v>0.46327024877993028</v>
      </c>
      <c r="G76" s="18">
        <v>0</v>
      </c>
      <c r="H76" s="18">
        <f t="shared" si="20"/>
        <v>0</v>
      </c>
      <c r="I76" s="18">
        <f t="shared" si="21"/>
        <v>0</v>
      </c>
      <c r="J76" s="18">
        <f t="shared" si="22"/>
        <v>0</v>
      </c>
      <c r="K76" s="18">
        <f t="shared" si="23"/>
        <v>0</v>
      </c>
      <c r="L76" s="18">
        <f t="shared" si="26"/>
        <v>0</v>
      </c>
      <c r="M76" s="18"/>
      <c r="N76" s="18"/>
      <c r="O76" s="18"/>
      <c r="P76" s="18"/>
      <c r="Q76" s="18">
        <f t="shared" si="27"/>
        <v>0</v>
      </c>
      <c r="R76" s="18">
        <f t="shared" si="28"/>
        <v>0</v>
      </c>
      <c r="S76" s="18">
        <f t="shared" si="28"/>
        <v>0</v>
      </c>
      <c r="T76" s="18">
        <f t="shared" si="28"/>
        <v>0</v>
      </c>
      <c r="U76" s="18">
        <f t="shared" si="28"/>
        <v>0</v>
      </c>
    </row>
    <row r="77" spans="1:21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24"/>
        <v>0.53672975122006972</v>
      </c>
      <c r="F77" s="71">
        <f t="shared" si="25"/>
        <v>0.46327024877993028</v>
      </c>
      <c r="G77" s="18">
        <v>0</v>
      </c>
      <c r="H77" s="18">
        <f t="shared" si="20"/>
        <v>0</v>
      </c>
      <c r="I77" s="18">
        <f t="shared" si="21"/>
        <v>0</v>
      </c>
      <c r="J77" s="18">
        <f t="shared" si="22"/>
        <v>0</v>
      </c>
      <c r="K77" s="18">
        <f t="shared" si="23"/>
        <v>0</v>
      </c>
      <c r="L77" s="18">
        <f t="shared" si="26"/>
        <v>0</v>
      </c>
      <c r="M77" s="18"/>
      <c r="N77" s="18"/>
      <c r="O77" s="18"/>
      <c r="P77" s="18"/>
      <c r="Q77" s="18">
        <f t="shared" si="27"/>
        <v>0</v>
      </c>
      <c r="R77" s="18">
        <f t="shared" si="28"/>
        <v>0</v>
      </c>
      <c r="S77" s="18">
        <f t="shared" si="28"/>
        <v>0</v>
      </c>
      <c r="T77" s="18">
        <f t="shared" si="28"/>
        <v>0</v>
      </c>
      <c r="U77" s="18">
        <f t="shared" si="28"/>
        <v>0</v>
      </c>
    </row>
    <row r="78" spans="1:21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24"/>
        <v>0.53672975122006972</v>
      </c>
      <c r="F78" s="71">
        <f t="shared" si="25"/>
        <v>0.46327024877993028</v>
      </c>
      <c r="G78" s="18">
        <v>0</v>
      </c>
      <c r="H78" s="18">
        <f t="shared" si="20"/>
        <v>0</v>
      </c>
      <c r="I78" s="18">
        <f t="shared" si="21"/>
        <v>0</v>
      </c>
      <c r="J78" s="18">
        <f t="shared" si="22"/>
        <v>0</v>
      </c>
      <c r="K78" s="18">
        <f t="shared" si="23"/>
        <v>0</v>
      </c>
      <c r="L78" s="18">
        <f t="shared" si="26"/>
        <v>0</v>
      </c>
      <c r="M78" s="18"/>
      <c r="N78" s="18"/>
      <c r="O78" s="18"/>
      <c r="P78" s="18"/>
      <c r="Q78" s="18">
        <f t="shared" si="27"/>
        <v>0</v>
      </c>
      <c r="R78" s="18">
        <f t="shared" si="28"/>
        <v>0</v>
      </c>
      <c r="S78" s="18">
        <f t="shared" si="28"/>
        <v>0</v>
      </c>
      <c r="T78" s="18">
        <f t="shared" si="28"/>
        <v>0</v>
      </c>
      <c r="U78" s="18">
        <f t="shared" si="28"/>
        <v>0</v>
      </c>
    </row>
    <row r="79" spans="1:21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24"/>
        <v>0.53672975122006972</v>
      </c>
      <c r="F79" s="71">
        <f t="shared" si="25"/>
        <v>0.46327024877993028</v>
      </c>
      <c r="G79" s="18">
        <v>0</v>
      </c>
      <c r="H79" s="18">
        <f t="shared" si="20"/>
        <v>0</v>
      </c>
      <c r="I79" s="18">
        <f t="shared" si="21"/>
        <v>0</v>
      </c>
      <c r="J79" s="18">
        <f t="shared" si="22"/>
        <v>0</v>
      </c>
      <c r="K79" s="18">
        <f t="shared" si="23"/>
        <v>0</v>
      </c>
      <c r="L79" s="18">
        <f t="shared" si="26"/>
        <v>0</v>
      </c>
      <c r="M79" s="18"/>
      <c r="N79" s="18"/>
      <c r="O79" s="18"/>
      <c r="P79" s="18"/>
      <c r="Q79" s="18">
        <f t="shared" si="27"/>
        <v>0</v>
      </c>
      <c r="R79" s="18">
        <f t="shared" si="28"/>
        <v>0</v>
      </c>
      <c r="S79" s="18">
        <f t="shared" si="28"/>
        <v>0</v>
      </c>
      <c r="T79" s="18">
        <f t="shared" si="28"/>
        <v>0</v>
      </c>
      <c r="U79" s="18">
        <f t="shared" si="28"/>
        <v>0</v>
      </c>
    </row>
    <row r="80" spans="1:21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24"/>
        <v>0.53672975122006972</v>
      </c>
      <c r="F80" s="71">
        <f t="shared" si="25"/>
        <v>0.46327024877993028</v>
      </c>
      <c r="G80" s="18">
        <v>0</v>
      </c>
      <c r="H80" s="18">
        <f t="shared" si="20"/>
        <v>0</v>
      </c>
      <c r="I80" s="18">
        <f t="shared" si="21"/>
        <v>0</v>
      </c>
      <c r="J80" s="18">
        <f t="shared" si="22"/>
        <v>0</v>
      </c>
      <c r="K80" s="18">
        <f t="shared" si="23"/>
        <v>0</v>
      </c>
      <c r="L80" s="18">
        <f t="shared" si="26"/>
        <v>0</v>
      </c>
      <c r="M80" s="18"/>
      <c r="N80" s="18"/>
      <c r="O80" s="18"/>
      <c r="P80" s="18"/>
      <c r="Q80" s="18">
        <f t="shared" si="27"/>
        <v>0</v>
      </c>
      <c r="R80" s="18">
        <f t="shared" si="28"/>
        <v>0</v>
      </c>
      <c r="S80" s="18">
        <f t="shared" si="28"/>
        <v>0</v>
      </c>
      <c r="T80" s="18">
        <f t="shared" si="28"/>
        <v>0</v>
      </c>
      <c r="U80" s="18">
        <f t="shared" si="28"/>
        <v>0</v>
      </c>
    </row>
    <row r="81" spans="1:21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24"/>
        <v>0.53672975122006972</v>
      </c>
      <c r="F81" s="71">
        <f t="shared" si="25"/>
        <v>0.46327024877993028</v>
      </c>
      <c r="G81" s="18">
        <v>0</v>
      </c>
      <c r="H81" s="18">
        <f t="shared" si="20"/>
        <v>0</v>
      </c>
      <c r="I81" s="18">
        <f t="shared" si="21"/>
        <v>0</v>
      </c>
      <c r="J81" s="18">
        <f t="shared" si="22"/>
        <v>0</v>
      </c>
      <c r="K81" s="18">
        <f t="shared" si="23"/>
        <v>0</v>
      </c>
      <c r="L81" s="18">
        <f t="shared" si="26"/>
        <v>0</v>
      </c>
      <c r="M81" s="18"/>
      <c r="N81" s="18"/>
      <c r="O81" s="18"/>
      <c r="P81" s="18"/>
      <c r="Q81" s="18">
        <f t="shared" si="27"/>
        <v>0</v>
      </c>
      <c r="R81" s="18">
        <f t="shared" si="28"/>
        <v>0</v>
      </c>
      <c r="S81" s="18">
        <f t="shared" si="28"/>
        <v>0</v>
      </c>
      <c r="T81" s="18">
        <f t="shared" si="28"/>
        <v>0</v>
      </c>
      <c r="U81" s="18">
        <f t="shared" si="28"/>
        <v>0</v>
      </c>
    </row>
    <row r="82" spans="1:21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24"/>
        <v>0.53672975122006972</v>
      </c>
      <c r="F82" s="71">
        <f t="shared" si="25"/>
        <v>0.46327024877993028</v>
      </c>
      <c r="G82" s="18">
        <v>0</v>
      </c>
      <c r="H82" s="18">
        <f t="shared" si="20"/>
        <v>0</v>
      </c>
      <c r="I82" s="18">
        <f t="shared" si="21"/>
        <v>0</v>
      </c>
      <c r="J82" s="18">
        <f t="shared" si="22"/>
        <v>0</v>
      </c>
      <c r="K82" s="18">
        <f t="shared" si="23"/>
        <v>0</v>
      </c>
      <c r="L82" s="18">
        <f t="shared" si="26"/>
        <v>0</v>
      </c>
      <c r="M82" s="18"/>
      <c r="N82" s="18"/>
      <c r="O82" s="18"/>
      <c r="P82" s="18"/>
      <c r="Q82" s="18">
        <f t="shared" si="27"/>
        <v>0</v>
      </c>
      <c r="R82" s="18">
        <f t="shared" si="28"/>
        <v>0</v>
      </c>
      <c r="S82" s="18">
        <f t="shared" si="28"/>
        <v>0</v>
      </c>
      <c r="T82" s="18">
        <f t="shared" si="28"/>
        <v>0</v>
      </c>
      <c r="U82" s="18">
        <f t="shared" si="28"/>
        <v>0</v>
      </c>
    </row>
    <row r="83" spans="1:21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24"/>
        <v>0.53672975122006972</v>
      </c>
      <c r="F83" s="71">
        <f t="shared" si="25"/>
        <v>0.46327024877993028</v>
      </c>
      <c r="G83" s="18">
        <v>0</v>
      </c>
      <c r="H83" s="18">
        <f t="shared" si="20"/>
        <v>0</v>
      </c>
      <c r="I83" s="18">
        <f t="shared" si="21"/>
        <v>0</v>
      </c>
      <c r="J83" s="18">
        <f t="shared" si="22"/>
        <v>0</v>
      </c>
      <c r="K83" s="18">
        <f t="shared" si="23"/>
        <v>0</v>
      </c>
      <c r="L83" s="18">
        <f t="shared" si="26"/>
        <v>0</v>
      </c>
      <c r="M83" s="18"/>
      <c r="N83" s="18"/>
      <c r="O83" s="18"/>
      <c r="P83" s="18"/>
      <c r="Q83" s="18">
        <f t="shared" si="27"/>
        <v>0</v>
      </c>
      <c r="R83" s="18">
        <f t="shared" si="28"/>
        <v>0</v>
      </c>
      <c r="S83" s="18">
        <f t="shared" si="28"/>
        <v>0</v>
      </c>
      <c r="T83" s="18">
        <f t="shared" si="28"/>
        <v>0</v>
      </c>
      <c r="U83" s="18">
        <f t="shared" si="28"/>
        <v>0</v>
      </c>
    </row>
    <row r="84" spans="1:21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24"/>
        <v>0.53672975122006972</v>
      </c>
      <c r="F84" s="71">
        <f t="shared" si="25"/>
        <v>0.46327024877993028</v>
      </c>
      <c r="G84" s="18">
        <v>0</v>
      </c>
      <c r="H84" s="18">
        <f t="shared" si="20"/>
        <v>0</v>
      </c>
      <c r="I84" s="18">
        <f t="shared" si="21"/>
        <v>0</v>
      </c>
      <c r="J84" s="18">
        <f t="shared" si="22"/>
        <v>0</v>
      </c>
      <c r="K84" s="18">
        <f t="shared" si="23"/>
        <v>0</v>
      </c>
      <c r="L84" s="18">
        <f t="shared" si="26"/>
        <v>0</v>
      </c>
      <c r="M84" s="18"/>
      <c r="N84" s="18"/>
      <c r="O84" s="18"/>
      <c r="P84" s="18"/>
      <c r="Q84" s="18">
        <f t="shared" si="27"/>
        <v>0</v>
      </c>
      <c r="R84" s="18">
        <f t="shared" si="28"/>
        <v>0</v>
      </c>
      <c r="S84" s="18">
        <f t="shared" si="28"/>
        <v>0</v>
      </c>
      <c r="T84" s="18">
        <f t="shared" si="28"/>
        <v>0</v>
      </c>
      <c r="U84" s="18">
        <f t="shared" si="28"/>
        <v>0</v>
      </c>
    </row>
    <row r="85" spans="1:2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29">C85/(C85+D85)</f>
        <v>0.53672975122006972</v>
      </c>
      <c r="F85" s="71">
        <f t="shared" ref="F85" si="30">1-E85</f>
        <v>0.46327024877993028</v>
      </c>
      <c r="G85" s="18">
        <v>0</v>
      </c>
      <c r="H85" s="18">
        <f t="shared" si="20"/>
        <v>0</v>
      </c>
      <c r="I85" s="18">
        <f t="shared" si="21"/>
        <v>0</v>
      </c>
      <c r="J85" s="18">
        <f t="shared" si="22"/>
        <v>0</v>
      </c>
      <c r="K85" s="18">
        <f t="shared" si="23"/>
        <v>0</v>
      </c>
      <c r="L85" s="18">
        <f t="shared" si="26"/>
        <v>0</v>
      </c>
      <c r="M85" s="18"/>
      <c r="N85" s="18"/>
      <c r="O85" s="18"/>
      <c r="P85" s="18"/>
      <c r="Q85" s="18"/>
      <c r="R85" s="18"/>
      <c r="S85" s="18"/>
      <c r="T85" s="18"/>
      <c r="U85" s="18"/>
    </row>
    <row r="86" spans="1:21" s="4" customFormat="1" ht="15.75" x14ac:dyDescent="0.25">
      <c r="A86" s="53"/>
      <c r="B86" s="67"/>
      <c r="C86" s="71"/>
      <c r="D86" s="71"/>
      <c r="E86" s="71"/>
      <c r="F86" s="71"/>
      <c r="G86" s="20">
        <f>SUM(G7:G85)</f>
        <v>2270</v>
      </c>
      <c r="H86" s="20">
        <f t="shared" ref="H86:U86" si="31">SUM(H7:H85)</f>
        <v>567</v>
      </c>
      <c r="I86" s="20">
        <f t="shared" si="31"/>
        <v>569</v>
      </c>
      <c r="J86" s="20">
        <f t="shared" si="31"/>
        <v>568</v>
      </c>
      <c r="K86" s="20">
        <f t="shared" si="31"/>
        <v>566</v>
      </c>
      <c r="L86" s="20">
        <f t="shared" si="31"/>
        <v>1233</v>
      </c>
      <c r="M86" s="20">
        <f t="shared" si="31"/>
        <v>310</v>
      </c>
      <c r="N86" s="20">
        <f t="shared" si="31"/>
        <v>310</v>
      </c>
      <c r="O86" s="20">
        <f t="shared" si="31"/>
        <v>310</v>
      </c>
      <c r="P86" s="20">
        <f t="shared" si="31"/>
        <v>303</v>
      </c>
      <c r="Q86" s="20">
        <f t="shared" si="31"/>
        <v>1037</v>
      </c>
      <c r="R86" s="20">
        <f t="shared" si="31"/>
        <v>257</v>
      </c>
      <c r="S86" s="20">
        <f t="shared" si="31"/>
        <v>259</v>
      </c>
      <c r="T86" s="20">
        <f t="shared" si="31"/>
        <v>258</v>
      </c>
      <c r="U86" s="20">
        <f t="shared" si="31"/>
        <v>263</v>
      </c>
    </row>
    <row r="87" spans="1:21" x14ac:dyDescent="0.2">
      <c r="G87" s="21"/>
      <c r="L87" s="21"/>
      <c r="Q87" s="21"/>
    </row>
    <row r="88" spans="1:21" x14ac:dyDescent="0.2">
      <c r="C88" s="73"/>
      <c r="D88" s="73"/>
      <c r="E88" s="73"/>
      <c r="F88" s="73"/>
      <c r="G88" s="21"/>
      <c r="L88" s="21"/>
      <c r="Q88" s="21"/>
    </row>
  </sheetData>
  <autoFilter ref="A6:K6">
    <sortState ref="A9:I85">
      <sortCondition ref="A6"/>
    </sortState>
  </autoFilter>
  <mergeCells count="13">
    <mergeCell ref="A4:A6"/>
    <mergeCell ref="B4:B6"/>
    <mergeCell ref="G4:G6"/>
    <mergeCell ref="H4:K5"/>
    <mergeCell ref="L4:P4"/>
    <mergeCell ref="C4:F4"/>
    <mergeCell ref="C5:D5"/>
    <mergeCell ref="E5:F5"/>
    <mergeCell ref="Q4:U4"/>
    <mergeCell ref="L5:L6"/>
    <mergeCell ref="M5:P5"/>
    <mergeCell ref="Q5:Q6"/>
    <mergeCell ref="R5:U5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pane xSplit="2" ySplit="6" topLeftCell="D31" activePane="bottomRight" state="frozen"/>
      <selection pane="topRight" activeCell="C1" sqref="C1"/>
      <selection pane="bottomLeft" activeCell="A7" sqref="A7"/>
      <selection pane="bottomRight" activeCell="A32" sqref="A32:XFD32"/>
    </sheetView>
  </sheetViews>
  <sheetFormatPr defaultRowHeight="15" x14ac:dyDescent="0.2"/>
  <cols>
    <col min="1" max="1" width="9.140625" style="1"/>
    <col min="2" max="2" width="50.85546875" style="5" customWidth="1"/>
    <col min="3" max="3" width="13.85546875" style="68" customWidth="1"/>
    <col min="4" max="6" width="13.85546875" style="68" hidden="1" customWidth="1"/>
    <col min="7" max="7" width="20.7109375" style="62" customWidth="1"/>
    <col min="8" max="8" width="20.42578125" style="74" customWidth="1"/>
    <col min="9" max="9" width="18.7109375" style="74" customWidth="1"/>
    <col min="10" max="10" width="19.85546875" style="74" customWidth="1"/>
    <col min="11" max="11" width="21" style="74" customWidth="1"/>
    <col min="12" max="12" width="22.140625" style="62" customWidth="1"/>
    <col min="13" max="13" width="20.42578125" style="74" customWidth="1"/>
    <col min="14" max="14" width="18.7109375" style="74" customWidth="1"/>
    <col min="15" max="15" width="19.85546875" style="74" customWidth="1"/>
    <col min="16" max="16" width="21" style="74" customWidth="1"/>
    <col min="17" max="17" width="21.42578125" style="62" customWidth="1"/>
    <col min="18" max="18" width="20.42578125" style="74" customWidth="1"/>
    <col min="19" max="19" width="18.7109375" style="74" customWidth="1"/>
    <col min="20" max="20" width="19.85546875" style="74" customWidth="1"/>
    <col min="21" max="21" width="21" style="74" customWidth="1"/>
    <col min="22" max="22" width="17.7109375" style="1" customWidth="1"/>
    <col min="23" max="16384" width="9.140625" style="1"/>
  </cols>
  <sheetData>
    <row r="1" spans="1:22" x14ac:dyDescent="0.2">
      <c r="K1" s="75"/>
      <c r="P1" s="75"/>
      <c r="U1" s="75" t="s">
        <v>305</v>
      </c>
    </row>
    <row r="3" spans="1:22" ht="15.75" x14ac:dyDescent="0.25">
      <c r="A3" s="1" t="s">
        <v>365</v>
      </c>
      <c r="B3" s="29"/>
      <c r="C3" s="69"/>
      <c r="D3" s="69"/>
      <c r="E3" s="69"/>
      <c r="F3" s="69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2" ht="32.25" customHeight="1" x14ac:dyDescent="0.2">
      <c r="A4" s="226"/>
      <c r="B4" s="182" t="s">
        <v>1</v>
      </c>
      <c r="C4" s="189" t="s">
        <v>298</v>
      </c>
      <c r="D4" s="190"/>
      <c r="E4" s="190"/>
      <c r="F4" s="191"/>
      <c r="G4" s="184" t="s">
        <v>302</v>
      </c>
      <c r="H4" s="185" t="s">
        <v>268</v>
      </c>
      <c r="I4" s="185"/>
      <c r="J4" s="185"/>
      <c r="K4" s="185"/>
      <c r="L4" s="183" t="s">
        <v>303</v>
      </c>
      <c r="M4" s="183"/>
      <c r="N4" s="183"/>
      <c r="O4" s="183"/>
      <c r="P4" s="183"/>
      <c r="Q4" s="199" t="s">
        <v>304</v>
      </c>
      <c r="R4" s="200"/>
      <c r="S4" s="200"/>
      <c r="T4" s="200"/>
      <c r="U4" s="201"/>
    </row>
    <row r="5" spans="1:22" s="2" customFormat="1" ht="15.7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184"/>
      <c r="H5" s="185"/>
      <c r="I5" s="185"/>
      <c r="J5" s="185"/>
      <c r="K5" s="185"/>
      <c r="L5" s="194" t="s">
        <v>292</v>
      </c>
      <c r="M5" s="196" t="s">
        <v>80</v>
      </c>
      <c r="N5" s="197"/>
      <c r="O5" s="197"/>
      <c r="P5" s="198"/>
      <c r="Q5" s="202" t="s">
        <v>292</v>
      </c>
      <c r="R5" s="196" t="s">
        <v>80</v>
      </c>
      <c r="S5" s="197"/>
      <c r="T5" s="197"/>
      <c r="U5" s="198"/>
    </row>
    <row r="6" spans="1:22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84"/>
      <c r="H6" s="76" t="s">
        <v>81</v>
      </c>
      <c r="I6" s="76" t="s">
        <v>82</v>
      </c>
      <c r="J6" s="76" t="s">
        <v>83</v>
      </c>
      <c r="K6" s="76" t="s">
        <v>84</v>
      </c>
      <c r="L6" s="195"/>
      <c r="M6" s="76" t="s">
        <v>81</v>
      </c>
      <c r="N6" s="76" t="s">
        <v>82</v>
      </c>
      <c r="O6" s="76" t="s">
        <v>83</v>
      </c>
      <c r="P6" s="76" t="s">
        <v>84</v>
      </c>
      <c r="Q6" s="203"/>
      <c r="R6" s="76" t="s">
        <v>81</v>
      </c>
      <c r="S6" s="76" t="s">
        <v>82</v>
      </c>
      <c r="T6" s="76" t="s">
        <v>83</v>
      </c>
      <c r="U6" s="76" t="s">
        <v>84</v>
      </c>
    </row>
    <row r="7" spans="1:22" x14ac:dyDescent="0.2">
      <c r="A7" s="52">
        <v>1</v>
      </c>
      <c r="B7" s="54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64">
        <v>0</v>
      </c>
      <c r="H7" s="64">
        <f t="shared" ref="H7:H31" si="2">ROUND(G7/4,0)</f>
        <v>0</v>
      </c>
      <c r="I7" s="64">
        <f t="shared" ref="I7:I31" si="3">H7</f>
        <v>0</v>
      </c>
      <c r="J7" s="64">
        <f t="shared" ref="J7:J31" si="4">H7</f>
        <v>0</v>
      </c>
      <c r="K7" s="64">
        <f t="shared" ref="K7:K31" si="5">G7-H7-I7-J7</f>
        <v>0</v>
      </c>
      <c r="L7" s="64">
        <f>ROUND(G7*E7,2)</f>
        <v>0</v>
      </c>
      <c r="M7" s="64">
        <f>ROUND(L7/4,2)</f>
        <v>0</v>
      </c>
      <c r="N7" s="64">
        <f t="shared" ref="N7:N70" si="6">M7</f>
        <v>0</v>
      </c>
      <c r="O7" s="64">
        <f t="shared" ref="O7:O70" si="7">M7</f>
        <v>0</v>
      </c>
      <c r="P7" s="64">
        <f t="shared" ref="P7:P70" si="8">L7-M7-N7-O7</f>
        <v>0</v>
      </c>
      <c r="Q7" s="64">
        <f>R7+S7+T7+U7</f>
        <v>0</v>
      </c>
      <c r="R7" s="64">
        <f>H7-M7</f>
        <v>0</v>
      </c>
      <c r="S7" s="64">
        <f t="shared" ref="S7:U22" si="9">I7-N7</f>
        <v>0</v>
      </c>
      <c r="T7" s="64">
        <f t="shared" si="9"/>
        <v>0</v>
      </c>
      <c r="U7" s="64">
        <f t="shared" si="9"/>
        <v>0</v>
      </c>
      <c r="V7" s="74"/>
    </row>
    <row r="8" spans="1:22" x14ac:dyDescent="0.2">
      <c r="A8" s="52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64">
        <v>0</v>
      </c>
      <c r="H8" s="64">
        <f t="shared" si="2"/>
        <v>0</v>
      </c>
      <c r="I8" s="64">
        <f t="shared" si="3"/>
        <v>0</v>
      </c>
      <c r="J8" s="64">
        <f t="shared" si="4"/>
        <v>0</v>
      </c>
      <c r="K8" s="64">
        <f t="shared" si="5"/>
        <v>0</v>
      </c>
      <c r="L8" s="64">
        <f t="shared" ref="L8:L71" si="10">ROUND(G8*E8,2)</f>
        <v>0</v>
      </c>
      <c r="M8" s="64">
        <f t="shared" ref="M8:M71" si="11">ROUND(L8/4,2)</f>
        <v>0</v>
      </c>
      <c r="N8" s="64">
        <f t="shared" si="6"/>
        <v>0</v>
      </c>
      <c r="O8" s="64">
        <f t="shared" si="7"/>
        <v>0</v>
      </c>
      <c r="P8" s="64">
        <f t="shared" si="8"/>
        <v>0</v>
      </c>
      <c r="Q8" s="64">
        <f t="shared" ref="Q8:Q71" si="12">R8+S8+T8+U8</f>
        <v>0</v>
      </c>
      <c r="R8" s="64">
        <f t="shared" ref="R8:U71" si="13">H8-M8</f>
        <v>0</v>
      </c>
      <c r="S8" s="64">
        <f t="shared" si="9"/>
        <v>0</v>
      </c>
      <c r="T8" s="64">
        <f t="shared" si="9"/>
        <v>0</v>
      </c>
      <c r="U8" s="64">
        <f t="shared" si="9"/>
        <v>0</v>
      </c>
      <c r="V8" s="74"/>
    </row>
    <row r="9" spans="1:22" x14ac:dyDescent="0.2">
      <c r="A9" s="52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64">
        <v>0</v>
      </c>
      <c r="H9" s="64">
        <f t="shared" si="2"/>
        <v>0</v>
      </c>
      <c r="I9" s="64">
        <f t="shared" si="3"/>
        <v>0</v>
      </c>
      <c r="J9" s="64">
        <f t="shared" si="4"/>
        <v>0</v>
      </c>
      <c r="K9" s="64">
        <f t="shared" si="5"/>
        <v>0</v>
      </c>
      <c r="L9" s="64">
        <f t="shared" si="10"/>
        <v>0</v>
      </c>
      <c r="M9" s="64">
        <f t="shared" si="11"/>
        <v>0</v>
      </c>
      <c r="N9" s="64">
        <f t="shared" si="6"/>
        <v>0</v>
      </c>
      <c r="O9" s="64">
        <f t="shared" si="7"/>
        <v>0</v>
      </c>
      <c r="P9" s="64">
        <f t="shared" si="8"/>
        <v>0</v>
      </c>
      <c r="Q9" s="64">
        <f t="shared" si="12"/>
        <v>0</v>
      </c>
      <c r="R9" s="64">
        <f t="shared" si="13"/>
        <v>0</v>
      </c>
      <c r="S9" s="64">
        <f t="shared" si="9"/>
        <v>0</v>
      </c>
      <c r="T9" s="64">
        <f t="shared" si="9"/>
        <v>0</v>
      </c>
      <c r="U9" s="64">
        <f t="shared" si="9"/>
        <v>0</v>
      </c>
      <c r="V9" s="74"/>
    </row>
    <row r="10" spans="1:22" x14ac:dyDescent="0.2">
      <c r="A10" s="52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64">
        <v>0</v>
      </c>
      <c r="H10" s="64">
        <f t="shared" si="2"/>
        <v>0</v>
      </c>
      <c r="I10" s="64">
        <f t="shared" si="3"/>
        <v>0</v>
      </c>
      <c r="J10" s="64">
        <f t="shared" si="4"/>
        <v>0</v>
      </c>
      <c r="K10" s="64">
        <f t="shared" si="5"/>
        <v>0</v>
      </c>
      <c r="L10" s="64">
        <f t="shared" si="10"/>
        <v>0</v>
      </c>
      <c r="M10" s="64">
        <f t="shared" si="11"/>
        <v>0</v>
      </c>
      <c r="N10" s="64">
        <f t="shared" si="6"/>
        <v>0</v>
      </c>
      <c r="O10" s="64">
        <f t="shared" si="7"/>
        <v>0</v>
      </c>
      <c r="P10" s="64">
        <f t="shared" si="8"/>
        <v>0</v>
      </c>
      <c r="Q10" s="64">
        <f t="shared" si="12"/>
        <v>0</v>
      </c>
      <c r="R10" s="64">
        <f t="shared" si="13"/>
        <v>0</v>
      </c>
      <c r="S10" s="64">
        <f t="shared" si="9"/>
        <v>0</v>
      </c>
      <c r="T10" s="64">
        <f t="shared" si="9"/>
        <v>0</v>
      </c>
      <c r="U10" s="64">
        <f t="shared" si="9"/>
        <v>0</v>
      </c>
      <c r="V10" s="74"/>
    </row>
    <row r="11" spans="1:22" x14ac:dyDescent="0.2">
      <c r="A11" s="52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64">
        <v>0</v>
      </c>
      <c r="H11" s="64">
        <f t="shared" si="2"/>
        <v>0</v>
      </c>
      <c r="I11" s="64">
        <f t="shared" si="3"/>
        <v>0</v>
      </c>
      <c r="J11" s="64">
        <f t="shared" si="4"/>
        <v>0</v>
      </c>
      <c r="K11" s="64">
        <f t="shared" si="5"/>
        <v>0</v>
      </c>
      <c r="L11" s="64">
        <f t="shared" si="10"/>
        <v>0</v>
      </c>
      <c r="M11" s="64">
        <f t="shared" si="11"/>
        <v>0</v>
      </c>
      <c r="N11" s="64">
        <f t="shared" si="6"/>
        <v>0</v>
      </c>
      <c r="O11" s="64">
        <f t="shared" si="7"/>
        <v>0</v>
      </c>
      <c r="P11" s="64">
        <f t="shared" si="8"/>
        <v>0</v>
      </c>
      <c r="Q11" s="64">
        <f t="shared" si="12"/>
        <v>0</v>
      </c>
      <c r="R11" s="64">
        <f t="shared" si="13"/>
        <v>0</v>
      </c>
      <c r="S11" s="64">
        <f t="shared" si="9"/>
        <v>0</v>
      </c>
      <c r="T11" s="64">
        <f t="shared" si="9"/>
        <v>0</v>
      </c>
      <c r="U11" s="64">
        <f t="shared" si="9"/>
        <v>0</v>
      </c>
      <c r="V11" s="74"/>
    </row>
    <row r="12" spans="1:22" x14ac:dyDescent="0.2">
      <c r="A12" s="52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64">
        <v>0</v>
      </c>
      <c r="H12" s="64">
        <f t="shared" si="2"/>
        <v>0</v>
      </c>
      <c r="I12" s="64">
        <f t="shared" si="3"/>
        <v>0</v>
      </c>
      <c r="J12" s="64">
        <f t="shared" si="4"/>
        <v>0</v>
      </c>
      <c r="K12" s="64">
        <f t="shared" si="5"/>
        <v>0</v>
      </c>
      <c r="L12" s="64">
        <f t="shared" si="10"/>
        <v>0</v>
      </c>
      <c r="M12" s="64">
        <f t="shared" si="11"/>
        <v>0</v>
      </c>
      <c r="N12" s="64">
        <f t="shared" si="6"/>
        <v>0</v>
      </c>
      <c r="O12" s="64">
        <f t="shared" si="7"/>
        <v>0</v>
      </c>
      <c r="P12" s="64">
        <f t="shared" si="8"/>
        <v>0</v>
      </c>
      <c r="Q12" s="64">
        <f t="shared" si="12"/>
        <v>0</v>
      </c>
      <c r="R12" s="64">
        <f t="shared" si="13"/>
        <v>0</v>
      </c>
      <c r="S12" s="64">
        <f t="shared" si="9"/>
        <v>0</v>
      </c>
      <c r="T12" s="64">
        <f t="shared" si="9"/>
        <v>0</v>
      </c>
      <c r="U12" s="64">
        <f t="shared" si="9"/>
        <v>0</v>
      </c>
      <c r="V12" s="74"/>
    </row>
    <row r="13" spans="1:22" x14ac:dyDescent="0.2">
      <c r="A13" s="52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64">
        <v>0</v>
      </c>
      <c r="H13" s="64">
        <f t="shared" si="2"/>
        <v>0</v>
      </c>
      <c r="I13" s="64">
        <f t="shared" si="3"/>
        <v>0</v>
      </c>
      <c r="J13" s="64">
        <f t="shared" si="4"/>
        <v>0</v>
      </c>
      <c r="K13" s="64">
        <f t="shared" si="5"/>
        <v>0</v>
      </c>
      <c r="L13" s="64">
        <f t="shared" si="10"/>
        <v>0</v>
      </c>
      <c r="M13" s="64">
        <f t="shared" si="11"/>
        <v>0</v>
      </c>
      <c r="N13" s="64">
        <f t="shared" si="6"/>
        <v>0</v>
      </c>
      <c r="O13" s="64">
        <f t="shared" si="7"/>
        <v>0</v>
      </c>
      <c r="P13" s="64">
        <f t="shared" si="8"/>
        <v>0</v>
      </c>
      <c r="Q13" s="64">
        <f t="shared" si="12"/>
        <v>0</v>
      </c>
      <c r="R13" s="64">
        <f t="shared" si="13"/>
        <v>0</v>
      </c>
      <c r="S13" s="64">
        <f t="shared" si="9"/>
        <v>0</v>
      </c>
      <c r="T13" s="64">
        <f t="shared" si="9"/>
        <v>0</v>
      </c>
      <c r="U13" s="64">
        <f t="shared" si="9"/>
        <v>0</v>
      </c>
      <c r="V13" s="74"/>
    </row>
    <row r="14" spans="1:22" x14ac:dyDescent="0.2">
      <c r="A14" s="52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64">
        <v>0</v>
      </c>
      <c r="H14" s="64">
        <f t="shared" si="2"/>
        <v>0</v>
      </c>
      <c r="I14" s="64">
        <f t="shared" si="3"/>
        <v>0</v>
      </c>
      <c r="J14" s="64">
        <f t="shared" si="4"/>
        <v>0</v>
      </c>
      <c r="K14" s="64">
        <f t="shared" si="5"/>
        <v>0</v>
      </c>
      <c r="L14" s="64">
        <f t="shared" si="10"/>
        <v>0</v>
      </c>
      <c r="M14" s="64">
        <f t="shared" si="11"/>
        <v>0</v>
      </c>
      <c r="N14" s="64">
        <f t="shared" si="6"/>
        <v>0</v>
      </c>
      <c r="O14" s="64">
        <f t="shared" si="7"/>
        <v>0</v>
      </c>
      <c r="P14" s="64">
        <f t="shared" si="8"/>
        <v>0</v>
      </c>
      <c r="Q14" s="64">
        <f t="shared" si="12"/>
        <v>0</v>
      </c>
      <c r="R14" s="64">
        <f t="shared" si="13"/>
        <v>0</v>
      </c>
      <c r="S14" s="64">
        <f t="shared" si="9"/>
        <v>0</v>
      </c>
      <c r="T14" s="64">
        <f t="shared" si="9"/>
        <v>0</v>
      </c>
      <c r="U14" s="64">
        <f t="shared" si="9"/>
        <v>0</v>
      </c>
      <c r="V14" s="74"/>
    </row>
    <row r="15" spans="1:22" x14ac:dyDescent="0.2">
      <c r="A15" s="52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64">
        <v>0</v>
      </c>
      <c r="H15" s="64">
        <f t="shared" si="2"/>
        <v>0</v>
      </c>
      <c r="I15" s="64">
        <f t="shared" si="3"/>
        <v>0</v>
      </c>
      <c r="J15" s="64">
        <f t="shared" si="4"/>
        <v>0</v>
      </c>
      <c r="K15" s="64">
        <f t="shared" si="5"/>
        <v>0</v>
      </c>
      <c r="L15" s="64">
        <f t="shared" si="10"/>
        <v>0</v>
      </c>
      <c r="M15" s="64">
        <f t="shared" si="11"/>
        <v>0</v>
      </c>
      <c r="N15" s="64">
        <f t="shared" si="6"/>
        <v>0</v>
      </c>
      <c r="O15" s="64">
        <f t="shared" si="7"/>
        <v>0</v>
      </c>
      <c r="P15" s="64">
        <f t="shared" si="8"/>
        <v>0</v>
      </c>
      <c r="Q15" s="64">
        <f t="shared" si="12"/>
        <v>0</v>
      </c>
      <c r="R15" s="64">
        <f t="shared" si="13"/>
        <v>0</v>
      </c>
      <c r="S15" s="64">
        <f t="shared" si="9"/>
        <v>0</v>
      </c>
      <c r="T15" s="64">
        <f t="shared" si="9"/>
        <v>0</v>
      </c>
      <c r="U15" s="64">
        <f t="shared" si="9"/>
        <v>0</v>
      </c>
      <c r="V15" s="74"/>
    </row>
    <row r="16" spans="1:22" ht="17.25" customHeight="1" x14ac:dyDescent="0.2">
      <c r="A16" s="52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64">
        <v>0</v>
      </c>
      <c r="H16" s="64">
        <f t="shared" si="2"/>
        <v>0</v>
      </c>
      <c r="I16" s="64">
        <f t="shared" si="3"/>
        <v>0</v>
      </c>
      <c r="J16" s="64">
        <f t="shared" si="4"/>
        <v>0</v>
      </c>
      <c r="K16" s="64">
        <f t="shared" si="5"/>
        <v>0</v>
      </c>
      <c r="L16" s="64">
        <f t="shared" si="10"/>
        <v>0</v>
      </c>
      <c r="M16" s="64">
        <f t="shared" si="11"/>
        <v>0</v>
      </c>
      <c r="N16" s="64">
        <f t="shared" si="6"/>
        <v>0</v>
      </c>
      <c r="O16" s="64">
        <f t="shared" si="7"/>
        <v>0</v>
      </c>
      <c r="P16" s="64">
        <f t="shared" si="8"/>
        <v>0</v>
      </c>
      <c r="Q16" s="64">
        <f t="shared" si="12"/>
        <v>0</v>
      </c>
      <c r="R16" s="64">
        <f t="shared" si="13"/>
        <v>0</v>
      </c>
      <c r="S16" s="64">
        <f t="shared" si="9"/>
        <v>0</v>
      </c>
      <c r="T16" s="64">
        <f t="shared" si="9"/>
        <v>0</v>
      </c>
      <c r="U16" s="64">
        <f t="shared" si="9"/>
        <v>0</v>
      </c>
      <c r="V16" s="74"/>
    </row>
    <row r="17" spans="1:22" x14ac:dyDescent="0.2">
      <c r="A17" s="52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64">
        <v>0</v>
      </c>
      <c r="H17" s="64">
        <f t="shared" si="2"/>
        <v>0</v>
      </c>
      <c r="I17" s="64">
        <f t="shared" si="3"/>
        <v>0</v>
      </c>
      <c r="J17" s="64">
        <f t="shared" si="4"/>
        <v>0</v>
      </c>
      <c r="K17" s="64">
        <f t="shared" si="5"/>
        <v>0</v>
      </c>
      <c r="L17" s="64">
        <f t="shared" si="10"/>
        <v>0</v>
      </c>
      <c r="M17" s="64">
        <f t="shared" si="11"/>
        <v>0</v>
      </c>
      <c r="N17" s="64">
        <f t="shared" si="6"/>
        <v>0</v>
      </c>
      <c r="O17" s="64">
        <f t="shared" si="7"/>
        <v>0</v>
      </c>
      <c r="P17" s="64">
        <f t="shared" si="8"/>
        <v>0</v>
      </c>
      <c r="Q17" s="64">
        <f t="shared" si="12"/>
        <v>0</v>
      </c>
      <c r="R17" s="64">
        <f t="shared" si="13"/>
        <v>0</v>
      </c>
      <c r="S17" s="64">
        <f t="shared" si="9"/>
        <v>0</v>
      </c>
      <c r="T17" s="64">
        <f t="shared" si="9"/>
        <v>0</v>
      </c>
      <c r="U17" s="64">
        <f t="shared" si="9"/>
        <v>0</v>
      </c>
      <c r="V17" s="74"/>
    </row>
    <row r="18" spans="1:22" x14ac:dyDescent="0.2">
      <c r="A18" s="52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64">
        <v>0</v>
      </c>
      <c r="H18" s="64">
        <f t="shared" si="2"/>
        <v>0</v>
      </c>
      <c r="I18" s="64">
        <f t="shared" si="3"/>
        <v>0</v>
      </c>
      <c r="J18" s="64">
        <f t="shared" si="4"/>
        <v>0</v>
      </c>
      <c r="K18" s="64">
        <f t="shared" si="5"/>
        <v>0</v>
      </c>
      <c r="L18" s="64">
        <f t="shared" si="10"/>
        <v>0</v>
      </c>
      <c r="M18" s="64">
        <f t="shared" si="11"/>
        <v>0</v>
      </c>
      <c r="N18" s="64">
        <f t="shared" si="6"/>
        <v>0</v>
      </c>
      <c r="O18" s="64">
        <f t="shared" si="7"/>
        <v>0</v>
      </c>
      <c r="P18" s="64">
        <f t="shared" si="8"/>
        <v>0</v>
      </c>
      <c r="Q18" s="64">
        <f t="shared" si="12"/>
        <v>0</v>
      </c>
      <c r="R18" s="64">
        <f t="shared" si="13"/>
        <v>0</v>
      </c>
      <c r="S18" s="64">
        <f t="shared" si="9"/>
        <v>0</v>
      </c>
      <c r="T18" s="64">
        <f t="shared" si="9"/>
        <v>0</v>
      </c>
      <c r="U18" s="64">
        <f t="shared" si="9"/>
        <v>0</v>
      </c>
      <c r="V18" s="74"/>
    </row>
    <row r="19" spans="1:22" x14ac:dyDescent="0.2">
      <c r="A19" s="52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64">
        <v>0</v>
      </c>
      <c r="H19" s="64">
        <f t="shared" si="2"/>
        <v>0</v>
      </c>
      <c r="I19" s="64">
        <f t="shared" si="3"/>
        <v>0</v>
      </c>
      <c r="J19" s="64">
        <f t="shared" si="4"/>
        <v>0</v>
      </c>
      <c r="K19" s="64">
        <f t="shared" si="5"/>
        <v>0</v>
      </c>
      <c r="L19" s="64">
        <f t="shared" si="10"/>
        <v>0</v>
      </c>
      <c r="M19" s="64">
        <f t="shared" si="11"/>
        <v>0</v>
      </c>
      <c r="N19" s="64">
        <f t="shared" si="6"/>
        <v>0</v>
      </c>
      <c r="O19" s="64">
        <f t="shared" si="7"/>
        <v>0</v>
      </c>
      <c r="P19" s="64">
        <f t="shared" si="8"/>
        <v>0</v>
      </c>
      <c r="Q19" s="64">
        <f t="shared" si="12"/>
        <v>0</v>
      </c>
      <c r="R19" s="64">
        <f t="shared" si="13"/>
        <v>0</v>
      </c>
      <c r="S19" s="64">
        <f t="shared" si="9"/>
        <v>0</v>
      </c>
      <c r="T19" s="64">
        <f t="shared" si="9"/>
        <v>0</v>
      </c>
      <c r="U19" s="64">
        <f t="shared" si="9"/>
        <v>0</v>
      </c>
      <c r="V19" s="74"/>
    </row>
    <row r="20" spans="1:22" x14ac:dyDescent="0.2">
      <c r="A20" s="52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64">
        <v>0</v>
      </c>
      <c r="H20" s="64">
        <f t="shared" si="2"/>
        <v>0</v>
      </c>
      <c r="I20" s="64">
        <f t="shared" si="3"/>
        <v>0</v>
      </c>
      <c r="J20" s="64">
        <f t="shared" si="4"/>
        <v>0</v>
      </c>
      <c r="K20" s="64">
        <f t="shared" si="5"/>
        <v>0</v>
      </c>
      <c r="L20" s="64">
        <f t="shared" si="10"/>
        <v>0</v>
      </c>
      <c r="M20" s="64">
        <f t="shared" si="11"/>
        <v>0</v>
      </c>
      <c r="N20" s="64">
        <f t="shared" si="6"/>
        <v>0</v>
      </c>
      <c r="O20" s="64">
        <f t="shared" si="7"/>
        <v>0</v>
      </c>
      <c r="P20" s="64">
        <f t="shared" si="8"/>
        <v>0</v>
      </c>
      <c r="Q20" s="64">
        <f t="shared" si="12"/>
        <v>0</v>
      </c>
      <c r="R20" s="64">
        <f t="shared" si="13"/>
        <v>0</v>
      </c>
      <c r="S20" s="64">
        <f t="shared" si="9"/>
        <v>0</v>
      </c>
      <c r="T20" s="64">
        <f t="shared" si="9"/>
        <v>0</v>
      </c>
      <c r="U20" s="64">
        <f t="shared" si="9"/>
        <v>0</v>
      </c>
      <c r="V20" s="74"/>
    </row>
    <row r="21" spans="1:22" x14ac:dyDescent="0.2">
      <c r="A21" s="52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64">
        <v>0</v>
      </c>
      <c r="H21" s="64">
        <f t="shared" si="2"/>
        <v>0</v>
      </c>
      <c r="I21" s="64">
        <f t="shared" si="3"/>
        <v>0</v>
      </c>
      <c r="J21" s="64">
        <f t="shared" si="4"/>
        <v>0</v>
      </c>
      <c r="K21" s="64">
        <f t="shared" si="5"/>
        <v>0</v>
      </c>
      <c r="L21" s="64">
        <f t="shared" si="10"/>
        <v>0</v>
      </c>
      <c r="M21" s="64">
        <f t="shared" si="11"/>
        <v>0</v>
      </c>
      <c r="N21" s="64">
        <f t="shared" si="6"/>
        <v>0</v>
      </c>
      <c r="O21" s="64">
        <f t="shared" si="7"/>
        <v>0</v>
      </c>
      <c r="P21" s="64">
        <f t="shared" si="8"/>
        <v>0</v>
      </c>
      <c r="Q21" s="64">
        <f t="shared" si="12"/>
        <v>0</v>
      </c>
      <c r="R21" s="64">
        <f t="shared" si="13"/>
        <v>0</v>
      </c>
      <c r="S21" s="64">
        <f t="shared" si="9"/>
        <v>0</v>
      </c>
      <c r="T21" s="64">
        <f t="shared" si="9"/>
        <v>0</v>
      </c>
      <c r="U21" s="64">
        <f t="shared" si="9"/>
        <v>0</v>
      </c>
      <c r="V21" s="74"/>
    </row>
    <row r="22" spans="1:22" x14ac:dyDescent="0.2">
      <c r="A22" s="52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64">
        <v>0</v>
      </c>
      <c r="H22" s="64">
        <f t="shared" si="2"/>
        <v>0</v>
      </c>
      <c r="I22" s="64">
        <f t="shared" si="3"/>
        <v>0</v>
      </c>
      <c r="J22" s="64">
        <f t="shared" si="4"/>
        <v>0</v>
      </c>
      <c r="K22" s="64">
        <f t="shared" si="5"/>
        <v>0</v>
      </c>
      <c r="L22" s="64">
        <f t="shared" si="10"/>
        <v>0</v>
      </c>
      <c r="M22" s="64">
        <f t="shared" si="11"/>
        <v>0</v>
      </c>
      <c r="N22" s="64">
        <f t="shared" si="6"/>
        <v>0</v>
      </c>
      <c r="O22" s="64">
        <f t="shared" si="7"/>
        <v>0</v>
      </c>
      <c r="P22" s="64">
        <f t="shared" si="8"/>
        <v>0</v>
      </c>
      <c r="Q22" s="64">
        <f t="shared" si="12"/>
        <v>0</v>
      </c>
      <c r="R22" s="64">
        <f t="shared" si="13"/>
        <v>0</v>
      </c>
      <c r="S22" s="64">
        <f t="shared" si="9"/>
        <v>0</v>
      </c>
      <c r="T22" s="64">
        <f t="shared" si="9"/>
        <v>0</v>
      </c>
      <c r="U22" s="64">
        <f t="shared" si="9"/>
        <v>0</v>
      </c>
      <c r="V22" s="74"/>
    </row>
    <row r="23" spans="1:22" x14ac:dyDescent="0.2">
      <c r="A23" s="52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64">
        <v>0</v>
      </c>
      <c r="H23" s="64">
        <f t="shared" si="2"/>
        <v>0</v>
      </c>
      <c r="I23" s="64">
        <f t="shared" si="3"/>
        <v>0</v>
      </c>
      <c r="J23" s="64">
        <f t="shared" si="4"/>
        <v>0</v>
      </c>
      <c r="K23" s="64">
        <f t="shared" si="5"/>
        <v>0</v>
      </c>
      <c r="L23" s="64">
        <f t="shared" si="10"/>
        <v>0</v>
      </c>
      <c r="M23" s="64">
        <f t="shared" si="11"/>
        <v>0</v>
      </c>
      <c r="N23" s="64">
        <f t="shared" si="6"/>
        <v>0</v>
      </c>
      <c r="O23" s="64">
        <f t="shared" si="7"/>
        <v>0</v>
      </c>
      <c r="P23" s="64">
        <f t="shared" si="8"/>
        <v>0</v>
      </c>
      <c r="Q23" s="64">
        <f t="shared" si="12"/>
        <v>0</v>
      </c>
      <c r="R23" s="64">
        <f t="shared" si="13"/>
        <v>0</v>
      </c>
      <c r="S23" s="64">
        <f t="shared" si="13"/>
        <v>0</v>
      </c>
      <c r="T23" s="64">
        <f t="shared" si="13"/>
        <v>0</v>
      </c>
      <c r="U23" s="64">
        <f t="shared" si="13"/>
        <v>0</v>
      </c>
      <c r="V23" s="74"/>
    </row>
    <row r="24" spans="1:22" x14ac:dyDescent="0.2">
      <c r="A24" s="52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64">
        <v>0</v>
      </c>
      <c r="H24" s="64">
        <f t="shared" si="2"/>
        <v>0</v>
      </c>
      <c r="I24" s="64">
        <f t="shared" si="3"/>
        <v>0</v>
      </c>
      <c r="J24" s="64">
        <f t="shared" si="4"/>
        <v>0</v>
      </c>
      <c r="K24" s="64">
        <f t="shared" si="5"/>
        <v>0</v>
      </c>
      <c r="L24" s="64">
        <f t="shared" si="10"/>
        <v>0</v>
      </c>
      <c r="M24" s="64">
        <f t="shared" si="11"/>
        <v>0</v>
      </c>
      <c r="N24" s="64">
        <f t="shared" si="6"/>
        <v>0</v>
      </c>
      <c r="O24" s="64">
        <f t="shared" si="7"/>
        <v>0</v>
      </c>
      <c r="P24" s="64">
        <f t="shared" si="8"/>
        <v>0</v>
      </c>
      <c r="Q24" s="64">
        <f t="shared" si="12"/>
        <v>0</v>
      </c>
      <c r="R24" s="64">
        <f t="shared" si="13"/>
        <v>0</v>
      </c>
      <c r="S24" s="64">
        <f t="shared" si="13"/>
        <v>0</v>
      </c>
      <c r="T24" s="64">
        <f t="shared" si="13"/>
        <v>0</v>
      </c>
      <c r="U24" s="64">
        <f t="shared" si="13"/>
        <v>0</v>
      </c>
      <c r="V24" s="74"/>
    </row>
    <row r="25" spans="1:22" x14ac:dyDescent="0.2">
      <c r="A25" s="52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64">
        <v>0</v>
      </c>
      <c r="H25" s="64">
        <f t="shared" si="2"/>
        <v>0</v>
      </c>
      <c r="I25" s="64">
        <f t="shared" si="3"/>
        <v>0</v>
      </c>
      <c r="J25" s="64">
        <f t="shared" si="4"/>
        <v>0</v>
      </c>
      <c r="K25" s="64">
        <f t="shared" si="5"/>
        <v>0</v>
      </c>
      <c r="L25" s="64">
        <f t="shared" si="10"/>
        <v>0</v>
      </c>
      <c r="M25" s="64">
        <f t="shared" si="11"/>
        <v>0</v>
      </c>
      <c r="N25" s="64">
        <f t="shared" si="6"/>
        <v>0</v>
      </c>
      <c r="O25" s="64">
        <f t="shared" si="7"/>
        <v>0</v>
      </c>
      <c r="P25" s="64">
        <f t="shared" si="8"/>
        <v>0</v>
      </c>
      <c r="Q25" s="64">
        <f t="shared" si="12"/>
        <v>0</v>
      </c>
      <c r="R25" s="64">
        <f t="shared" si="13"/>
        <v>0</v>
      </c>
      <c r="S25" s="64">
        <f t="shared" si="13"/>
        <v>0</v>
      </c>
      <c r="T25" s="64">
        <f t="shared" si="13"/>
        <v>0</v>
      </c>
      <c r="U25" s="64">
        <f t="shared" si="13"/>
        <v>0</v>
      </c>
      <c r="V25" s="74"/>
    </row>
    <row r="26" spans="1:22" x14ac:dyDescent="0.2">
      <c r="A26" s="52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64">
        <v>0</v>
      </c>
      <c r="H26" s="64">
        <f t="shared" si="2"/>
        <v>0</v>
      </c>
      <c r="I26" s="64">
        <f t="shared" si="3"/>
        <v>0</v>
      </c>
      <c r="J26" s="64">
        <f t="shared" si="4"/>
        <v>0</v>
      </c>
      <c r="K26" s="64">
        <f t="shared" si="5"/>
        <v>0</v>
      </c>
      <c r="L26" s="64">
        <f t="shared" si="10"/>
        <v>0</v>
      </c>
      <c r="M26" s="64">
        <f t="shared" si="11"/>
        <v>0</v>
      </c>
      <c r="N26" s="64">
        <f t="shared" si="6"/>
        <v>0</v>
      </c>
      <c r="O26" s="64">
        <f t="shared" si="7"/>
        <v>0</v>
      </c>
      <c r="P26" s="64">
        <f t="shared" si="8"/>
        <v>0</v>
      </c>
      <c r="Q26" s="64">
        <f t="shared" si="12"/>
        <v>0</v>
      </c>
      <c r="R26" s="64">
        <f t="shared" si="13"/>
        <v>0</v>
      </c>
      <c r="S26" s="64">
        <f t="shared" si="13"/>
        <v>0</v>
      </c>
      <c r="T26" s="64">
        <f t="shared" si="13"/>
        <v>0</v>
      </c>
      <c r="U26" s="64">
        <f t="shared" si="13"/>
        <v>0</v>
      </c>
      <c r="V26" s="74"/>
    </row>
    <row r="27" spans="1:22" x14ac:dyDescent="0.2">
      <c r="A27" s="52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64">
        <v>0</v>
      </c>
      <c r="H27" s="64">
        <f t="shared" si="2"/>
        <v>0</v>
      </c>
      <c r="I27" s="64">
        <f t="shared" si="3"/>
        <v>0</v>
      </c>
      <c r="J27" s="64">
        <f t="shared" si="4"/>
        <v>0</v>
      </c>
      <c r="K27" s="64">
        <f t="shared" si="5"/>
        <v>0</v>
      </c>
      <c r="L27" s="64">
        <f t="shared" si="10"/>
        <v>0</v>
      </c>
      <c r="M27" s="64">
        <f t="shared" si="11"/>
        <v>0</v>
      </c>
      <c r="N27" s="64">
        <f t="shared" si="6"/>
        <v>0</v>
      </c>
      <c r="O27" s="64">
        <f t="shared" si="7"/>
        <v>0</v>
      </c>
      <c r="P27" s="64">
        <f t="shared" si="8"/>
        <v>0</v>
      </c>
      <c r="Q27" s="64">
        <f t="shared" si="12"/>
        <v>0</v>
      </c>
      <c r="R27" s="64">
        <f t="shared" si="13"/>
        <v>0</v>
      </c>
      <c r="S27" s="64">
        <f t="shared" si="13"/>
        <v>0</v>
      </c>
      <c r="T27" s="64">
        <f t="shared" si="13"/>
        <v>0</v>
      </c>
      <c r="U27" s="64">
        <f t="shared" si="13"/>
        <v>0</v>
      </c>
      <c r="V27" s="74"/>
    </row>
    <row r="28" spans="1:22" x14ac:dyDescent="0.2">
      <c r="A28" s="52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64">
        <v>0</v>
      </c>
      <c r="H28" s="64">
        <f t="shared" si="2"/>
        <v>0</v>
      </c>
      <c r="I28" s="64">
        <f t="shared" si="3"/>
        <v>0</v>
      </c>
      <c r="J28" s="64">
        <f t="shared" si="4"/>
        <v>0</v>
      </c>
      <c r="K28" s="64">
        <f t="shared" si="5"/>
        <v>0</v>
      </c>
      <c r="L28" s="64">
        <f t="shared" si="10"/>
        <v>0</v>
      </c>
      <c r="M28" s="64">
        <f t="shared" si="11"/>
        <v>0</v>
      </c>
      <c r="N28" s="64">
        <f t="shared" si="6"/>
        <v>0</v>
      </c>
      <c r="O28" s="64">
        <f t="shared" si="7"/>
        <v>0</v>
      </c>
      <c r="P28" s="64">
        <f t="shared" si="8"/>
        <v>0</v>
      </c>
      <c r="Q28" s="64">
        <f t="shared" si="12"/>
        <v>0</v>
      </c>
      <c r="R28" s="64">
        <f t="shared" si="13"/>
        <v>0</v>
      </c>
      <c r="S28" s="64">
        <f t="shared" si="13"/>
        <v>0</v>
      </c>
      <c r="T28" s="64">
        <f t="shared" si="13"/>
        <v>0</v>
      </c>
      <c r="U28" s="64">
        <f t="shared" si="13"/>
        <v>0</v>
      </c>
      <c r="V28" s="74"/>
    </row>
    <row r="29" spans="1:22" x14ac:dyDescent="0.2">
      <c r="A29" s="52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64">
        <v>0</v>
      </c>
      <c r="H29" s="64">
        <f t="shared" si="2"/>
        <v>0</v>
      </c>
      <c r="I29" s="64">
        <f t="shared" si="3"/>
        <v>0</v>
      </c>
      <c r="J29" s="64">
        <f t="shared" si="4"/>
        <v>0</v>
      </c>
      <c r="K29" s="64">
        <f t="shared" si="5"/>
        <v>0</v>
      </c>
      <c r="L29" s="64">
        <f t="shared" si="10"/>
        <v>0</v>
      </c>
      <c r="M29" s="64">
        <f t="shared" si="11"/>
        <v>0</v>
      </c>
      <c r="N29" s="64">
        <f t="shared" si="6"/>
        <v>0</v>
      </c>
      <c r="O29" s="64">
        <f t="shared" si="7"/>
        <v>0</v>
      </c>
      <c r="P29" s="64">
        <f t="shared" si="8"/>
        <v>0</v>
      </c>
      <c r="Q29" s="64">
        <f t="shared" si="12"/>
        <v>0</v>
      </c>
      <c r="R29" s="64">
        <f t="shared" si="13"/>
        <v>0</v>
      </c>
      <c r="S29" s="64">
        <f t="shared" si="13"/>
        <v>0</v>
      </c>
      <c r="T29" s="64">
        <f t="shared" si="13"/>
        <v>0</v>
      </c>
      <c r="U29" s="64">
        <f t="shared" si="13"/>
        <v>0</v>
      </c>
      <c r="V29" s="74"/>
    </row>
    <row r="30" spans="1:22" x14ac:dyDescent="0.2">
      <c r="A30" s="52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64">
        <v>0</v>
      </c>
      <c r="H30" s="64">
        <f t="shared" si="2"/>
        <v>0</v>
      </c>
      <c r="I30" s="64">
        <f t="shared" si="3"/>
        <v>0</v>
      </c>
      <c r="J30" s="64">
        <f t="shared" si="4"/>
        <v>0</v>
      </c>
      <c r="K30" s="64">
        <f t="shared" si="5"/>
        <v>0</v>
      </c>
      <c r="L30" s="64">
        <f t="shared" si="10"/>
        <v>0</v>
      </c>
      <c r="M30" s="64">
        <f t="shared" si="11"/>
        <v>0</v>
      </c>
      <c r="N30" s="64">
        <f t="shared" si="6"/>
        <v>0</v>
      </c>
      <c r="O30" s="64">
        <f t="shared" si="7"/>
        <v>0</v>
      </c>
      <c r="P30" s="64">
        <f t="shared" si="8"/>
        <v>0</v>
      </c>
      <c r="Q30" s="64">
        <f t="shared" si="12"/>
        <v>0</v>
      </c>
      <c r="R30" s="64">
        <f t="shared" si="13"/>
        <v>0</v>
      </c>
      <c r="S30" s="64">
        <f t="shared" si="13"/>
        <v>0</v>
      </c>
      <c r="T30" s="64">
        <f t="shared" si="13"/>
        <v>0</v>
      </c>
      <c r="U30" s="64">
        <f t="shared" si="13"/>
        <v>0</v>
      </c>
      <c r="V30" s="74"/>
    </row>
    <row r="31" spans="1:22" ht="30" x14ac:dyDescent="0.2">
      <c r="A31" s="52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64">
        <v>123214893.43000001</v>
      </c>
      <c r="H31" s="64">
        <f t="shared" si="2"/>
        <v>30803723</v>
      </c>
      <c r="I31" s="64">
        <f t="shared" si="3"/>
        <v>30803723</v>
      </c>
      <c r="J31" s="64">
        <f t="shared" si="4"/>
        <v>30803723</v>
      </c>
      <c r="K31" s="64">
        <f t="shared" si="5"/>
        <v>30803724.430000007</v>
      </c>
      <c r="L31" s="64">
        <f t="shared" si="10"/>
        <v>66133099.100000001</v>
      </c>
      <c r="M31" s="64">
        <f t="shared" si="11"/>
        <v>16533274.779999999</v>
      </c>
      <c r="N31" s="64">
        <f t="shared" si="6"/>
        <v>16533274.779999999</v>
      </c>
      <c r="O31" s="64">
        <f t="shared" si="7"/>
        <v>16533274.779999999</v>
      </c>
      <c r="P31" s="64">
        <f t="shared" si="8"/>
        <v>16533274.76</v>
      </c>
      <c r="Q31" s="64">
        <f t="shared" si="12"/>
        <v>57081794.330000013</v>
      </c>
      <c r="R31" s="64">
        <f t="shared" si="13"/>
        <v>14270448.220000001</v>
      </c>
      <c r="S31" s="64">
        <f t="shared" si="13"/>
        <v>14270448.220000001</v>
      </c>
      <c r="T31" s="64">
        <f t="shared" si="13"/>
        <v>14270448.220000001</v>
      </c>
      <c r="U31" s="64">
        <f t="shared" si="13"/>
        <v>14270449.670000007</v>
      </c>
      <c r="V31" s="74"/>
    </row>
    <row r="32" spans="1:22" ht="30" x14ac:dyDescent="0.2">
      <c r="A32" s="52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64">
        <v>5176192.75</v>
      </c>
      <c r="H32" s="64">
        <f t="shared" ref="H32:H84" si="14">ROUND(G32/4,0)</f>
        <v>1294048</v>
      </c>
      <c r="I32" s="64">
        <f t="shared" ref="I32:I84" si="15">H32</f>
        <v>1294048</v>
      </c>
      <c r="J32" s="64">
        <f t="shared" ref="J32:J84" si="16">H32</f>
        <v>1294048</v>
      </c>
      <c r="K32" s="64">
        <f t="shared" ref="K32:K84" si="17">G32-H32-I32-J32</f>
        <v>1294048.75</v>
      </c>
      <c r="L32" s="64">
        <f t="shared" si="10"/>
        <v>2778216.65</v>
      </c>
      <c r="M32" s="64">
        <f t="shared" si="11"/>
        <v>694554.16</v>
      </c>
      <c r="N32" s="64">
        <f t="shared" si="6"/>
        <v>694554.16</v>
      </c>
      <c r="O32" s="64">
        <f t="shared" si="7"/>
        <v>694554.16</v>
      </c>
      <c r="P32" s="64">
        <f t="shared" si="8"/>
        <v>694554.16999999958</v>
      </c>
      <c r="Q32" s="64">
        <f t="shared" si="12"/>
        <v>2397976.1000000006</v>
      </c>
      <c r="R32" s="64">
        <f t="shared" si="13"/>
        <v>599493.84</v>
      </c>
      <c r="S32" s="64">
        <f t="shared" si="13"/>
        <v>599493.84</v>
      </c>
      <c r="T32" s="64">
        <f t="shared" si="13"/>
        <v>599493.84</v>
      </c>
      <c r="U32" s="64">
        <f t="shared" si="13"/>
        <v>599494.58000000042</v>
      </c>
      <c r="V32" s="74"/>
    </row>
    <row r="33" spans="1:22" ht="30" x14ac:dyDescent="0.2">
      <c r="A33" s="52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64">
        <v>79588442.700000003</v>
      </c>
      <c r="H33" s="64">
        <f t="shared" si="14"/>
        <v>19897111</v>
      </c>
      <c r="I33" s="64">
        <f t="shared" si="15"/>
        <v>19897111</v>
      </c>
      <c r="J33" s="64">
        <f t="shared" si="16"/>
        <v>19897111</v>
      </c>
      <c r="K33" s="64">
        <f t="shared" si="17"/>
        <v>19897109.700000003</v>
      </c>
      <c r="L33" s="64">
        <f t="shared" si="10"/>
        <v>42717485.049999997</v>
      </c>
      <c r="M33" s="64">
        <f t="shared" si="11"/>
        <v>10679371.26</v>
      </c>
      <c r="N33" s="64">
        <f t="shared" si="6"/>
        <v>10679371.26</v>
      </c>
      <c r="O33" s="64">
        <f t="shared" si="7"/>
        <v>10679371.26</v>
      </c>
      <c r="P33" s="64">
        <f t="shared" si="8"/>
        <v>10679371.270000001</v>
      </c>
      <c r="Q33" s="64">
        <f t="shared" si="12"/>
        <v>36870957.649999999</v>
      </c>
      <c r="R33" s="64">
        <f t="shared" si="13"/>
        <v>9217739.7400000002</v>
      </c>
      <c r="S33" s="64">
        <f t="shared" si="13"/>
        <v>9217739.7400000002</v>
      </c>
      <c r="T33" s="64">
        <f t="shared" si="13"/>
        <v>9217739.7400000002</v>
      </c>
      <c r="U33" s="64">
        <f t="shared" si="13"/>
        <v>9217738.4300000016</v>
      </c>
      <c r="V33" s="74"/>
    </row>
    <row r="34" spans="1:22" ht="30" x14ac:dyDescent="0.2">
      <c r="A34" s="52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64">
        <v>17028416.699999999</v>
      </c>
      <c r="H34" s="64">
        <f t="shared" si="14"/>
        <v>4257104</v>
      </c>
      <c r="I34" s="64">
        <f t="shared" si="15"/>
        <v>4257104</v>
      </c>
      <c r="J34" s="64">
        <f t="shared" si="16"/>
        <v>4257104</v>
      </c>
      <c r="K34" s="64">
        <f t="shared" si="17"/>
        <v>4257104.6999999993</v>
      </c>
      <c r="L34" s="64">
        <f t="shared" si="10"/>
        <v>9139657.8599999994</v>
      </c>
      <c r="M34" s="64">
        <f t="shared" si="11"/>
        <v>2284914.4700000002</v>
      </c>
      <c r="N34" s="64">
        <f t="shared" si="6"/>
        <v>2284914.4700000002</v>
      </c>
      <c r="O34" s="64">
        <f t="shared" si="7"/>
        <v>2284914.4700000002</v>
      </c>
      <c r="P34" s="64">
        <f t="shared" si="8"/>
        <v>2284914.4499999979</v>
      </c>
      <c r="Q34" s="64">
        <f t="shared" si="12"/>
        <v>7888758.8400000017</v>
      </c>
      <c r="R34" s="64">
        <f t="shared" si="13"/>
        <v>1972189.5299999998</v>
      </c>
      <c r="S34" s="64">
        <f t="shared" si="13"/>
        <v>1972189.5299999998</v>
      </c>
      <c r="T34" s="64">
        <f t="shared" si="13"/>
        <v>1972189.5299999998</v>
      </c>
      <c r="U34" s="64">
        <f t="shared" si="13"/>
        <v>1972190.2500000014</v>
      </c>
      <c r="V34" s="74"/>
    </row>
    <row r="35" spans="1:22" ht="30" x14ac:dyDescent="0.2">
      <c r="A35" s="52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64">
        <v>24230689.5</v>
      </c>
      <c r="H35" s="64">
        <f t="shared" si="14"/>
        <v>6057672</v>
      </c>
      <c r="I35" s="64">
        <f t="shared" si="15"/>
        <v>6057672</v>
      </c>
      <c r="J35" s="64">
        <f t="shared" si="16"/>
        <v>6057672</v>
      </c>
      <c r="K35" s="64">
        <f t="shared" si="17"/>
        <v>6057673.5</v>
      </c>
      <c r="L35" s="64">
        <f t="shared" si="10"/>
        <v>13005331.949999999</v>
      </c>
      <c r="M35" s="64">
        <f t="shared" si="11"/>
        <v>3251332.99</v>
      </c>
      <c r="N35" s="64">
        <f t="shared" si="6"/>
        <v>3251332.99</v>
      </c>
      <c r="O35" s="64">
        <f t="shared" si="7"/>
        <v>3251332.99</v>
      </c>
      <c r="P35" s="64">
        <f t="shared" si="8"/>
        <v>3251332.9799999986</v>
      </c>
      <c r="Q35" s="64">
        <f t="shared" si="12"/>
        <v>11225357.550000001</v>
      </c>
      <c r="R35" s="64">
        <f t="shared" si="13"/>
        <v>2806339.01</v>
      </c>
      <c r="S35" s="64">
        <f t="shared" si="13"/>
        <v>2806339.01</v>
      </c>
      <c r="T35" s="64">
        <f t="shared" si="13"/>
        <v>2806339.01</v>
      </c>
      <c r="U35" s="64">
        <f t="shared" si="13"/>
        <v>2806340.5200000014</v>
      </c>
      <c r="V35" s="74"/>
    </row>
    <row r="36" spans="1:22" ht="45" x14ac:dyDescent="0.2">
      <c r="A36" s="52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64">
        <v>0</v>
      </c>
      <c r="H36" s="64">
        <f t="shared" si="14"/>
        <v>0</v>
      </c>
      <c r="I36" s="64">
        <f t="shared" si="15"/>
        <v>0</v>
      </c>
      <c r="J36" s="64">
        <f t="shared" si="16"/>
        <v>0</v>
      </c>
      <c r="K36" s="64">
        <f t="shared" si="17"/>
        <v>0</v>
      </c>
      <c r="L36" s="64">
        <f t="shared" si="10"/>
        <v>0</v>
      </c>
      <c r="M36" s="64">
        <f t="shared" si="11"/>
        <v>0</v>
      </c>
      <c r="N36" s="64">
        <f t="shared" si="6"/>
        <v>0</v>
      </c>
      <c r="O36" s="64">
        <f t="shared" si="7"/>
        <v>0</v>
      </c>
      <c r="P36" s="64">
        <f t="shared" si="8"/>
        <v>0</v>
      </c>
      <c r="Q36" s="64">
        <f t="shared" si="12"/>
        <v>0</v>
      </c>
      <c r="R36" s="64">
        <f t="shared" si="13"/>
        <v>0</v>
      </c>
      <c r="S36" s="64">
        <f t="shared" si="13"/>
        <v>0</v>
      </c>
      <c r="T36" s="64">
        <f t="shared" si="13"/>
        <v>0</v>
      </c>
      <c r="U36" s="64">
        <f t="shared" si="13"/>
        <v>0</v>
      </c>
      <c r="V36" s="74"/>
    </row>
    <row r="37" spans="1:22" ht="30" x14ac:dyDescent="0.2">
      <c r="A37" s="52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64">
        <v>0</v>
      </c>
      <c r="H37" s="64">
        <f t="shared" si="14"/>
        <v>0</v>
      </c>
      <c r="I37" s="64">
        <f t="shared" si="15"/>
        <v>0</v>
      </c>
      <c r="J37" s="64">
        <f t="shared" si="16"/>
        <v>0</v>
      </c>
      <c r="K37" s="64">
        <f t="shared" si="17"/>
        <v>0</v>
      </c>
      <c r="L37" s="64">
        <f t="shared" si="10"/>
        <v>0</v>
      </c>
      <c r="M37" s="64">
        <f t="shared" si="11"/>
        <v>0</v>
      </c>
      <c r="N37" s="64">
        <f t="shared" si="6"/>
        <v>0</v>
      </c>
      <c r="O37" s="64">
        <f t="shared" si="7"/>
        <v>0</v>
      </c>
      <c r="P37" s="64">
        <f t="shared" si="8"/>
        <v>0</v>
      </c>
      <c r="Q37" s="64">
        <f t="shared" si="12"/>
        <v>0</v>
      </c>
      <c r="R37" s="64">
        <f t="shared" si="13"/>
        <v>0</v>
      </c>
      <c r="S37" s="64">
        <f t="shared" si="13"/>
        <v>0</v>
      </c>
      <c r="T37" s="64">
        <f t="shared" si="13"/>
        <v>0</v>
      </c>
      <c r="U37" s="64">
        <f t="shared" si="13"/>
        <v>0</v>
      </c>
      <c r="V37" s="74"/>
    </row>
    <row r="38" spans="1:22" x14ac:dyDescent="0.2">
      <c r="A38" s="52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64">
        <v>0</v>
      </c>
      <c r="H38" s="64">
        <f t="shared" si="14"/>
        <v>0</v>
      </c>
      <c r="I38" s="64">
        <f t="shared" si="15"/>
        <v>0</v>
      </c>
      <c r="J38" s="64">
        <f t="shared" si="16"/>
        <v>0</v>
      </c>
      <c r="K38" s="64">
        <f t="shared" si="17"/>
        <v>0</v>
      </c>
      <c r="L38" s="64">
        <f t="shared" si="10"/>
        <v>0</v>
      </c>
      <c r="M38" s="64">
        <f t="shared" si="11"/>
        <v>0</v>
      </c>
      <c r="N38" s="64">
        <f t="shared" si="6"/>
        <v>0</v>
      </c>
      <c r="O38" s="64">
        <f t="shared" si="7"/>
        <v>0</v>
      </c>
      <c r="P38" s="64">
        <f t="shared" si="8"/>
        <v>0</v>
      </c>
      <c r="Q38" s="64">
        <f t="shared" si="12"/>
        <v>0</v>
      </c>
      <c r="R38" s="64">
        <f t="shared" si="13"/>
        <v>0</v>
      </c>
      <c r="S38" s="64">
        <f t="shared" si="13"/>
        <v>0</v>
      </c>
      <c r="T38" s="64">
        <f t="shared" si="13"/>
        <v>0</v>
      </c>
      <c r="U38" s="64">
        <f t="shared" si="13"/>
        <v>0</v>
      </c>
      <c r="V38" s="74"/>
    </row>
    <row r="39" spans="1:22" ht="30" x14ac:dyDescent="0.2">
      <c r="A39" s="52">
        <v>33</v>
      </c>
      <c r="B39" s="54" t="s">
        <v>72</v>
      </c>
      <c r="C39" s="71">
        <v>441457</v>
      </c>
      <c r="D39" s="71">
        <v>381037</v>
      </c>
      <c r="E39" s="71">
        <f t="shared" ref="E39:E70" si="18">C39/(C39+D39)</f>
        <v>0.53672975122006972</v>
      </c>
      <c r="F39" s="71">
        <f t="shared" ref="F39:F70" si="19">1-E39</f>
        <v>0.46327024877993028</v>
      </c>
      <c r="G39" s="64">
        <v>21827107.649999999</v>
      </c>
      <c r="H39" s="64">
        <f t="shared" si="14"/>
        <v>5456777</v>
      </c>
      <c r="I39" s="64">
        <f t="shared" si="15"/>
        <v>5456777</v>
      </c>
      <c r="J39" s="64">
        <f t="shared" si="16"/>
        <v>5456777</v>
      </c>
      <c r="K39" s="64">
        <f t="shared" si="17"/>
        <v>5456776.6499999985</v>
      </c>
      <c r="L39" s="64">
        <f t="shared" si="10"/>
        <v>11715258.060000001</v>
      </c>
      <c r="M39" s="64">
        <f t="shared" si="11"/>
        <v>2928814.52</v>
      </c>
      <c r="N39" s="64">
        <f t="shared" si="6"/>
        <v>2928814.52</v>
      </c>
      <c r="O39" s="64">
        <f t="shared" si="7"/>
        <v>2928814.52</v>
      </c>
      <c r="P39" s="64">
        <f t="shared" si="8"/>
        <v>2928814.5000000014</v>
      </c>
      <c r="Q39" s="64">
        <f t="shared" si="12"/>
        <v>10111849.589999996</v>
      </c>
      <c r="R39" s="64">
        <f t="shared" si="13"/>
        <v>2527962.48</v>
      </c>
      <c r="S39" s="64">
        <f t="shared" si="13"/>
        <v>2527962.48</v>
      </c>
      <c r="T39" s="64">
        <f t="shared" si="13"/>
        <v>2527962.48</v>
      </c>
      <c r="U39" s="64">
        <f t="shared" si="13"/>
        <v>2527962.1499999971</v>
      </c>
      <c r="V39" s="74"/>
    </row>
    <row r="40" spans="1:22" x14ac:dyDescent="0.2">
      <c r="A40" s="52">
        <v>34</v>
      </c>
      <c r="B40" s="54" t="s">
        <v>29</v>
      </c>
      <c r="C40" s="71">
        <v>441457</v>
      </c>
      <c r="D40" s="71">
        <v>381037</v>
      </c>
      <c r="E40" s="71">
        <f t="shared" si="18"/>
        <v>0.53672975122006972</v>
      </c>
      <c r="F40" s="71">
        <f t="shared" si="19"/>
        <v>0.46327024877993028</v>
      </c>
      <c r="G40" s="64">
        <v>0</v>
      </c>
      <c r="H40" s="64">
        <f t="shared" si="14"/>
        <v>0</v>
      </c>
      <c r="I40" s="64">
        <f t="shared" si="15"/>
        <v>0</v>
      </c>
      <c r="J40" s="64">
        <f t="shared" si="16"/>
        <v>0</v>
      </c>
      <c r="K40" s="64">
        <f t="shared" si="17"/>
        <v>0</v>
      </c>
      <c r="L40" s="64">
        <f t="shared" si="10"/>
        <v>0</v>
      </c>
      <c r="M40" s="64">
        <f t="shared" si="11"/>
        <v>0</v>
      </c>
      <c r="N40" s="64">
        <f t="shared" si="6"/>
        <v>0</v>
      </c>
      <c r="O40" s="64">
        <f t="shared" si="7"/>
        <v>0</v>
      </c>
      <c r="P40" s="64">
        <f t="shared" si="8"/>
        <v>0</v>
      </c>
      <c r="Q40" s="64">
        <f t="shared" si="12"/>
        <v>0</v>
      </c>
      <c r="R40" s="64">
        <f t="shared" si="13"/>
        <v>0</v>
      </c>
      <c r="S40" s="64">
        <f t="shared" si="13"/>
        <v>0</v>
      </c>
      <c r="T40" s="64">
        <f t="shared" si="13"/>
        <v>0</v>
      </c>
      <c r="U40" s="64">
        <f t="shared" si="13"/>
        <v>0</v>
      </c>
      <c r="V40" s="74"/>
    </row>
    <row r="41" spans="1:22" ht="30" x14ac:dyDescent="0.2">
      <c r="A41" s="52">
        <v>35</v>
      </c>
      <c r="B41" s="54" t="s">
        <v>30</v>
      </c>
      <c r="C41" s="71">
        <v>441457</v>
      </c>
      <c r="D41" s="71">
        <v>381037</v>
      </c>
      <c r="E41" s="71">
        <f t="shared" si="18"/>
        <v>0.53672975122006972</v>
      </c>
      <c r="F41" s="71">
        <f t="shared" si="19"/>
        <v>0.46327024877993028</v>
      </c>
      <c r="G41" s="64">
        <v>0</v>
      </c>
      <c r="H41" s="64">
        <f t="shared" si="14"/>
        <v>0</v>
      </c>
      <c r="I41" s="64">
        <f t="shared" si="15"/>
        <v>0</v>
      </c>
      <c r="J41" s="64">
        <f t="shared" si="16"/>
        <v>0</v>
      </c>
      <c r="K41" s="64">
        <f t="shared" si="17"/>
        <v>0</v>
      </c>
      <c r="L41" s="64">
        <f t="shared" si="10"/>
        <v>0</v>
      </c>
      <c r="M41" s="64">
        <f t="shared" si="11"/>
        <v>0</v>
      </c>
      <c r="N41" s="64">
        <f t="shared" si="6"/>
        <v>0</v>
      </c>
      <c r="O41" s="64">
        <f t="shared" si="7"/>
        <v>0</v>
      </c>
      <c r="P41" s="64">
        <f t="shared" si="8"/>
        <v>0</v>
      </c>
      <c r="Q41" s="64">
        <f t="shared" si="12"/>
        <v>0</v>
      </c>
      <c r="R41" s="64">
        <f t="shared" si="13"/>
        <v>0</v>
      </c>
      <c r="S41" s="64">
        <f t="shared" si="13"/>
        <v>0</v>
      </c>
      <c r="T41" s="64">
        <f t="shared" si="13"/>
        <v>0</v>
      </c>
      <c r="U41" s="64">
        <f t="shared" si="13"/>
        <v>0</v>
      </c>
      <c r="V41" s="74"/>
    </row>
    <row r="42" spans="1:22" ht="30" x14ac:dyDescent="0.2">
      <c r="A42" s="52">
        <v>36</v>
      </c>
      <c r="B42" s="54" t="s">
        <v>73</v>
      </c>
      <c r="C42" s="71">
        <v>441457</v>
      </c>
      <c r="D42" s="71">
        <v>381037</v>
      </c>
      <c r="E42" s="71">
        <f t="shared" si="18"/>
        <v>0.53672975122006972</v>
      </c>
      <c r="F42" s="71">
        <f t="shared" si="19"/>
        <v>0.46327024877993028</v>
      </c>
      <c r="G42" s="64">
        <v>59776407.479999997</v>
      </c>
      <c r="H42" s="64">
        <f t="shared" si="14"/>
        <v>14944102</v>
      </c>
      <c r="I42" s="64">
        <f t="shared" si="15"/>
        <v>14944102</v>
      </c>
      <c r="J42" s="64">
        <f t="shared" si="16"/>
        <v>14944102</v>
      </c>
      <c r="K42" s="64">
        <f t="shared" si="17"/>
        <v>14944101.479999997</v>
      </c>
      <c r="L42" s="64">
        <f t="shared" si="10"/>
        <v>32083776.32</v>
      </c>
      <c r="M42" s="64">
        <f t="shared" si="11"/>
        <v>8020944.0800000001</v>
      </c>
      <c r="N42" s="64">
        <f t="shared" si="6"/>
        <v>8020944.0800000001</v>
      </c>
      <c r="O42" s="64">
        <f t="shared" si="7"/>
        <v>8020944.0800000001</v>
      </c>
      <c r="P42" s="64">
        <f t="shared" si="8"/>
        <v>8020944.0800000019</v>
      </c>
      <c r="Q42" s="64">
        <f t="shared" si="12"/>
        <v>27692631.159999993</v>
      </c>
      <c r="R42" s="64">
        <f t="shared" si="13"/>
        <v>6923157.9199999999</v>
      </c>
      <c r="S42" s="64">
        <f t="shared" si="13"/>
        <v>6923157.9199999999</v>
      </c>
      <c r="T42" s="64">
        <f t="shared" si="13"/>
        <v>6923157.9199999999</v>
      </c>
      <c r="U42" s="64">
        <f t="shared" si="13"/>
        <v>6923157.3999999948</v>
      </c>
      <c r="V42" s="74"/>
    </row>
    <row r="43" spans="1:22" x14ac:dyDescent="0.2">
      <c r="A43" s="52">
        <v>37</v>
      </c>
      <c r="B43" s="54" t="s">
        <v>31</v>
      </c>
      <c r="C43" s="71">
        <v>20296</v>
      </c>
      <c r="D43" s="71">
        <v>7088</v>
      </c>
      <c r="E43" s="71">
        <f t="shared" si="18"/>
        <v>0.74116272275781481</v>
      </c>
      <c r="F43" s="71">
        <f t="shared" si="19"/>
        <v>0.25883727724218519</v>
      </c>
      <c r="G43" s="64">
        <v>11831479.759999998</v>
      </c>
      <c r="H43" s="64">
        <f t="shared" si="14"/>
        <v>2957870</v>
      </c>
      <c r="I43" s="64">
        <f t="shared" si="15"/>
        <v>2957870</v>
      </c>
      <c r="J43" s="64">
        <f t="shared" si="16"/>
        <v>2957870</v>
      </c>
      <c r="K43" s="64">
        <f t="shared" si="17"/>
        <v>2957869.7599999979</v>
      </c>
      <c r="L43" s="64">
        <f t="shared" si="10"/>
        <v>8769051.75</v>
      </c>
      <c r="M43" s="64">
        <f t="shared" si="11"/>
        <v>2192262.94</v>
      </c>
      <c r="N43" s="64">
        <f t="shared" si="6"/>
        <v>2192262.94</v>
      </c>
      <c r="O43" s="64">
        <f t="shared" si="7"/>
        <v>2192262.94</v>
      </c>
      <c r="P43" s="64">
        <f t="shared" si="8"/>
        <v>2192262.9300000011</v>
      </c>
      <c r="Q43" s="64">
        <f t="shared" si="12"/>
        <v>3062428.009999997</v>
      </c>
      <c r="R43" s="64">
        <f t="shared" si="13"/>
        <v>765607.06</v>
      </c>
      <c r="S43" s="64">
        <f t="shared" si="13"/>
        <v>765607.06</v>
      </c>
      <c r="T43" s="64">
        <f t="shared" si="13"/>
        <v>765607.06</v>
      </c>
      <c r="U43" s="64">
        <f t="shared" si="13"/>
        <v>765606.82999999681</v>
      </c>
      <c r="V43" s="74"/>
    </row>
    <row r="44" spans="1:22" ht="15.75" x14ac:dyDescent="0.25">
      <c r="A44" s="52">
        <v>38</v>
      </c>
      <c r="B44" s="54" t="s">
        <v>32</v>
      </c>
      <c r="C44" s="72">
        <v>60194</v>
      </c>
      <c r="D44" s="71">
        <v>10332</v>
      </c>
      <c r="E44" s="71">
        <f t="shared" si="18"/>
        <v>0.85350083657091003</v>
      </c>
      <c r="F44" s="71">
        <f t="shared" si="19"/>
        <v>0.14649916342908997</v>
      </c>
      <c r="G44" s="64">
        <v>0</v>
      </c>
      <c r="H44" s="64">
        <f t="shared" si="14"/>
        <v>0</v>
      </c>
      <c r="I44" s="64">
        <f t="shared" si="15"/>
        <v>0</v>
      </c>
      <c r="J44" s="64">
        <f t="shared" si="16"/>
        <v>0</v>
      </c>
      <c r="K44" s="64">
        <f t="shared" si="17"/>
        <v>0</v>
      </c>
      <c r="L44" s="64">
        <f t="shared" si="10"/>
        <v>0</v>
      </c>
      <c r="M44" s="64">
        <f t="shared" si="11"/>
        <v>0</v>
      </c>
      <c r="N44" s="64">
        <f t="shared" si="6"/>
        <v>0</v>
      </c>
      <c r="O44" s="64">
        <f t="shared" si="7"/>
        <v>0</v>
      </c>
      <c r="P44" s="64">
        <f t="shared" si="8"/>
        <v>0</v>
      </c>
      <c r="Q44" s="64">
        <f t="shared" si="12"/>
        <v>0</v>
      </c>
      <c r="R44" s="64">
        <f t="shared" si="13"/>
        <v>0</v>
      </c>
      <c r="S44" s="64">
        <f t="shared" si="13"/>
        <v>0</v>
      </c>
      <c r="T44" s="64">
        <f t="shared" si="13"/>
        <v>0</v>
      </c>
      <c r="U44" s="64">
        <f t="shared" si="13"/>
        <v>0</v>
      </c>
      <c r="V44" s="74"/>
    </row>
    <row r="45" spans="1:22" ht="15.75" x14ac:dyDescent="0.25">
      <c r="A45" s="52">
        <v>39</v>
      </c>
      <c r="B45" s="54" t="s">
        <v>33</v>
      </c>
      <c r="C45" s="72">
        <v>94360</v>
      </c>
      <c r="D45" s="71">
        <v>17577</v>
      </c>
      <c r="E45" s="71">
        <f t="shared" si="18"/>
        <v>0.84297417297229693</v>
      </c>
      <c r="F45" s="71">
        <f t="shared" si="19"/>
        <v>0.15702582702770307</v>
      </c>
      <c r="G45" s="64">
        <v>0</v>
      </c>
      <c r="H45" s="64">
        <f t="shared" si="14"/>
        <v>0</v>
      </c>
      <c r="I45" s="64">
        <f t="shared" si="15"/>
        <v>0</v>
      </c>
      <c r="J45" s="64">
        <f t="shared" si="16"/>
        <v>0</v>
      </c>
      <c r="K45" s="64">
        <f t="shared" si="17"/>
        <v>0</v>
      </c>
      <c r="L45" s="64">
        <f t="shared" si="10"/>
        <v>0</v>
      </c>
      <c r="M45" s="64">
        <f t="shared" si="11"/>
        <v>0</v>
      </c>
      <c r="N45" s="64">
        <f t="shared" si="6"/>
        <v>0</v>
      </c>
      <c r="O45" s="64">
        <f t="shared" si="7"/>
        <v>0</v>
      </c>
      <c r="P45" s="64">
        <f t="shared" si="8"/>
        <v>0</v>
      </c>
      <c r="Q45" s="64">
        <f t="shared" si="12"/>
        <v>0</v>
      </c>
      <c r="R45" s="64">
        <f t="shared" si="13"/>
        <v>0</v>
      </c>
      <c r="S45" s="64">
        <f t="shared" si="13"/>
        <v>0</v>
      </c>
      <c r="T45" s="64">
        <f t="shared" si="13"/>
        <v>0</v>
      </c>
      <c r="U45" s="64">
        <f t="shared" si="13"/>
        <v>0</v>
      </c>
      <c r="V45" s="74"/>
    </row>
    <row r="46" spans="1:22" ht="15.75" x14ac:dyDescent="0.25">
      <c r="A46" s="52">
        <v>40</v>
      </c>
      <c r="B46" s="54" t="s">
        <v>34</v>
      </c>
      <c r="C46" s="72">
        <v>92101</v>
      </c>
      <c r="D46" s="71">
        <v>20950</v>
      </c>
      <c r="E46" s="71">
        <f t="shared" si="18"/>
        <v>0.81468540747096441</v>
      </c>
      <c r="F46" s="71">
        <f t="shared" si="19"/>
        <v>0.18531459252903559</v>
      </c>
      <c r="G46" s="64">
        <v>0</v>
      </c>
      <c r="H46" s="64">
        <f t="shared" si="14"/>
        <v>0</v>
      </c>
      <c r="I46" s="64">
        <f t="shared" si="15"/>
        <v>0</v>
      </c>
      <c r="J46" s="64">
        <f t="shared" si="16"/>
        <v>0</v>
      </c>
      <c r="K46" s="64">
        <f t="shared" si="17"/>
        <v>0</v>
      </c>
      <c r="L46" s="64">
        <f t="shared" si="10"/>
        <v>0</v>
      </c>
      <c r="M46" s="64">
        <f t="shared" si="11"/>
        <v>0</v>
      </c>
      <c r="N46" s="64">
        <f t="shared" si="6"/>
        <v>0</v>
      </c>
      <c r="O46" s="64">
        <f t="shared" si="7"/>
        <v>0</v>
      </c>
      <c r="P46" s="64">
        <f t="shared" si="8"/>
        <v>0</v>
      </c>
      <c r="Q46" s="64">
        <f t="shared" si="12"/>
        <v>0</v>
      </c>
      <c r="R46" s="64">
        <f t="shared" si="13"/>
        <v>0</v>
      </c>
      <c r="S46" s="64">
        <f t="shared" si="13"/>
        <v>0</v>
      </c>
      <c r="T46" s="64">
        <f t="shared" si="13"/>
        <v>0</v>
      </c>
      <c r="U46" s="64">
        <f t="shared" si="13"/>
        <v>0</v>
      </c>
      <c r="V46" s="74"/>
    </row>
    <row r="47" spans="1:22" ht="30" x14ac:dyDescent="0.2">
      <c r="A47" s="52">
        <v>41</v>
      </c>
      <c r="B47" s="54" t="s">
        <v>35</v>
      </c>
      <c r="C47" s="71">
        <v>441457</v>
      </c>
      <c r="D47" s="71">
        <v>381037</v>
      </c>
      <c r="E47" s="71">
        <f t="shared" si="18"/>
        <v>0.53672975122006972</v>
      </c>
      <c r="F47" s="71">
        <f t="shared" si="19"/>
        <v>0.46327024877993028</v>
      </c>
      <c r="G47" s="64">
        <v>0</v>
      </c>
      <c r="H47" s="64">
        <f t="shared" si="14"/>
        <v>0</v>
      </c>
      <c r="I47" s="64">
        <f t="shared" si="15"/>
        <v>0</v>
      </c>
      <c r="J47" s="64">
        <f t="shared" si="16"/>
        <v>0</v>
      </c>
      <c r="K47" s="64">
        <f t="shared" si="17"/>
        <v>0</v>
      </c>
      <c r="L47" s="64">
        <f t="shared" si="10"/>
        <v>0</v>
      </c>
      <c r="M47" s="64">
        <f t="shared" si="11"/>
        <v>0</v>
      </c>
      <c r="N47" s="64">
        <f t="shared" si="6"/>
        <v>0</v>
      </c>
      <c r="O47" s="64">
        <f t="shared" si="7"/>
        <v>0</v>
      </c>
      <c r="P47" s="64">
        <f t="shared" si="8"/>
        <v>0</v>
      </c>
      <c r="Q47" s="64">
        <f t="shared" si="12"/>
        <v>0</v>
      </c>
      <c r="R47" s="64">
        <f t="shared" si="13"/>
        <v>0</v>
      </c>
      <c r="S47" s="64">
        <f t="shared" si="13"/>
        <v>0</v>
      </c>
      <c r="T47" s="64">
        <f t="shared" si="13"/>
        <v>0</v>
      </c>
      <c r="U47" s="64">
        <f t="shared" si="13"/>
        <v>0</v>
      </c>
      <c r="V47" s="74"/>
    </row>
    <row r="48" spans="1:22" ht="30" x14ac:dyDescent="0.2">
      <c r="A48" s="52">
        <v>42</v>
      </c>
      <c r="B48" s="54" t="s">
        <v>36</v>
      </c>
      <c r="C48" s="71">
        <v>441457</v>
      </c>
      <c r="D48" s="71">
        <v>381037</v>
      </c>
      <c r="E48" s="71">
        <f t="shared" si="18"/>
        <v>0.53672975122006972</v>
      </c>
      <c r="F48" s="71">
        <f t="shared" si="19"/>
        <v>0.46327024877993028</v>
      </c>
      <c r="G48" s="64">
        <v>0</v>
      </c>
      <c r="H48" s="64">
        <f t="shared" si="14"/>
        <v>0</v>
      </c>
      <c r="I48" s="64">
        <f t="shared" si="15"/>
        <v>0</v>
      </c>
      <c r="J48" s="64">
        <f t="shared" si="16"/>
        <v>0</v>
      </c>
      <c r="K48" s="64">
        <f t="shared" si="17"/>
        <v>0</v>
      </c>
      <c r="L48" s="64">
        <f t="shared" si="10"/>
        <v>0</v>
      </c>
      <c r="M48" s="64">
        <f t="shared" si="11"/>
        <v>0</v>
      </c>
      <c r="N48" s="64">
        <f t="shared" si="6"/>
        <v>0</v>
      </c>
      <c r="O48" s="64">
        <f t="shared" si="7"/>
        <v>0</v>
      </c>
      <c r="P48" s="64">
        <f t="shared" si="8"/>
        <v>0</v>
      </c>
      <c r="Q48" s="64">
        <f t="shared" si="12"/>
        <v>0</v>
      </c>
      <c r="R48" s="64">
        <f t="shared" si="13"/>
        <v>0</v>
      </c>
      <c r="S48" s="64">
        <f t="shared" si="13"/>
        <v>0</v>
      </c>
      <c r="T48" s="64">
        <f t="shared" si="13"/>
        <v>0</v>
      </c>
      <c r="U48" s="64">
        <f t="shared" si="13"/>
        <v>0</v>
      </c>
      <c r="V48" s="74"/>
    </row>
    <row r="49" spans="1:22" ht="15.75" x14ac:dyDescent="0.25">
      <c r="A49" s="52">
        <v>43</v>
      </c>
      <c r="B49" s="54" t="s">
        <v>37</v>
      </c>
      <c r="C49" s="72">
        <v>6169</v>
      </c>
      <c r="D49" s="71">
        <v>8051</v>
      </c>
      <c r="E49" s="71">
        <f t="shared" si="18"/>
        <v>0.43382559774964841</v>
      </c>
      <c r="F49" s="71">
        <f t="shared" si="19"/>
        <v>0.56617440225035165</v>
      </c>
      <c r="G49" s="64">
        <v>0</v>
      </c>
      <c r="H49" s="64">
        <f t="shared" si="14"/>
        <v>0</v>
      </c>
      <c r="I49" s="64">
        <f t="shared" si="15"/>
        <v>0</v>
      </c>
      <c r="J49" s="64">
        <f t="shared" si="16"/>
        <v>0</v>
      </c>
      <c r="K49" s="64">
        <f t="shared" si="17"/>
        <v>0</v>
      </c>
      <c r="L49" s="64">
        <f t="shared" si="10"/>
        <v>0</v>
      </c>
      <c r="M49" s="64">
        <f t="shared" si="11"/>
        <v>0</v>
      </c>
      <c r="N49" s="64">
        <f t="shared" si="6"/>
        <v>0</v>
      </c>
      <c r="O49" s="64">
        <f t="shared" si="7"/>
        <v>0</v>
      </c>
      <c r="P49" s="64">
        <f t="shared" si="8"/>
        <v>0</v>
      </c>
      <c r="Q49" s="64">
        <f t="shared" si="12"/>
        <v>0</v>
      </c>
      <c r="R49" s="64">
        <f t="shared" si="13"/>
        <v>0</v>
      </c>
      <c r="S49" s="64">
        <f t="shared" si="13"/>
        <v>0</v>
      </c>
      <c r="T49" s="64">
        <f t="shared" si="13"/>
        <v>0</v>
      </c>
      <c r="U49" s="64">
        <f t="shared" si="13"/>
        <v>0</v>
      </c>
      <c r="V49" s="74"/>
    </row>
    <row r="50" spans="1:22" ht="30.75" x14ac:dyDescent="0.25">
      <c r="A50" s="52">
        <v>44</v>
      </c>
      <c r="B50" s="54" t="s">
        <v>38</v>
      </c>
      <c r="C50" s="72">
        <v>23717</v>
      </c>
      <c r="D50" s="72">
        <v>30057</v>
      </c>
      <c r="E50" s="71">
        <f t="shared" si="18"/>
        <v>0.44104957786290772</v>
      </c>
      <c r="F50" s="71">
        <f t="shared" si="19"/>
        <v>0.55895042213709223</v>
      </c>
      <c r="G50" s="64">
        <v>1731353.6400000001</v>
      </c>
      <c r="H50" s="64">
        <f t="shared" si="14"/>
        <v>432838</v>
      </c>
      <c r="I50" s="64">
        <f t="shared" si="15"/>
        <v>432838</v>
      </c>
      <c r="J50" s="64">
        <f t="shared" si="16"/>
        <v>432838</v>
      </c>
      <c r="K50" s="64">
        <f t="shared" si="17"/>
        <v>432839.64000000013</v>
      </c>
      <c r="L50" s="64">
        <f t="shared" si="10"/>
        <v>763612.79</v>
      </c>
      <c r="M50" s="64">
        <f t="shared" si="11"/>
        <v>190903.2</v>
      </c>
      <c r="N50" s="64">
        <f t="shared" si="6"/>
        <v>190903.2</v>
      </c>
      <c r="O50" s="64">
        <f t="shared" si="7"/>
        <v>190903.2</v>
      </c>
      <c r="P50" s="64">
        <f t="shared" si="8"/>
        <v>190903.19000000006</v>
      </c>
      <c r="Q50" s="64">
        <f t="shared" si="12"/>
        <v>967740.85</v>
      </c>
      <c r="R50" s="64">
        <f t="shared" si="13"/>
        <v>241934.8</v>
      </c>
      <c r="S50" s="64">
        <f t="shared" si="13"/>
        <v>241934.8</v>
      </c>
      <c r="T50" s="64">
        <f t="shared" si="13"/>
        <v>241934.8</v>
      </c>
      <c r="U50" s="64">
        <f t="shared" si="13"/>
        <v>241936.45000000007</v>
      </c>
      <c r="V50" s="74"/>
    </row>
    <row r="51" spans="1:22" ht="15.75" x14ac:dyDescent="0.25">
      <c r="A51" s="52">
        <v>45</v>
      </c>
      <c r="B51" s="54" t="s">
        <v>74</v>
      </c>
      <c r="C51" s="72">
        <v>23717</v>
      </c>
      <c r="D51" s="72">
        <v>30057</v>
      </c>
      <c r="E51" s="71">
        <f t="shared" si="18"/>
        <v>0.44104957786290772</v>
      </c>
      <c r="F51" s="71">
        <f t="shared" si="19"/>
        <v>0.55895042213709223</v>
      </c>
      <c r="G51" s="64">
        <v>0</v>
      </c>
      <c r="H51" s="64">
        <f t="shared" si="14"/>
        <v>0</v>
      </c>
      <c r="I51" s="64">
        <f t="shared" si="15"/>
        <v>0</v>
      </c>
      <c r="J51" s="64">
        <f t="shared" si="16"/>
        <v>0</v>
      </c>
      <c r="K51" s="64">
        <f t="shared" si="17"/>
        <v>0</v>
      </c>
      <c r="L51" s="64">
        <f t="shared" si="10"/>
        <v>0</v>
      </c>
      <c r="M51" s="64">
        <f t="shared" si="11"/>
        <v>0</v>
      </c>
      <c r="N51" s="64">
        <f t="shared" si="6"/>
        <v>0</v>
      </c>
      <c r="O51" s="64">
        <f t="shared" si="7"/>
        <v>0</v>
      </c>
      <c r="P51" s="64">
        <f t="shared" si="8"/>
        <v>0</v>
      </c>
      <c r="Q51" s="64">
        <f t="shared" si="12"/>
        <v>0</v>
      </c>
      <c r="R51" s="64">
        <f t="shared" si="13"/>
        <v>0</v>
      </c>
      <c r="S51" s="64">
        <f t="shared" si="13"/>
        <v>0</v>
      </c>
      <c r="T51" s="64">
        <f t="shared" si="13"/>
        <v>0</v>
      </c>
      <c r="U51" s="64">
        <f t="shared" si="13"/>
        <v>0</v>
      </c>
      <c r="V51" s="74"/>
    </row>
    <row r="52" spans="1:22" ht="15.75" x14ac:dyDescent="0.25">
      <c r="A52" s="52">
        <v>46</v>
      </c>
      <c r="B52" s="54" t="s">
        <v>75</v>
      </c>
      <c r="C52" s="72">
        <v>7129</v>
      </c>
      <c r="D52" s="71">
        <v>1196</v>
      </c>
      <c r="E52" s="71">
        <f t="shared" si="18"/>
        <v>0.85633633633633632</v>
      </c>
      <c r="F52" s="71">
        <f t="shared" si="19"/>
        <v>0.14366366366366368</v>
      </c>
      <c r="G52" s="64">
        <v>0</v>
      </c>
      <c r="H52" s="64">
        <f t="shared" si="14"/>
        <v>0</v>
      </c>
      <c r="I52" s="64">
        <f t="shared" si="15"/>
        <v>0</v>
      </c>
      <c r="J52" s="64">
        <f t="shared" si="16"/>
        <v>0</v>
      </c>
      <c r="K52" s="64">
        <f t="shared" si="17"/>
        <v>0</v>
      </c>
      <c r="L52" s="64">
        <f t="shared" si="10"/>
        <v>0</v>
      </c>
      <c r="M52" s="64">
        <f t="shared" si="11"/>
        <v>0</v>
      </c>
      <c r="N52" s="64">
        <f t="shared" si="6"/>
        <v>0</v>
      </c>
      <c r="O52" s="64">
        <f t="shared" si="7"/>
        <v>0</v>
      </c>
      <c r="P52" s="64">
        <f t="shared" si="8"/>
        <v>0</v>
      </c>
      <c r="Q52" s="64">
        <f t="shared" si="12"/>
        <v>0</v>
      </c>
      <c r="R52" s="64">
        <f t="shared" si="13"/>
        <v>0</v>
      </c>
      <c r="S52" s="64">
        <f t="shared" si="13"/>
        <v>0</v>
      </c>
      <c r="T52" s="64">
        <f t="shared" si="13"/>
        <v>0</v>
      </c>
      <c r="U52" s="64">
        <f t="shared" si="13"/>
        <v>0</v>
      </c>
      <c r="V52" s="74"/>
    </row>
    <row r="53" spans="1:22" ht="30" x14ac:dyDescent="0.2">
      <c r="A53" s="52">
        <v>47</v>
      </c>
      <c r="B53" s="54" t="s">
        <v>39</v>
      </c>
      <c r="C53" s="71">
        <v>441457</v>
      </c>
      <c r="D53" s="71">
        <v>381037</v>
      </c>
      <c r="E53" s="71">
        <f t="shared" si="18"/>
        <v>0.53672975122006972</v>
      </c>
      <c r="F53" s="71">
        <f t="shared" si="19"/>
        <v>0.46327024877993028</v>
      </c>
      <c r="G53" s="64">
        <v>0</v>
      </c>
      <c r="H53" s="64">
        <f t="shared" si="14"/>
        <v>0</v>
      </c>
      <c r="I53" s="64">
        <f t="shared" si="15"/>
        <v>0</v>
      </c>
      <c r="J53" s="64">
        <f t="shared" si="16"/>
        <v>0</v>
      </c>
      <c r="K53" s="64">
        <f t="shared" si="17"/>
        <v>0</v>
      </c>
      <c r="L53" s="64">
        <f t="shared" si="10"/>
        <v>0</v>
      </c>
      <c r="M53" s="64">
        <f t="shared" si="11"/>
        <v>0</v>
      </c>
      <c r="N53" s="64">
        <f t="shared" si="6"/>
        <v>0</v>
      </c>
      <c r="O53" s="64">
        <f t="shared" si="7"/>
        <v>0</v>
      </c>
      <c r="P53" s="64">
        <f t="shared" si="8"/>
        <v>0</v>
      </c>
      <c r="Q53" s="64">
        <f t="shared" si="12"/>
        <v>0</v>
      </c>
      <c r="R53" s="64">
        <f t="shared" si="13"/>
        <v>0</v>
      </c>
      <c r="S53" s="64">
        <f t="shared" si="13"/>
        <v>0</v>
      </c>
      <c r="T53" s="64">
        <f t="shared" si="13"/>
        <v>0</v>
      </c>
      <c r="U53" s="64">
        <f t="shared" si="13"/>
        <v>0</v>
      </c>
      <c r="V53" s="74"/>
    </row>
    <row r="54" spans="1:22" x14ac:dyDescent="0.2">
      <c r="A54" s="52">
        <v>48</v>
      </c>
      <c r="B54" s="54" t="s">
        <v>40</v>
      </c>
      <c r="C54" s="71">
        <v>441457</v>
      </c>
      <c r="D54" s="71">
        <v>381037</v>
      </c>
      <c r="E54" s="71">
        <f t="shared" si="18"/>
        <v>0.53672975122006972</v>
      </c>
      <c r="F54" s="71">
        <f t="shared" si="19"/>
        <v>0.46327024877993028</v>
      </c>
      <c r="G54" s="64">
        <v>0</v>
      </c>
      <c r="H54" s="64">
        <f t="shared" si="14"/>
        <v>0</v>
      </c>
      <c r="I54" s="64">
        <f t="shared" si="15"/>
        <v>0</v>
      </c>
      <c r="J54" s="64">
        <f t="shared" si="16"/>
        <v>0</v>
      </c>
      <c r="K54" s="64">
        <f t="shared" si="17"/>
        <v>0</v>
      </c>
      <c r="L54" s="64">
        <f t="shared" si="10"/>
        <v>0</v>
      </c>
      <c r="M54" s="64">
        <f t="shared" si="11"/>
        <v>0</v>
      </c>
      <c r="N54" s="64">
        <f t="shared" si="6"/>
        <v>0</v>
      </c>
      <c r="O54" s="64">
        <f t="shared" si="7"/>
        <v>0</v>
      </c>
      <c r="P54" s="64">
        <f t="shared" si="8"/>
        <v>0</v>
      </c>
      <c r="Q54" s="64">
        <f t="shared" si="12"/>
        <v>0</v>
      </c>
      <c r="R54" s="64">
        <f t="shared" si="13"/>
        <v>0</v>
      </c>
      <c r="S54" s="64">
        <f t="shared" si="13"/>
        <v>0</v>
      </c>
      <c r="T54" s="64">
        <f t="shared" si="13"/>
        <v>0</v>
      </c>
      <c r="U54" s="64">
        <f t="shared" si="13"/>
        <v>0</v>
      </c>
      <c r="V54" s="74"/>
    </row>
    <row r="55" spans="1:22" x14ac:dyDescent="0.2">
      <c r="A55" s="52">
        <v>49</v>
      </c>
      <c r="B55" s="54" t="s">
        <v>76</v>
      </c>
      <c r="C55" s="71">
        <v>441457</v>
      </c>
      <c r="D55" s="71">
        <v>381037</v>
      </c>
      <c r="E55" s="71">
        <f t="shared" si="18"/>
        <v>0.53672975122006972</v>
      </c>
      <c r="F55" s="71">
        <f t="shared" si="19"/>
        <v>0.46327024877993028</v>
      </c>
      <c r="G55" s="64">
        <v>0</v>
      </c>
      <c r="H55" s="64">
        <f t="shared" si="14"/>
        <v>0</v>
      </c>
      <c r="I55" s="64">
        <f t="shared" si="15"/>
        <v>0</v>
      </c>
      <c r="J55" s="64">
        <f t="shared" si="16"/>
        <v>0</v>
      </c>
      <c r="K55" s="64">
        <f t="shared" si="17"/>
        <v>0</v>
      </c>
      <c r="L55" s="64">
        <f t="shared" si="10"/>
        <v>0</v>
      </c>
      <c r="M55" s="64">
        <f t="shared" si="11"/>
        <v>0</v>
      </c>
      <c r="N55" s="64">
        <f t="shared" si="6"/>
        <v>0</v>
      </c>
      <c r="O55" s="64">
        <f t="shared" si="7"/>
        <v>0</v>
      </c>
      <c r="P55" s="64">
        <f t="shared" si="8"/>
        <v>0</v>
      </c>
      <c r="Q55" s="64">
        <f t="shared" si="12"/>
        <v>0</v>
      </c>
      <c r="R55" s="64">
        <f t="shared" si="13"/>
        <v>0</v>
      </c>
      <c r="S55" s="64">
        <f t="shared" si="13"/>
        <v>0</v>
      </c>
      <c r="T55" s="64">
        <f t="shared" si="13"/>
        <v>0</v>
      </c>
      <c r="U55" s="64">
        <f t="shared" si="13"/>
        <v>0</v>
      </c>
      <c r="V55" s="74"/>
    </row>
    <row r="56" spans="1:22" x14ac:dyDescent="0.2">
      <c r="A56" s="52">
        <v>50</v>
      </c>
      <c r="B56" s="54" t="s">
        <v>41</v>
      </c>
      <c r="C56" s="71">
        <v>441457</v>
      </c>
      <c r="D56" s="71">
        <v>381037</v>
      </c>
      <c r="E56" s="71">
        <f t="shared" si="18"/>
        <v>0.53672975122006972</v>
      </c>
      <c r="F56" s="71">
        <f t="shared" si="19"/>
        <v>0.46327024877993028</v>
      </c>
      <c r="G56" s="64">
        <v>0</v>
      </c>
      <c r="H56" s="64">
        <f t="shared" si="14"/>
        <v>0</v>
      </c>
      <c r="I56" s="64">
        <f t="shared" si="15"/>
        <v>0</v>
      </c>
      <c r="J56" s="64">
        <f t="shared" si="16"/>
        <v>0</v>
      </c>
      <c r="K56" s="64">
        <f t="shared" si="17"/>
        <v>0</v>
      </c>
      <c r="L56" s="64">
        <f t="shared" si="10"/>
        <v>0</v>
      </c>
      <c r="M56" s="64">
        <f t="shared" si="11"/>
        <v>0</v>
      </c>
      <c r="N56" s="64">
        <f t="shared" si="6"/>
        <v>0</v>
      </c>
      <c r="O56" s="64">
        <f t="shared" si="7"/>
        <v>0</v>
      </c>
      <c r="P56" s="64">
        <f t="shared" si="8"/>
        <v>0</v>
      </c>
      <c r="Q56" s="64">
        <f t="shared" si="12"/>
        <v>0</v>
      </c>
      <c r="R56" s="64">
        <f t="shared" si="13"/>
        <v>0</v>
      </c>
      <c r="S56" s="64">
        <f t="shared" si="13"/>
        <v>0</v>
      </c>
      <c r="T56" s="64">
        <f t="shared" si="13"/>
        <v>0</v>
      </c>
      <c r="U56" s="64">
        <f t="shared" si="13"/>
        <v>0</v>
      </c>
      <c r="V56" s="74"/>
    </row>
    <row r="57" spans="1:22" x14ac:dyDescent="0.2">
      <c r="A57" s="52">
        <v>51</v>
      </c>
      <c r="B57" s="54" t="s">
        <v>42</v>
      </c>
      <c r="C57" s="71">
        <v>441457</v>
      </c>
      <c r="D57" s="71">
        <v>381037</v>
      </c>
      <c r="E57" s="71">
        <f t="shared" si="18"/>
        <v>0.53672975122006972</v>
      </c>
      <c r="F57" s="71">
        <f t="shared" si="19"/>
        <v>0.46327024877993028</v>
      </c>
      <c r="G57" s="64">
        <v>0</v>
      </c>
      <c r="H57" s="64">
        <f t="shared" si="14"/>
        <v>0</v>
      </c>
      <c r="I57" s="64">
        <f t="shared" si="15"/>
        <v>0</v>
      </c>
      <c r="J57" s="64">
        <f t="shared" si="16"/>
        <v>0</v>
      </c>
      <c r="K57" s="64">
        <f t="shared" si="17"/>
        <v>0</v>
      </c>
      <c r="L57" s="64">
        <f t="shared" si="10"/>
        <v>0</v>
      </c>
      <c r="M57" s="64">
        <f t="shared" si="11"/>
        <v>0</v>
      </c>
      <c r="N57" s="64">
        <f t="shared" si="6"/>
        <v>0</v>
      </c>
      <c r="O57" s="64">
        <f t="shared" si="7"/>
        <v>0</v>
      </c>
      <c r="P57" s="64">
        <f t="shared" si="8"/>
        <v>0</v>
      </c>
      <c r="Q57" s="64">
        <f t="shared" si="12"/>
        <v>0</v>
      </c>
      <c r="R57" s="64">
        <f t="shared" si="13"/>
        <v>0</v>
      </c>
      <c r="S57" s="64">
        <f t="shared" si="13"/>
        <v>0</v>
      </c>
      <c r="T57" s="64">
        <f t="shared" si="13"/>
        <v>0</v>
      </c>
      <c r="U57" s="64">
        <f t="shared" si="13"/>
        <v>0</v>
      </c>
      <c r="V57" s="74"/>
    </row>
    <row r="58" spans="1:22" x14ac:dyDescent="0.2">
      <c r="A58" s="52">
        <v>52</v>
      </c>
      <c r="B58" s="54" t="s">
        <v>43</v>
      </c>
      <c r="C58" s="71">
        <v>441457</v>
      </c>
      <c r="D58" s="71">
        <v>381037</v>
      </c>
      <c r="E58" s="71">
        <f t="shared" si="18"/>
        <v>0.53672975122006972</v>
      </c>
      <c r="F58" s="71">
        <f t="shared" si="19"/>
        <v>0.46327024877993028</v>
      </c>
      <c r="G58" s="64">
        <v>0</v>
      </c>
      <c r="H58" s="64">
        <f t="shared" si="14"/>
        <v>0</v>
      </c>
      <c r="I58" s="64">
        <f t="shared" si="15"/>
        <v>0</v>
      </c>
      <c r="J58" s="64">
        <f t="shared" si="16"/>
        <v>0</v>
      </c>
      <c r="K58" s="64">
        <f t="shared" si="17"/>
        <v>0</v>
      </c>
      <c r="L58" s="64">
        <f t="shared" si="10"/>
        <v>0</v>
      </c>
      <c r="M58" s="64">
        <f t="shared" si="11"/>
        <v>0</v>
      </c>
      <c r="N58" s="64">
        <f t="shared" si="6"/>
        <v>0</v>
      </c>
      <c r="O58" s="64">
        <f t="shared" si="7"/>
        <v>0</v>
      </c>
      <c r="P58" s="64">
        <f t="shared" si="8"/>
        <v>0</v>
      </c>
      <c r="Q58" s="64">
        <f t="shared" si="12"/>
        <v>0</v>
      </c>
      <c r="R58" s="64">
        <f t="shared" si="13"/>
        <v>0</v>
      </c>
      <c r="S58" s="64">
        <f t="shared" si="13"/>
        <v>0</v>
      </c>
      <c r="T58" s="64">
        <f t="shared" si="13"/>
        <v>0</v>
      </c>
      <c r="U58" s="64">
        <f t="shared" si="13"/>
        <v>0</v>
      </c>
      <c r="V58" s="74"/>
    </row>
    <row r="59" spans="1:22" x14ac:dyDescent="0.2">
      <c r="A59" s="52">
        <v>53</v>
      </c>
      <c r="B59" s="54" t="s">
        <v>44</v>
      </c>
      <c r="C59" s="71">
        <v>441457</v>
      </c>
      <c r="D59" s="71">
        <v>381037</v>
      </c>
      <c r="E59" s="71">
        <f t="shared" si="18"/>
        <v>0.53672975122006972</v>
      </c>
      <c r="F59" s="71">
        <f t="shared" si="19"/>
        <v>0.46327024877993028</v>
      </c>
      <c r="G59" s="64">
        <v>0</v>
      </c>
      <c r="H59" s="64">
        <f t="shared" si="14"/>
        <v>0</v>
      </c>
      <c r="I59" s="64">
        <f t="shared" si="15"/>
        <v>0</v>
      </c>
      <c r="J59" s="64">
        <f t="shared" si="16"/>
        <v>0</v>
      </c>
      <c r="K59" s="64">
        <f t="shared" si="17"/>
        <v>0</v>
      </c>
      <c r="L59" s="64">
        <f t="shared" si="10"/>
        <v>0</v>
      </c>
      <c r="M59" s="64">
        <f t="shared" si="11"/>
        <v>0</v>
      </c>
      <c r="N59" s="64">
        <f t="shared" si="6"/>
        <v>0</v>
      </c>
      <c r="O59" s="64">
        <f t="shared" si="7"/>
        <v>0</v>
      </c>
      <c r="P59" s="64">
        <f t="shared" si="8"/>
        <v>0</v>
      </c>
      <c r="Q59" s="64">
        <f t="shared" si="12"/>
        <v>0</v>
      </c>
      <c r="R59" s="64">
        <f t="shared" si="13"/>
        <v>0</v>
      </c>
      <c r="S59" s="64">
        <f t="shared" si="13"/>
        <v>0</v>
      </c>
      <c r="T59" s="64">
        <f t="shared" si="13"/>
        <v>0</v>
      </c>
      <c r="U59" s="64">
        <f t="shared" si="13"/>
        <v>0</v>
      </c>
      <c r="V59" s="74"/>
    </row>
    <row r="60" spans="1:22" x14ac:dyDescent="0.2">
      <c r="A60" s="52">
        <v>54</v>
      </c>
      <c r="B60" s="55" t="s">
        <v>77</v>
      </c>
      <c r="C60" s="71">
        <v>441457</v>
      </c>
      <c r="D60" s="71">
        <v>381037</v>
      </c>
      <c r="E60" s="71">
        <f t="shared" si="18"/>
        <v>0.53672975122006972</v>
      </c>
      <c r="F60" s="71">
        <f t="shared" si="19"/>
        <v>0.46327024877993028</v>
      </c>
      <c r="G60" s="64">
        <v>0</v>
      </c>
      <c r="H60" s="64">
        <f t="shared" si="14"/>
        <v>0</v>
      </c>
      <c r="I60" s="64">
        <f t="shared" si="15"/>
        <v>0</v>
      </c>
      <c r="J60" s="64">
        <f t="shared" si="16"/>
        <v>0</v>
      </c>
      <c r="K60" s="64">
        <f t="shared" si="17"/>
        <v>0</v>
      </c>
      <c r="L60" s="64">
        <f t="shared" si="10"/>
        <v>0</v>
      </c>
      <c r="M60" s="64">
        <f t="shared" si="11"/>
        <v>0</v>
      </c>
      <c r="N60" s="64">
        <f t="shared" si="6"/>
        <v>0</v>
      </c>
      <c r="O60" s="64">
        <f t="shared" si="7"/>
        <v>0</v>
      </c>
      <c r="P60" s="64">
        <f t="shared" si="8"/>
        <v>0</v>
      </c>
      <c r="Q60" s="64">
        <f t="shared" si="12"/>
        <v>0</v>
      </c>
      <c r="R60" s="64">
        <f t="shared" si="13"/>
        <v>0</v>
      </c>
      <c r="S60" s="64">
        <f t="shared" si="13"/>
        <v>0</v>
      </c>
      <c r="T60" s="64">
        <f t="shared" si="13"/>
        <v>0</v>
      </c>
      <c r="U60" s="64">
        <f t="shared" si="13"/>
        <v>0</v>
      </c>
      <c r="V60" s="74"/>
    </row>
    <row r="61" spans="1:22" x14ac:dyDescent="0.2">
      <c r="A61" s="52">
        <v>55</v>
      </c>
      <c r="B61" s="54" t="s">
        <v>46</v>
      </c>
      <c r="C61" s="71">
        <v>441457</v>
      </c>
      <c r="D61" s="71">
        <v>381037</v>
      </c>
      <c r="E61" s="71">
        <f t="shared" si="18"/>
        <v>0.53672975122006972</v>
      </c>
      <c r="F61" s="71">
        <f t="shared" si="19"/>
        <v>0.46327024877993028</v>
      </c>
      <c r="G61" s="64">
        <v>0</v>
      </c>
      <c r="H61" s="64">
        <f t="shared" si="14"/>
        <v>0</v>
      </c>
      <c r="I61" s="64">
        <f t="shared" si="15"/>
        <v>0</v>
      </c>
      <c r="J61" s="64">
        <f t="shared" si="16"/>
        <v>0</v>
      </c>
      <c r="K61" s="64">
        <f t="shared" si="17"/>
        <v>0</v>
      </c>
      <c r="L61" s="64">
        <f t="shared" si="10"/>
        <v>0</v>
      </c>
      <c r="M61" s="64">
        <f t="shared" si="11"/>
        <v>0</v>
      </c>
      <c r="N61" s="64">
        <f t="shared" si="6"/>
        <v>0</v>
      </c>
      <c r="O61" s="64">
        <f t="shared" si="7"/>
        <v>0</v>
      </c>
      <c r="P61" s="64">
        <f t="shared" si="8"/>
        <v>0</v>
      </c>
      <c r="Q61" s="64">
        <f t="shared" si="12"/>
        <v>0</v>
      </c>
      <c r="R61" s="64">
        <f t="shared" si="13"/>
        <v>0</v>
      </c>
      <c r="S61" s="64">
        <f t="shared" si="13"/>
        <v>0</v>
      </c>
      <c r="T61" s="64">
        <f t="shared" si="13"/>
        <v>0</v>
      </c>
      <c r="U61" s="64">
        <f t="shared" si="13"/>
        <v>0</v>
      </c>
      <c r="V61" s="74"/>
    </row>
    <row r="62" spans="1:22" x14ac:dyDescent="0.2">
      <c r="A62" s="52">
        <v>56</v>
      </c>
      <c r="B62" s="55" t="s">
        <v>48</v>
      </c>
      <c r="C62" s="71">
        <v>441457</v>
      </c>
      <c r="D62" s="71">
        <v>381037</v>
      </c>
      <c r="E62" s="71">
        <f t="shared" si="18"/>
        <v>0.53672975122006972</v>
      </c>
      <c r="F62" s="71">
        <f t="shared" si="19"/>
        <v>0.46327024877993028</v>
      </c>
      <c r="G62" s="64">
        <v>0</v>
      </c>
      <c r="H62" s="64">
        <f t="shared" si="14"/>
        <v>0</v>
      </c>
      <c r="I62" s="64">
        <f t="shared" si="15"/>
        <v>0</v>
      </c>
      <c r="J62" s="64">
        <f t="shared" si="16"/>
        <v>0</v>
      </c>
      <c r="K62" s="64">
        <f t="shared" si="17"/>
        <v>0</v>
      </c>
      <c r="L62" s="64">
        <f t="shared" si="10"/>
        <v>0</v>
      </c>
      <c r="M62" s="64">
        <f t="shared" si="11"/>
        <v>0</v>
      </c>
      <c r="N62" s="64">
        <f t="shared" si="6"/>
        <v>0</v>
      </c>
      <c r="O62" s="64">
        <f t="shared" si="7"/>
        <v>0</v>
      </c>
      <c r="P62" s="64">
        <f t="shared" si="8"/>
        <v>0</v>
      </c>
      <c r="Q62" s="64">
        <f t="shared" si="12"/>
        <v>0</v>
      </c>
      <c r="R62" s="64">
        <f t="shared" si="13"/>
        <v>0</v>
      </c>
      <c r="S62" s="64">
        <f t="shared" si="13"/>
        <v>0</v>
      </c>
      <c r="T62" s="64">
        <f t="shared" si="13"/>
        <v>0</v>
      </c>
      <c r="U62" s="64">
        <f t="shared" si="13"/>
        <v>0</v>
      </c>
      <c r="V62" s="74"/>
    </row>
    <row r="63" spans="1:22" x14ac:dyDescent="0.2">
      <c r="A63" s="52">
        <v>57</v>
      </c>
      <c r="B63" s="55" t="s">
        <v>51</v>
      </c>
      <c r="C63" s="71">
        <v>441457</v>
      </c>
      <c r="D63" s="71">
        <v>381037</v>
      </c>
      <c r="E63" s="71">
        <f t="shared" si="18"/>
        <v>0.53672975122006972</v>
      </c>
      <c r="F63" s="71">
        <f t="shared" si="19"/>
        <v>0.46327024877993028</v>
      </c>
      <c r="G63" s="64">
        <v>0</v>
      </c>
      <c r="H63" s="64">
        <f t="shared" si="14"/>
        <v>0</v>
      </c>
      <c r="I63" s="64">
        <f t="shared" si="15"/>
        <v>0</v>
      </c>
      <c r="J63" s="64">
        <f t="shared" si="16"/>
        <v>0</v>
      </c>
      <c r="K63" s="64">
        <f t="shared" si="17"/>
        <v>0</v>
      </c>
      <c r="L63" s="64">
        <f t="shared" si="10"/>
        <v>0</v>
      </c>
      <c r="M63" s="64">
        <f t="shared" si="11"/>
        <v>0</v>
      </c>
      <c r="N63" s="64">
        <f t="shared" si="6"/>
        <v>0</v>
      </c>
      <c r="O63" s="64">
        <f t="shared" si="7"/>
        <v>0</v>
      </c>
      <c r="P63" s="64">
        <f t="shared" si="8"/>
        <v>0</v>
      </c>
      <c r="Q63" s="64">
        <f t="shared" si="12"/>
        <v>0</v>
      </c>
      <c r="R63" s="64">
        <f t="shared" si="13"/>
        <v>0</v>
      </c>
      <c r="S63" s="64">
        <f t="shared" si="13"/>
        <v>0</v>
      </c>
      <c r="T63" s="64">
        <f t="shared" si="13"/>
        <v>0</v>
      </c>
      <c r="U63" s="64">
        <f t="shared" si="13"/>
        <v>0</v>
      </c>
      <c r="V63" s="74"/>
    </row>
    <row r="64" spans="1:22" x14ac:dyDescent="0.2">
      <c r="A64" s="52">
        <v>58</v>
      </c>
      <c r="B64" s="55" t="s">
        <v>53</v>
      </c>
      <c r="C64" s="71">
        <v>441457</v>
      </c>
      <c r="D64" s="71">
        <v>381037</v>
      </c>
      <c r="E64" s="71">
        <f t="shared" si="18"/>
        <v>0.53672975122006972</v>
      </c>
      <c r="F64" s="71">
        <f t="shared" si="19"/>
        <v>0.46327024877993028</v>
      </c>
      <c r="G64" s="64">
        <v>0</v>
      </c>
      <c r="H64" s="64">
        <f t="shared" si="14"/>
        <v>0</v>
      </c>
      <c r="I64" s="64">
        <f t="shared" si="15"/>
        <v>0</v>
      </c>
      <c r="J64" s="64">
        <f t="shared" si="16"/>
        <v>0</v>
      </c>
      <c r="K64" s="64">
        <f t="shared" si="17"/>
        <v>0</v>
      </c>
      <c r="L64" s="64">
        <f t="shared" si="10"/>
        <v>0</v>
      </c>
      <c r="M64" s="64">
        <f t="shared" si="11"/>
        <v>0</v>
      </c>
      <c r="N64" s="64">
        <f t="shared" si="6"/>
        <v>0</v>
      </c>
      <c r="O64" s="64">
        <f t="shared" si="7"/>
        <v>0</v>
      </c>
      <c r="P64" s="64">
        <f t="shared" si="8"/>
        <v>0</v>
      </c>
      <c r="Q64" s="64">
        <f t="shared" si="12"/>
        <v>0</v>
      </c>
      <c r="R64" s="64">
        <f t="shared" si="13"/>
        <v>0</v>
      </c>
      <c r="S64" s="64">
        <f t="shared" si="13"/>
        <v>0</v>
      </c>
      <c r="T64" s="64">
        <f t="shared" si="13"/>
        <v>0</v>
      </c>
      <c r="U64" s="64">
        <f t="shared" si="13"/>
        <v>0</v>
      </c>
      <c r="V64" s="74"/>
    </row>
    <row r="65" spans="1:22" x14ac:dyDescent="0.2">
      <c r="A65" s="52">
        <v>59</v>
      </c>
      <c r="B65" s="55" t="s">
        <v>47</v>
      </c>
      <c r="C65" s="71">
        <v>441457</v>
      </c>
      <c r="D65" s="71">
        <v>381037</v>
      </c>
      <c r="E65" s="71">
        <f t="shared" si="18"/>
        <v>0.53672975122006972</v>
      </c>
      <c r="F65" s="71">
        <f t="shared" si="19"/>
        <v>0.46327024877993028</v>
      </c>
      <c r="G65" s="64">
        <v>0</v>
      </c>
      <c r="H65" s="64">
        <f t="shared" si="14"/>
        <v>0</v>
      </c>
      <c r="I65" s="64">
        <f t="shared" si="15"/>
        <v>0</v>
      </c>
      <c r="J65" s="64">
        <f t="shared" si="16"/>
        <v>0</v>
      </c>
      <c r="K65" s="64">
        <f t="shared" si="17"/>
        <v>0</v>
      </c>
      <c r="L65" s="64">
        <f t="shared" si="10"/>
        <v>0</v>
      </c>
      <c r="M65" s="64">
        <f t="shared" si="11"/>
        <v>0</v>
      </c>
      <c r="N65" s="64">
        <f t="shared" si="6"/>
        <v>0</v>
      </c>
      <c r="O65" s="64">
        <f t="shared" si="7"/>
        <v>0</v>
      </c>
      <c r="P65" s="64">
        <f t="shared" si="8"/>
        <v>0</v>
      </c>
      <c r="Q65" s="64">
        <f t="shared" si="12"/>
        <v>0</v>
      </c>
      <c r="R65" s="64">
        <f t="shared" si="13"/>
        <v>0</v>
      </c>
      <c r="S65" s="64">
        <f t="shared" si="13"/>
        <v>0</v>
      </c>
      <c r="T65" s="64">
        <f t="shared" si="13"/>
        <v>0</v>
      </c>
      <c r="U65" s="64">
        <f t="shared" si="13"/>
        <v>0</v>
      </c>
      <c r="V65" s="74"/>
    </row>
    <row r="66" spans="1:22" x14ac:dyDescent="0.2">
      <c r="A66" s="52">
        <v>60</v>
      </c>
      <c r="B66" s="54" t="s">
        <v>45</v>
      </c>
      <c r="C66" s="71">
        <v>441457</v>
      </c>
      <c r="D66" s="71">
        <v>381037</v>
      </c>
      <c r="E66" s="71">
        <f t="shared" si="18"/>
        <v>0.53672975122006972</v>
      </c>
      <c r="F66" s="71">
        <f t="shared" si="19"/>
        <v>0.46327024877993028</v>
      </c>
      <c r="G66" s="64">
        <v>0</v>
      </c>
      <c r="H66" s="64">
        <f t="shared" si="14"/>
        <v>0</v>
      </c>
      <c r="I66" s="64">
        <f t="shared" si="15"/>
        <v>0</v>
      </c>
      <c r="J66" s="64">
        <f t="shared" si="16"/>
        <v>0</v>
      </c>
      <c r="K66" s="64">
        <f t="shared" si="17"/>
        <v>0</v>
      </c>
      <c r="L66" s="64">
        <f t="shared" si="10"/>
        <v>0</v>
      </c>
      <c r="M66" s="64">
        <f t="shared" si="11"/>
        <v>0</v>
      </c>
      <c r="N66" s="64">
        <f t="shared" si="6"/>
        <v>0</v>
      </c>
      <c r="O66" s="64">
        <f t="shared" si="7"/>
        <v>0</v>
      </c>
      <c r="P66" s="64">
        <f t="shared" si="8"/>
        <v>0</v>
      </c>
      <c r="Q66" s="64">
        <f t="shared" si="12"/>
        <v>0</v>
      </c>
      <c r="R66" s="64">
        <f t="shared" si="13"/>
        <v>0</v>
      </c>
      <c r="S66" s="64">
        <f t="shared" si="13"/>
        <v>0</v>
      </c>
      <c r="T66" s="64">
        <f t="shared" si="13"/>
        <v>0</v>
      </c>
      <c r="U66" s="64">
        <f t="shared" si="13"/>
        <v>0</v>
      </c>
      <c r="V66" s="74"/>
    </row>
    <row r="67" spans="1:22" x14ac:dyDescent="0.2">
      <c r="A67" s="52">
        <v>61</v>
      </c>
      <c r="B67" s="55" t="s">
        <v>49</v>
      </c>
      <c r="C67" s="71">
        <v>441457</v>
      </c>
      <c r="D67" s="71">
        <v>381037</v>
      </c>
      <c r="E67" s="71">
        <f t="shared" si="18"/>
        <v>0.53672975122006972</v>
      </c>
      <c r="F67" s="71">
        <f t="shared" si="19"/>
        <v>0.46327024877993028</v>
      </c>
      <c r="G67" s="64">
        <v>0</v>
      </c>
      <c r="H67" s="64">
        <f t="shared" si="14"/>
        <v>0</v>
      </c>
      <c r="I67" s="64">
        <f t="shared" si="15"/>
        <v>0</v>
      </c>
      <c r="J67" s="64">
        <f t="shared" si="16"/>
        <v>0</v>
      </c>
      <c r="K67" s="64">
        <f t="shared" si="17"/>
        <v>0</v>
      </c>
      <c r="L67" s="64">
        <f t="shared" si="10"/>
        <v>0</v>
      </c>
      <c r="M67" s="64">
        <f t="shared" si="11"/>
        <v>0</v>
      </c>
      <c r="N67" s="64">
        <f t="shared" si="6"/>
        <v>0</v>
      </c>
      <c r="O67" s="64">
        <f t="shared" si="7"/>
        <v>0</v>
      </c>
      <c r="P67" s="64">
        <f t="shared" si="8"/>
        <v>0</v>
      </c>
      <c r="Q67" s="64">
        <f t="shared" si="12"/>
        <v>0</v>
      </c>
      <c r="R67" s="64">
        <f t="shared" si="13"/>
        <v>0</v>
      </c>
      <c r="S67" s="64">
        <f t="shared" si="13"/>
        <v>0</v>
      </c>
      <c r="T67" s="64">
        <f t="shared" si="13"/>
        <v>0</v>
      </c>
      <c r="U67" s="64">
        <f t="shared" si="13"/>
        <v>0</v>
      </c>
      <c r="V67" s="74"/>
    </row>
    <row r="68" spans="1:22" x14ac:dyDescent="0.2">
      <c r="A68" s="52">
        <v>62</v>
      </c>
      <c r="B68" s="55" t="s">
        <v>50</v>
      </c>
      <c r="C68" s="71">
        <v>441457</v>
      </c>
      <c r="D68" s="71">
        <v>381037</v>
      </c>
      <c r="E68" s="71">
        <f t="shared" si="18"/>
        <v>0.53672975122006972</v>
      </c>
      <c r="F68" s="71">
        <f t="shared" si="19"/>
        <v>0.46327024877993028</v>
      </c>
      <c r="G68" s="64">
        <v>0</v>
      </c>
      <c r="H68" s="64">
        <f t="shared" si="14"/>
        <v>0</v>
      </c>
      <c r="I68" s="64">
        <f t="shared" si="15"/>
        <v>0</v>
      </c>
      <c r="J68" s="64">
        <f t="shared" si="16"/>
        <v>0</v>
      </c>
      <c r="K68" s="64">
        <f t="shared" si="17"/>
        <v>0</v>
      </c>
      <c r="L68" s="64">
        <f t="shared" si="10"/>
        <v>0</v>
      </c>
      <c r="M68" s="64">
        <f t="shared" si="11"/>
        <v>0</v>
      </c>
      <c r="N68" s="64">
        <f t="shared" si="6"/>
        <v>0</v>
      </c>
      <c r="O68" s="64">
        <f t="shared" si="7"/>
        <v>0</v>
      </c>
      <c r="P68" s="64">
        <f t="shared" si="8"/>
        <v>0</v>
      </c>
      <c r="Q68" s="64">
        <f t="shared" si="12"/>
        <v>0</v>
      </c>
      <c r="R68" s="64">
        <f t="shared" si="13"/>
        <v>0</v>
      </c>
      <c r="S68" s="64">
        <f t="shared" si="13"/>
        <v>0</v>
      </c>
      <c r="T68" s="64">
        <f t="shared" si="13"/>
        <v>0</v>
      </c>
      <c r="U68" s="64">
        <f t="shared" si="13"/>
        <v>0</v>
      </c>
      <c r="V68" s="74"/>
    </row>
    <row r="69" spans="1:22" x14ac:dyDescent="0.2">
      <c r="A69" s="52">
        <v>63</v>
      </c>
      <c r="B69" s="55" t="s">
        <v>52</v>
      </c>
      <c r="C69" s="71">
        <v>441457</v>
      </c>
      <c r="D69" s="71">
        <v>381037</v>
      </c>
      <c r="E69" s="71">
        <f t="shared" si="18"/>
        <v>0.53672975122006972</v>
      </c>
      <c r="F69" s="71">
        <f t="shared" si="19"/>
        <v>0.46327024877993028</v>
      </c>
      <c r="G69" s="64">
        <v>0</v>
      </c>
      <c r="H69" s="64">
        <f t="shared" si="14"/>
        <v>0</v>
      </c>
      <c r="I69" s="64">
        <f t="shared" si="15"/>
        <v>0</v>
      </c>
      <c r="J69" s="64">
        <f t="shared" si="16"/>
        <v>0</v>
      </c>
      <c r="K69" s="64">
        <f t="shared" si="17"/>
        <v>0</v>
      </c>
      <c r="L69" s="64">
        <f t="shared" si="10"/>
        <v>0</v>
      </c>
      <c r="M69" s="64">
        <f t="shared" si="11"/>
        <v>0</v>
      </c>
      <c r="N69" s="64">
        <f t="shared" si="6"/>
        <v>0</v>
      </c>
      <c r="O69" s="64">
        <f t="shared" si="7"/>
        <v>0</v>
      </c>
      <c r="P69" s="64">
        <f t="shared" si="8"/>
        <v>0</v>
      </c>
      <c r="Q69" s="64">
        <f t="shared" si="12"/>
        <v>0</v>
      </c>
      <c r="R69" s="64">
        <f t="shared" si="13"/>
        <v>0</v>
      </c>
      <c r="S69" s="64">
        <f t="shared" si="13"/>
        <v>0</v>
      </c>
      <c r="T69" s="64">
        <f t="shared" si="13"/>
        <v>0</v>
      </c>
      <c r="U69" s="64">
        <f t="shared" si="13"/>
        <v>0</v>
      </c>
      <c r="V69" s="74"/>
    </row>
    <row r="70" spans="1:22" x14ac:dyDescent="0.2">
      <c r="A70" s="52">
        <v>64</v>
      </c>
      <c r="B70" s="55" t="s">
        <v>54</v>
      </c>
      <c r="C70" s="71">
        <v>441457</v>
      </c>
      <c r="D70" s="71">
        <v>381037</v>
      </c>
      <c r="E70" s="71">
        <f t="shared" si="18"/>
        <v>0.53672975122006972</v>
      </c>
      <c r="F70" s="71">
        <f t="shared" si="19"/>
        <v>0.46327024877993028</v>
      </c>
      <c r="G70" s="64">
        <v>0</v>
      </c>
      <c r="H70" s="64">
        <f t="shared" si="14"/>
        <v>0</v>
      </c>
      <c r="I70" s="64">
        <f t="shared" si="15"/>
        <v>0</v>
      </c>
      <c r="J70" s="64">
        <f t="shared" si="16"/>
        <v>0</v>
      </c>
      <c r="K70" s="64">
        <f t="shared" si="17"/>
        <v>0</v>
      </c>
      <c r="L70" s="64">
        <f t="shared" si="10"/>
        <v>0</v>
      </c>
      <c r="M70" s="64">
        <f t="shared" si="11"/>
        <v>0</v>
      </c>
      <c r="N70" s="64">
        <f t="shared" si="6"/>
        <v>0</v>
      </c>
      <c r="O70" s="64">
        <f t="shared" si="7"/>
        <v>0</v>
      </c>
      <c r="P70" s="64">
        <f t="shared" si="8"/>
        <v>0</v>
      </c>
      <c r="Q70" s="64">
        <f t="shared" si="12"/>
        <v>0</v>
      </c>
      <c r="R70" s="64">
        <f t="shared" si="13"/>
        <v>0</v>
      </c>
      <c r="S70" s="64">
        <f t="shared" si="13"/>
        <v>0</v>
      </c>
      <c r="T70" s="64">
        <f t="shared" si="13"/>
        <v>0</v>
      </c>
      <c r="U70" s="64">
        <f t="shared" si="13"/>
        <v>0</v>
      </c>
      <c r="V70" s="74"/>
    </row>
    <row r="71" spans="1:22" ht="45" x14ac:dyDescent="0.2">
      <c r="A71" s="52">
        <v>65</v>
      </c>
      <c r="B71" s="55" t="s">
        <v>56</v>
      </c>
      <c r="C71" s="71">
        <v>441457</v>
      </c>
      <c r="D71" s="71">
        <v>381037</v>
      </c>
      <c r="E71" s="71">
        <f t="shared" ref="E71:E84" si="20">C71/(C71+D71)</f>
        <v>0.53672975122006972</v>
      </c>
      <c r="F71" s="71">
        <f t="shared" ref="F71:F84" si="21">1-E71</f>
        <v>0.46327024877993028</v>
      </c>
      <c r="G71" s="64">
        <v>0</v>
      </c>
      <c r="H71" s="64">
        <f t="shared" si="14"/>
        <v>0</v>
      </c>
      <c r="I71" s="64">
        <f t="shared" si="15"/>
        <v>0</v>
      </c>
      <c r="J71" s="64">
        <f t="shared" si="16"/>
        <v>0</v>
      </c>
      <c r="K71" s="64">
        <f t="shared" si="17"/>
        <v>0</v>
      </c>
      <c r="L71" s="64">
        <f t="shared" si="10"/>
        <v>0</v>
      </c>
      <c r="M71" s="64">
        <f t="shared" si="11"/>
        <v>0</v>
      </c>
      <c r="N71" s="64">
        <f t="shared" ref="N71:N84" si="22">M71</f>
        <v>0</v>
      </c>
      <c r="O71" s="64">
        <f t="shared" ref="O71:O84" si="23">M71</f>
        <v>0</v>
      </c>
      <c r="P71" s="64">
        <f t="shared" ref="P71:P84" si="24">L71-M71-N71-O71</f>
        <v>0</v>
      </c>
      <c r="Q71" s="64">
        <f t="shared" si="12"/>
        <v>0</v>
      </c>
      <c r="R71" s="64">
        <f t="shared" si="13"/>
        <v>0</v>
      </c>
      <c r="S71" s="64">
        <f t="shared" si="13"/>
        <v>0</v>
      </c>
      <c r="T71" s="64">
        <f t="shared" si="13"/>
        <v>0</v>
      </c>
      <c r="U71" s="64">
        <f t="shared" si="13"/>
        <v>0</v>
      </c>
      <c r="V71" s="74"/>
    </row>
    <row r="72" spans="1:22" x14ac:dyDescent="0.2">
      <c r="A72" s="52">
        <v>66</v>
      </c>
      <c r="B72" s="55" t="s">
        <v>78</v>
      </c>
      <c r="C72" s="71">
        <v>441457</v>
      </c>
      <c r="D72" s="71">
        <v>381037</v>
      </c>
      <c r="E72" s="71">
        <f t="shared" si="20"/>
        <v>0.53672975122006972</v>
      </c>
      <c r="F72" s="71">
        <f t="shared" si="21"/>
        <v>0.46327024877993028</v>
      </c>
      <c r="G72" s="64">
        <v>0</v>
      </c>
      <c r="H72" s="64">
        <f t="shared" si="14"/>
        <v>0</v>
      </c>
      <c r="I72" s="64">
        <f t="shared" si="15"/>
        <v>0</v>
      </c>
      <c r="J72" s="64">
        <f t="shared" si="16"/>
        <v>0</v>
      </c>
      <c r="K72" s="64">
        <f t="shared" si="17"/>
        <v>0</v>
      </c>
      <c r="L72" s="64">
        <f t="shared" ref="L72:L84" si="25">ROUND(G72*E72,2)</f>
        <v>0</v>
      </c>
      <c r="M72" s="64">
        <f t="shared" ref="M72:M84" si="26">ROUND(L72/4,2)</f>
        <v>0</v>
      </c>
      <c r="N72" s="64">
        <f t="shared" si="22"/>
        <v>0</v>
      </c>
      <c r="O72" s="64">
        <f t="shared" si="23"/>
        <v>0</v>
      </c>
      <c r="P72" s="64">
        <f t="shared" si="24"/>
        <v>0</v>
      </c>
      <c r="Q72" s="64">
        <f t="shared" ref="Q72:Q84" si="27">R72+S72+T72+U72</f>
        <v>0</v>
      </c>
      <c r="R72" s="64">
        <f t="shared" ref="R72:U84" si="28">H72-M72</f>
        <v>0</v>
      </c>
      <c r="S72" s="64">
        <f t="shared" si="28"/>
        <v>0</v>
      </c>
      <c r="T72" s="64">
        <f t="shared" si="28"/>
        <v>0</v>
      </c>
      <c r="U72" s="64">
        <f t="shared" si="28"/>
        <v>0</v>
      </c>
      <c r="V72" s="74"/>
    </row>
    <row r="73" spans="1:22" x14ac:dyDescent="0.2">
      <c r="A73" s="52">
        <v>67</v>
      </c>
      <c r="B73" s="55" t="s">
        <v>58</v>
      </c>
      <c r="C73" s="71">
        <v>441457</v>
      </c>
      <c r="D73" s="71">
        <v>381037</v>
      </c>
      <c r="E73" s="71">
        <f t="shared" si="20"/>
        <v>0.53672975122006972</v>
      </c>
      <c r="F73" s="71">
        <f t="shared" si="21"/>
        <v>0.46327024877993028</v>
      </c>
      <c r="G73" s="64">
        <v>0</v>
      </c>
      <c r="H73" s="64">
        <f t="shared" si="14"/>
        <v>0</v>
      </c>
      <c r="I73" s="64">
        <f t="shared" si="15"/>
        <v>0</v>
      </c>
      <c r="J73" s="64">
        <f t="shared" si="16"/>
        <v>0</v>
      </c>
      <c r="K73" s="64">
        <f t="shared" si="17"/>
        <v>0</v>
      </c>
      <c r="L73" s="64">
        <f t="shared" si="25"/>
        <v>0</v>
      </c>
      <c r="M73" s="64">
        <f t="shared" si="26"/>
        <v>0</v>
      </c>
      <c r="N73" s="64">
        <f t="shared" si="22"/>
        <v>0</v>
      </c>
      <c r="O73" s="64">
        <f t="shared" si="23"/>
        <v>0</v>
      </c>
      <c r="P73" s="64">
        <f t="shared" si="24"/>
        <v>0</v>
      </c>
      <c r="Q73" s="64">
        <f t="shared" si="27"/>
        <v>0</v>
      </c>
      <c r="R73" s="64">
        <f t="shared" si="28"/>
        <v>0</v>
      </c>
      <c r="S73" s="64">
        <f t="shared" si="28"/>
        <v>0</v>
      </c>
      <c r="T73" s="64">
        <f t="shared" si="28"/>
        <v>0</v>
      </c>
      <c r="U73" s="64">
        <f t="shared" si="28"/>
        <v>0</v>
      </c>
      <c r="V73" s="74"/>
    </row>
    <row r="74" spans="1:22" x14ac:dyDescent="0.2">
      <c r="A74" s="52">
        <v>68</v>
      </c>
      <c r="B74" s="55" t="s">
        <v>60</v>
      </c>
      <c r="C74" s="71">
        <v>441457</v>
      </c>
      <c r="D74" s="71">
        <v>381037</v>
      </c>
      <c r="E74" s="71">
        <f t="shared" si="20"/>
        <v>0.53672975122006972</v>
      </c>
      <c r="F74" s="71">
        <f t="shared" si="21"/>
        <v>0.46327024877993028</v>
      </c>
      <c r="G74" s="64">
        <v>0</v>
      </c>
      <c r="H74" s="64">
        <f t="shared" si="14"/>
        <v>0</v>
      </c>
      <c r="I74" s="64">
        <f t="shared" si="15"/>
        <v>0</v>
      </c>
      <c r="J74" s="64">
        <f t="shared" si="16"/>
        <v>0</v>
      </c>
      <c r="K74" s="64">
        <f t="shared" si="17"/>
        <v>0</v>
      </c>
      <c r="L74" s="64">
        <f t="shared" si="25"/>
        <v>0</v>
      </c>
      <c r="M74" s="64">
        <f t="shared" si="26"/>
        <v>0</v>
      </c>
      <c r="N74" s="64">
        <f t="shared" si="22"/>
        <v>0</v>
      </c>
      <c r="O74" s="64">
        <f t="shared" si="23"/>
        <v>0</v>
      </c>
      <c r="P74" s="64">
        <f t="shared" si="24"/>
        <v>0</v>
      </c>
      <c r="Q74" s="64">
        <f t="shared" si="27"/>
        <v>0</v>
      </c>
      <c r="R74" s="64">
        <f t="shared" si="28"/>
        <v>0</v>
      </c>
      <c r="S74" s="64">
        <f t="shared" si="28"/>
        <v>0</v>
      </c>
      <c r="T74" s="64">
        <f t="shared" si="28"/>
        <v>0</v>
      </c>
      <c r="U74" s="64">
        <f t="shared" si="28"/>
        <v>0</v>
      </c>
      <c r="V74" s="74"/>
    </row>
    <row r="75" spans="1:22" x14ac:dyDescent="0.2">
      <c r="A75" s="52">
        <v>69</v>
      </c>
      <c r="B75" s="55" t="s">
        <v>61</v>
      </c>
      <c r="C75" s="71">
        <v>441457</v>
      </c>
      <c r="D75" s="71">
        <v>381037</v>
      </c>
      <c r="E75" s="71">
        <f t="shared" si="20"/>
        <v>0.53672975122006972</v>
      </c>
      <c r="F75" s="71">
        <f t="shared" si="21"/>
        <v>0.46327024877993028</v>
      </c>
      <c r="G75" s="64">
        <v>0</v>
      </c>
      <c r="H75" s="64">
        <f t="shared" si="14"/>
        <v>0</v>
      </c>
      <c r="I75" s="64">
        <f t="shared" si="15"/>
        <v>0</v>
      </c>
      <c r="J75" s="64">
        <f t="shared" si="16"/>
        <v>0</v>
      </c>
      <c r="K75" s="64">
        <f t="shared" si="17"/>
        <v>0</v>
      </c>
      <c r="L75" s="64">
        <f t="shared" si="25"/>
        <v>0</v>
      </c>
      <c r="M75" s="64">
        <f t="shared" si="26"/>
        <v>0</v>
      </c>
      <c r="N75" s="64">
        <f t="shared" si="22"/>
        <v>0</v>
      </c>
      <c r="O75" s="64">
        <f t="shared" si="23"/>
        <v>0</v>
      </c>
      <c r="P75" s="64">
        <f t="shared" si="24"/>
        <v>0</v>
      </c>
      <c r="Q75" s="64">
        <f t="shared" si="27"/>
        <v>0</v>
      </c>
      <c r="R75" s="64">
        <f t="shared" si="28"/>
        <v>0</v>
      </c>
      <c r="S75" s="64">
        <f t="shared" si="28"/>
        <v>0</v>
      </c>
      <c r="T75" s="64">
        <f t="shared" si="28"/>
        <v>0</v>
      </c>
      <c r="U75" s="64">
        <f t="shared" si="28"/>
        <v>0</v>
      </c>
      <c r="V75" s="74"/>
    </row>
    <row r="76" spans="1:22" x14ac:dyDescent="0.2">
      <c r="A76" s="52">
        <v>70</v>
      </c>
      <c r="B76" s="55" t="s">
        <v>63</v>
      </c>
      <c r="C76" s="71">
        <v>441457</v>
      </c>
      <c r="D76" s="71">
        <v>381037</v>
      </c>
      <c r="E76" s="71">
        <f t="shared" si="20"/>
        <v>0.53672975122006972</v>
      </c>
      <c r="F76" s="71">
        <f t="shared" si="21"/>
        <v>0.46327024877993028</v>
      </c>
      <c r="G76" s="64">
        <v>0</v>
      </c>
      <c r="H76" s="64">
        <f t="shared" si="14"/>
        <v>0</v>
      </c>
      <c r="I76" s="64">
        <f t="shared" si="15"/>
        <v>0</v>
      </c>
      <c r="J76" s="64">
        <f t="shared" si="16"/>
        <v>0</v>
      </c>
      <c r="K76" s="64">
        <f t="shared" si="17"/>
        <v>0</v>
      </c>
      <c r="L76" s="64">
        <f t="shared" si="25"/>
        <v>0</v>
      </c>
      <c r="M76" s="64">
        <f t="shared" si="26"/>
        <v>0</v>
      </c>
      <c r="N76" s="64">
        <f t="shared" si="22"/>
        <v>0</v>
      </c>
      <c r="O76" s="64">
        <f t="shared" si="23"/>
        <v>0</v>
      </c>
      <c r="P76" s="64">
        <f t="shared" si="24"/>
        <v>0</v>
      </c>
      <c r="Q76" s="64">
        <f t="shared" si="27"/>
        <v>0</v>
      </c>
      <c r="R76" s="64">
        <f t="shared" si="28"/>
        <v>0</v>
      </c>
      <c r="S76" s="64">
        <f t="shared" si="28"/>
        <v>0</v>
      </c>
      <c r="T76" s="64">
        <f t="shared" si="28"/>
        <v>0</v>
      </c>
      <c r="U76" s="64">
        <f t="shared" si="28"/>
        <v>0</v>
      </c>
      <c r="V76" s="74"/>
    </row>
    <row r="77" spans="1:22" x14ac:dyDescent="0.2">
      <c r="A77" s="52">
        <v>71</v>
      </c>
      <c r="B77" s="55" t="s">
        <v>64</v>
      </c>
      <c r="C77" s="71">
        <v>441457</v>
      </c>
      <c r="D77" s="71">
        <v>381037</v>
      </c>
      <c r="E77" s="71">
        <f t="shared" si="20"/>
        <v>0.53672975122006972</v>
      </c>
      <c r="F77" s="71">
        <f t="shared" si="21"/>
        <v>0.46327024877993028</v>
      </c>
      <c r="G77" s="64">
        <v>0</v>
      </c>
      <c r="H77" s="64">
        <f t="shared" si="14"/>
        <v>0</v>
      </c>
      <c r="I77" s="64">
        <f t="shared" si="15"/>
        <v>0</v>
      </c>
      <c r="J77" s="64">
        <f t="shared" si="16"/>
        <v>0</v>
      </c>
      <c r="K77" s="64">
        <f t="shared" si="17"/>
        <v>0</v>
      </c>
      <c r="L77" s="64">
        <f t="shared" si="25"/>
        <v>0</v>
      </c>
      <c r="M77" s="64">
        <f t="shared" si="26"/>
        <v>0</v>
      </c>
      <c r="N77" s="64">
        <f t="shared" si="22"/>
        <v>0</v>
      </c>
      <c r="O77" s="64">
        <f t="shared" si="23"/>
        <v>0</v>
      </c>
      <c r="P77" s="64">
        <f t="shared" si="24"/>
        <v>0</v>
      </c>
      <c r="Q77" s="64">
        <f t="shared" si="27"/>
        <v>0</v>
      </c>
      <c r="R77" s="64">
        <f t="shared" si="28"/>
        <v>0</v>
      </c>
      <c r="S77" s="64">
        <f t="shared" si="28"/>
        <v>0</v>
      </c>
      <c r="T77" s="64">
        <f t="shared" si="28"/>
        <v>0</v>
      </c>
      <c r="U77" s="64">
        <f t="shared" si="28"/>
        <v>0</v>
      </c>
      <c r="V77" s="74"/>
    </row>
    <row r="78" spans="1:22" x14ac:dyDescent="0.2">
      <c r="A78" s="52">
        <v>72</v>
      </c>
      <c r="B78" s="54" t="s">
        <v>79</v>
      </c>
      <c r="C78" s="71">
        <v>441457</v>
      </c>
      <c r="D78" s="71">
        <v>381037</v>
      </c>
      <c r="E78" s="71">
        <f t="shared" si="20"/>
        <v>0.53672975122006972</v>
      </c>
      <c r="F78" s="71">
        <f t="shared" si="21"/>
        <v>0.46327024877993028</v>
      </c>
      <c r="G78" s="64">
        <v>0</v>
      </c>
      <c r="H78" s="64">
        <f t="shared" si="14"/>
        <v>0</v>
      </c>
      <c r="I78" s="64">
        <f t="shared" si="15"/>
        <v>0</v>
      </c>
      <c r="J78" s="64">
        <f t="shared" si="16"/>
        <v>0</v>
      </c>
      <c r="K78" s="64">
        <f t="shared" si="17"/>
        <v>0</v>
      </c>
      <c r="L78" s="64">
        <f t="shared" si="25"/>
        <v>0</v>
      </c>
      <c r="M78" s="64">
        <f t="shared" si="26"/>
        <v>0</v>
      </c>
      <c r="N78" s="64">
        <f t="shared" si="22"/>
        <v>0</v>
      </c>
      <c r="O78" s="64">
        <f t="shared" si="23"/>
        <v>0</v>
      </c>
      <c r="P78" s="64">
        <f t="shared" si="24"/>
        <v>0</v>
      </c>
      <c r="Q78" s="64">
        <f t="shared" si="27"/>
        <v>0</v>
      </c>
      <c r="R78" s="64">
        <f t="shared" si="28"/>
        <v>0</v>
      </c>
      <c r="S78" s="64">
        <f t="shared" si="28"/>
        <v>0</v>
      </c>
      <c r="T78" s="64">
        <f t="shared" si="28"/>
        <v>0</v>
      </c>
      <c r="U78" s="64">
        <f t="shared" si="28"/>
        <v>0</v>
      </c>
      <c r="V78" s="74"/>
    </row>
    <row r="79" spans="1:22" x14ac:dyDescent="0.2">
      <c r="A79" s="52">
        <v>73</v>
      </c>
      <c r="B79" s="55" t="s">
        <v>55</v>
      </c>
      <c r="C79" s="71">
        <v>441457</v>
      </c>
      <c r="D79" s="71">
        <v>381037</v>
      </c>
      <c r="E79" s="71">
        <f t="shared" si="20"/>
        <v>0.53672975122006972</v>
      </c>
      <c r="F79" s="71">
        <f t="shared" si="21"/>
        <v>0.46327024877993028</v>
      </c>
      <c r="G79" s="64">
        <v>0</v>
      </c>
      <c r="H79" s="64">
        <f t="shared" si="14"/>
        <v>0</v>
      </c>
      <c r="I79" s="64">
        <f t="shared" si="15"/>
        <v>0</v>
      </c>
      <c r="J79" s="64">
        <f t="shared" si="16"/>
        <v>0</v>
      </c>
      <c r="K79" s="64">
        <f t="shared" si="17"/>
        <v>0</v>
      </c>
      <c r="L79" s="64">
        <f t="shared" si="25"/>
        <v>0</v>
      </c>
      <c r="M79" s="64">
        <f t="shared" si="26"/>
        <v>0</v>
      </c>
      <c r="N79" s="64">
        <f t="shared" si="22"/>
        <v>0</v>
      </c>
      <c r="O79" s="64">
        <f t="shared" si="23"/>
        <v>0</v>
      </c>
      <c r="P79" s="64">
        <f t="shared" si="24"/>
        <v>0</v>
      </c>
      <c r="Q79" s="64">
        <f t="shared" si="27"/>
        <v>0</v>
      </c>
      <c r="R79" s="64">
        <f t="shared" si="28"/>
        <v>0</v>
      </c>
      <c r="S79" s="64">
        <f t="shared" si="28"/>
        <v>0</v>
      </c>
      <c r="T79" s="64">
        <f t="shared" si="28"/>
        <v>0</v>
      </c>
      <c r="U79" s="64">
        <f t="shared" si="28"/>
        <v>0</v>
      </c>
      <c r="V79" s="74"/>
    </row>
    <row r="80" spans="1:22" x14ac:dyDescent="0.2">
      <c r="A80" s="52">
        <v>74</v>
      </c>
      <c r="B80" s="55" t="s">
        <v>57</v>
      </c>
      <c r="C80" s="71">
        <v>441457</v>
      </c>
      <c r="D80" s="71">
        <v>381037</v>
      </c>
      <c r="E80" s="71">
        <f t="shared" si="20"/>
        <v>0.53672975122006972</v>
      </c>
      <c r="F80" s="71">
        <f t="shared" si="21"/>
        <v>0.46327024877993028</v>
      </c>
      <c r="G80" s="64">
        <v>0</v>
      </c>
      <c r="H80" s="64">
        <f t="shared" si="14"/>
        <v>0</v>
      </c>
      <c r="I80" s="64">
        <f t="shared" si="15"/>
        <v>0</v>
      </c>
      <c r="J80" s="64">
        <f t="shared" si="16"/>
        <v>0</v>
      </c>
      <c r="K80" s="64">
        <f t="shared" si="17"/>
        <v>0</v>
      </c>
      <c r="L80" s="64">
        <f t="shared" si="25"/>
        <v>0</v>
      </c>
      <c r="M80" s="64">
        <f t="shared" si="26"/>
        <v>0</v>
      </c>
      <c r="N80" s="64">
        <f t="shared" si="22"/>
        <v>0</v>
      </c>
      <c r="O80" s="64">
        <f t="shared" si="23"/>
        <v>0</v>
      </c>
      <c r="P80" s="64">
        <f t="shared" si="24"/>
        <v>0</v>
      </c>
      <c r="Q80" s="64">
        <f t="shared" si="27"/>
        <v>0</v>
      </c>
      <c r="R80" s="64">
        <f t="shared" si="28"/>
        <v>0</v>
      </c>
      <c r="S80" s="64">
        <f t="shared" si="28"/>
        <v>0</v>
      </c>
      <c r="T80" s="64">
        <f t="shared" si="28"/>
        <v>0</v>
      </c>
      <c r="U80" s="64">
        <f t="shared" si="28"/>
        <v>0</v>
      </c>
      <c r="V80" s="74"/>
    </row>
    <row r="81" spans="1:22" ht="30" x14ac:dyDescent="0.2">
      <c r="A81" s="52">
        <v>75</v>
      </c>
      <c r="B81" s="55" t="s">
        <v>62</v>
      </c>
      <c r="C81" s="71">
        <v>441457</v>
      </c>
      <c r="D81" s="71">
        <v>381037</v>
      </c>
      <c r="E81" s="71">
        <f t="shared" si="20"/>
        <v>0.53672975122006972</v>
      </c>
      <c r="F81" s="71">
        <f t="shared" si="21"/>
        <v>0.46327024877993028</v>
      </c>
      <c r="G81" s="64">
        <v>0</v>
      </c>
      <c r="H81" s="64">
        <f t="shared" si="14"/>
        <v>0</v>
      </c>
      <c r="I81" s="64">
        <f t="shared" si="15"/>
        <v>0</v>
      </c>
      <c r="J81" s="64">
        <f t="shared" si="16"/>
        <v>0</v>
      </c>
      <c r="K81" s="64">
        <f t="shared" si="17"/>
        <v>0</v>
      </c>
      <c r="L81" s="64">
        <f t="shared" si="25"/>
        <v>0</v>
      </c>
      <c r="M81" s="64">
        <f t="shared" si="26"/>
        <v>0</v>
      </c>
      <c r="N81" s="64">
        <f t="shared" si="22"/>
        <v>0</v>
      </c>
      <c r="O81" s="64">
        <f t="shared" si="23"/>
        <v>0</v>
      </c>
      <c r="P81" s="64">
        <f t="shared" si="24"/>
        <v>0</v>
      </c>
      <c r="Q81" s="64">
        <f t="shared" si="27"/>
        <v>0</v>
      </c>
      <c r="R81" s="64">
        <f t="shared" si="28"/>
        <v>0</v>
      </c>
      <c r="S81" s="64">
        <f t="shared" si="28"/>
        <v>0</v>
      </c>
      <c r="T81" s="64">
        <f t="shared" si="28"/>
        <v>0</v>
      </c>
      <c r="U81" s="64">
        <f t="shared" si="28"/>
        <v>0</v>
      </c>
      <c r="V81" s="74"/>
    </row>
    <row r="82" spans="1:22" x14ac:dyDescent="0.2">
      <c r="A82" s="52">
        <v>76</v>
      </c>
      <c r="B82" s="55" t="s">
        <v>59</v>
      </c>
      <c r="C82" s="71">
        <v>441457</v>
      </c>
      <c r="D82" s="71">
        <v>381037</v>
      </c>
      <c r="E82" s="71">
        <f t="shared" si="20"/>
        <v>0.53672975122006972</v>
      </c>
      <c r="F82" s="71">
        <f t="shared" si="21"/>
        <v>0.46327024877993028</v>
      </c>
      <c r="G82" s="64">
        <v>0</v>
      </c>
      <c r="H82" s="64">
        <f t="shared" si="14"/>
        <v>0</v>
      </c>
      <c r="I82" s="64">
        <f t="shared" si="15"/>
        <v>0</v>
      </c>
      <c r="J82" s="64">
        <f t="shared" si="16"/>
        <v>0</v>
      </c>
      <c r="K82" s="64">
        <f t="shared" si="17"/>
        <v>0</v>
      </c>
      <c r="L82" s="64">
        <f t="shared" si="25"/>
        <v>0</v>
      </c>
      <c r="M82" s="64">
        <f t="shared" si="26"/>
        <v>0</v>
      </c>
      <c r="N82" s="64">
        <f t="shared" si="22"/>
        <v>0</v>
      </c>
      <c r="O82" s="64">
        <f t="shared" si="23"/>
        <v>0</v>
      </c>
      <c r="P82" s="64">
        <f t="shared" si="24"/>
        <v>0</v>
      </c>
      <c r="Q82" s="64">
        <f t="shared" si="27"/>
        <v>0</v>
      </c>
      <c r="R82" s="64">
        <f t="shared" si="28"/>
        <v>0</v>
      </c>
      <c r="S82" s="64">
        <f t="shared" si="28"/>
        <v>0</v>
      </c>
      <c r="T82" s="64">
        <f t="shared" si="28"/>
        <v>0</v>
      </c>
      <c r="U82" s="64">
        <f t="shared" si="28"/>
        <v>0</v>
      </c>
      <c r="V82" s="74"/>
    </row>
    <row r="83" spans="1:22" x14ac:dyDescent="0.2">
      <c r="A83" s="52">
        <v>77</v>
      </c>
      <c r="B83" s="55" t="s">
        <v>65</v>
      </c>
      <c r="C83" s="71">
        <v>441457</v>
      </c>
      <c r="D83" s="71">
        <v>381037</v>
      </c>
      <c r="E83" s="71">
        <f t="shared" si="20"/>
        <v>0.53672975122006972</v>
      </c>
      <c r="F83" s="71">
        <f t="shared" si="21"/>
        <v>0.46327024877993028</v>
      </c>
      <c r="G83" s="64">
        <v>0</v>
      </c>
      <c r="H83" s="64">
        <f t="shared" si="14"/>
        <v>0</v>
      </c>
      <c r="I83" s="64">
        <f t="shared" si="15"/>
        <v>0</v>
      </c>
      <c r="J83" s="64">
        <f t="shared" si="16"/>
        <v>0</v>
      </c>
      <c r="K83" s="64">
        <f t="shared" si="17"/>
        <v>0</v>
      </c>
      <c r="L83" s="64">
        <f t="shared" si="25"/>
        <v>0</v>
      </c>
      <c r="M83" s="64">
        <f t="shared" si="26"/>
        <v>0</v>
      </c>
      <c r="N83" s="64">
        <f t="shared" si="22"/>
        <v>0</v>
      </c>
      <c r="O83" s="64">
        <f t="shared" si="23"/>
        <v>0</v>
      </c>
      <c r="P83" s="64">
        <f t="shared" si="24"/>
        <v>0</v>
      </c>
      <c r="Q83" s="64">
        <f t="shared" si="27"/>
        <v>0</v>
      </c>
      <c r="R83" s="64">
        <f t="shared" si="28"/>
        <v>0</v>
      </c>
      <c r="S83" s="64">
        <f t="shared" si="28"/>
        <v>0</v>
      </c>
      <c r="T83" s="64">
        <f t="shared" si="28"/>
        <v>0</v>
      </c>
      <c r="U83" s="64">
        <f t="shared" si="28"/>
        <v>0</v>
      </c>
      <c r="V83" s="74"/>
    </row>
    <row r="84" spans="1:22" x14ac:dyDescent="0.2">
      <c r="A84" s="52">
        <v>78</v>
      </c>
      <c r="B84" s="55" t="s">
        <v>66</v>
      </c>
      <c r="C84" s="71">
        <v>441457</v>
      </c>
      <c r="D84" s="71">
        <v>381037</v>
      </c>
      <c r="E84" s="71">
        <f t="shared" si="20"/>
        <v>0.53672975122006972</v>
      </c>
      <c r="F84" s="71">
        <f t="shared" si="21"/>
        <v>0.46327024877993028</v>
      </c>
      <c r="G84" s="64">
        <v>0</v>
      </c>
      <c r="H84" s="64">
        <f t="shared" si="14"/>
        <v>0</v>
      </c>
      <c r="I84" s="64">
        <f t="shared" si="15"/>
        <v>0</v>
      </c>
      <c r="J84" s="64">
        <f t="shared" si="16"/>
        <v>0</v>
      </c>
      <c r="K84" s="64">
        <f t="shared" si="17"/>
        <v>0</v>
      </c>
      <c r="L84" s="64">
        <f t="shared" si="25"/>
        <v>0</v>
      </c>
      <c r="M84" s="64">
        <f t="shared" si="26"/>
        <v>0</v>
      </c>
      <c r="N84" s="64">
        <f t="shared" si="22"/>
        <v>0</v>
      </c>
      <c r="O84" s="64">
        <f t="shared" si="23"/>
        <v>0</v>
      </c>
      <c r="P84" s="64">
        <f t="shared" si="24"/>
        <v>0</v>
      </c>
      <c r="Q84" s="64">
        <f t="shared" si="27"/>
        <v>0</v>
      </c>
      <c r="R84" s="64">
        <f t="shared" si="28"/>
        <v>0</v>
      </c>
      <c r="S84" s="64">
        <f t="shared" si="28"/>
        <v>0</v>
      </c>
      <c r="T84" s="64">
        <f t="shared" si="28"/>
        <v>0</v>
      </c>
      <c r="U84" s="64">
        <f t="shared" si="28"/>
        <v>0</v>
      </c>
      <c r="V84" s="74"/>
    </row>
    <row r="85" spans="1:22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29">C85/(C85+D85)</f>
        <v>0.53672975122006972</v>
      </c>
      <c r="F85" s="71">
        <f t="shared" ref="F85" si="30">1-E85</f>
        <v>0.46327024877993028</v>
      </c>
      <c r="G85" s="64">
        <v>0</v>
      </c>
      <c r="H85" s="64">
        <f t="shared" ref="H85" si="31">ROUND(G85/4,0)</f>
        <v>0</v>
      </c>
      <c r="I85" s="64">
        <f t="shared" ref="I85" si="32">H85</f>
        <v>0</v>
      </c>
      <c r="J85" s="64">
        <f t="shared" ref="J85" si="33">H85</f>
        <v>0</v>
      </c>
      <c r="K85" s="64">
        <f t="shared" ref="K85" si="34">G85-H85-I85-J85</f>
        <v>0</v>
      </c>
      <c r="L85" s="64">
        <f t="shared" ref="L85" si="35">ROUND(G85*E85,2)</f>
        <v>0</v>
      </c>
      <c r="M85" s="64">
        <f t="shared" ref="M85" si="36">ROUND(L85/4,2)</f>
        <v>0</v>
      </c>
      <c r="N85" s="64">
        <f t="shared" ref="N85" si="37">M85</f>
        <v>0</v>
      </c>
      <c r="O85" s="64">
        <f t="shared" ref="O85" si="38">M85</f>
        <v>0</v>
      </c>
      <c r="P85" s="64">
        <f t="shared" ref="P85" si="39">L85-M85-N85-O85</f>
        <v>0</v>
      </c>
      <c r="Q85" s="64">
        <f t="shared" ref="Q85" si="40">R85+S85+T85+U85</f>
        <v>0</v>
      </c>
      <c r="R85" s="64">
        <f t="shared" ref="R85" si="41">H85-M85</f>
        <v>0</v>
      </c>
      <c r="S85" s="64">
        <f t="shared" ref="S85" si="42">I85-N85</f>
        <v>0</v>
      </c>
      <c r="T85" s="64">
        <f t="shared" ref="T85" si="43">J85-O85</f>
        <v>0</v>
      </c>
      <c r="U85" s="64">
        <f t="shared" ref="U85" si="44">K85-P85</f>
        <v>0</v>
      </c>
      <c r="V85" s="74"/>
    </row>
    <row r="86" spans="1:22" s="4" customFormat="1" ht="15.75" x14ac:dyDescent="0.25">
      <c r="A86" s="53"/>
      <c r="B86" s="56" t="s">
        <v>123</v>
      </c>
      <c r="C86" s="71"/>
      <c r="D86" s="71"/>
      <c r="E86" s="71"/>
      <c r="F86" s="71"/>
      <c r="G86" s="65">
        <f>SUM(G7:G85)</f>
        <v>344404983.60999995</v>
      </c>
      <c r="H86" s="65">
        <f t="shared" ref="H86:U86" si="45">SUM(H7:H85)</f>
        <v>86101245</v>
      </c>
      <c r="I86" s="65">
        <f t="shared" si="45"/>
        <v>86101245</v>
      </c>
      <c r="J86" s="65">
        <f t="shared" si="45"/>
        <v>86101245</v>
      </c>
      <c r="K86" s="65">
        <f t="shared" si="45"/>
        <v>86101248.609999999</v>
      </c>
      <c r="L86" s="65">
        <f t="shared" si="45"/>
        <v>187105489.52999997</v>
      </c>
      <c r="M86" s="65">
        <f t="shared" si="45"/>
        <v>46776372.399999999</v>
      </c>
      <c r="N86" s="65">
        <f t="shared" si="45"/>
        <v>46776372.399999999</v>
      </c>
      <c r="O86" s="65">
        <f t="shared" si="45"/>
        <v>46776372.399999999</v>
      </c>
      <c r="P86" s="65">
        <f t="shared" si="45"/>
        <v>46776372.330000006</v>
      </c>
      <c r="Q86" s="65">
        <f t="shared" si="45"/>
        <v>157299494.07999998</v>
      </c>
      <c r="R86" s="65">
        <f t="shared" si="45"/>
        <v>39324872.600000001</v>
      </c>
      <c r="S86" s="65">
        <f t="shared" si="45"/>
        <v>39324872.600000001</v>
      </c>
      <c r="T86" s="65">
        <f t="shared" si="45"/>
        <v>39324872.600000001</v>
      </c>
      <c r="U86" s="65">
        <f t="shared" si="45"/>
        <v>39324876.280000001</v>
      </c>
      <c r="V86" s="74"/>
    </row>
    <row r="87" spans="1:22" x14ac:dyDescent="0.2">
      <c r="G87" s="66"/>
      <c r="L87" s="66"/>
      <c r="Q87" s="66"/>
    </row>
    <row r="88" spans="1:22" x14ac:dyDescent="0.2">
      <c r="A88" s="57"/>
      <c r="B88" s="58"/>
      <c r="C88" s="73"/>
      <c r="D88" s="73"/>
      <c r="E88" s="73"/>
      <c r="F88" s="73"/>
      <c r="G88" s="66"/>
      <c r="L88" s="66"/>
      <c r="Q88" s="66"/>
    </row>
  </sheetData>
  <mergeCells count="13">
    <mergeCell ref="A4:A6"/>
    <mergeCell ref="B4:B6"/>
    <mergeCell ref="C4:F4"/>
    <mergeCell ref="G4:G6"/>
    <mergeCell ref="H4:K5"/>
    <mergeCell ref="Q4:U4"/>
    <mergeCell ref="C5:D5"/>
    <mergeCell ref="E5:F5"/>
    <mergeCell ref="L5:L6"/>
    <mergeCell ref="M5:P5"/>
    <mergeCell ref="Q5:Q6"/>
    <mergeCell ref="R5:U5"/>
    <mergeCell ref="L4:P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D86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J30" sqref="J30"/>
    </sheetView>
  </sheetViews>
  <sheetFormatPr defaultRowHeight="15.75" x14ac:dyDescent="0.25"/>
  <cols>
    <col min="1" max="1" width="9.140625" style="125"/>
    <col min="2" max="2" width="50.85546875" style="134" customWidth="1"/>
    <col min="3" max="3" width="9.85546875" style="61" hidden="1" customWidth="1"/>
    <col min="4" max="6" width="0" style="61" hidden="1" customWidth="1"/>
    <col min="7" max="7" width="9.85546875" style="61" customWidth="1"/>
    <col min="8" max="9" width="9.140625" style="61"/>
    <col min="10" max="10" width="13.42578125" style="127" customWidth="1"/>
    <col min="11" max="11" width="9.85546875" style="61" customWidth="1"/>
    <col min="12" max="13" width="9.140625" style="61"/>
    <col min="14" max="14" width="12.85546875" style="127" customWidth="1"/>
    <col min="15" max="15" width="9.85546875" style="61" hidden="1" customWidth="1"/>
    <col min="16" max="18" width="0" style="61" hidden="1" customWidth="1"/>
    <col min="19" max="19" width="9.85546875" style="61" customWidth="1"/>
    <col min="20" max="21" width="9.140625" style="61"/>
    <col min="22" max="22" width="11.42578125" style="127" bestFit="1" customWidth="1"/>
    <col min="23" max="23" width="9.85546875" style="61" hidden="1" customWidth="1"/>
    <col min="24" max="26" width="0" style="61" hidden="1" customWidth="1"/>
    <col min="27" max="27" width="9.85546875" style="61" hidden="1" customWidth="1"/>
    <col min="28" max="30" width="0" style="61" hidden="1" customWidth="1"/>
    <col min="31" max="31" width="9.85546875" style="61" hidden="1" customWidth="1"/>
    <col min="32" max="34" width="0" style="61" hidden="1" customWidth="1"/>
    <col min="35" max="35" width="9.85546875" style="61" hidden="1" customWidth="1"/>
    <col min="36" max="38" width="0" style="61" hidden="1" customWidth="1"/>
    <col min="39" max="39" width="9.85546875" style="61" hidden="1" customWidth="1"/>
    <col min="40" max="40" width="0" style="61" hidden="1" customWidth="1"/>
    <col min="41" max="41" width="10.7109375" style="61" hidden="1" customWidth="1"/>
    <col min="42" max="42" width="0" style="61" hidden="1" customWidth="1"/>
    <col min="43" max="43" width="9.85546875" style="61" hidden="1" customWidth="1"/>
    <col min="44" max="44" width="0" style="61" hidden="1" customWidth="1"/>
    <col min="45" max="45" width="10.7109375" style="61" hidden="1" customWidth="1"/>
    <col min="46" max="46" width="0" style="61" hidden="1" customWidth="1"/>
    <col min="47" max="47" width="9.85546875" style="61" customWidth="1"/>
    <col min="48" max="48" width="9.140625" style="61"/>
    <col min="49" max="49" width="10.7109375" style="61" customWidth="1"/>
    <col min="50" max="50" width="12.42578125" style="127" bestFit="1" customWidth="1"/>
    <col min="51" max="51" width="9.85546875" style="61" customWidth="1"/>
    <col min="52" max="52" width="9.140625" style="61"/>
    <col min="53" max="53" width="10.7109375" style="61" customWidth="1"/>
    <col min="54" max="54" width="13" style="127" customWidth="1"/>
    <col min="55" max="55" width="9.85546875" style="61" customWidth="1"/>
    <col min="56" max="56" width="9.140625" style="61"/>
    <col min="57" max="57" width="10.7109375" style="61" customWidth="1"/>
    <col min="58" max="58" width="11.42578125" style="127" bestFit="1" customWidth="1"/>
    <col min="59" max="59" width="9.85546875" style="61" customWidth="1"/>
    <col min="60" max="60" width="9.140625" style="61"/>
    <col min="61" max="61" width="10.7109375" style="61" customWidth="1"/>
    <col min="62" max="62" width="11.42578125" style="127" bestFit="1" customWidth="1"/>
    <col min="63" max="63" width="9.85546875" style="61" customWidth="1"/>
    <col min="64" max="64" width="9.140625" style="61"/>
    <col min="65" max="65" width="10.7109375" style="61" customWidth="1"/>
    <col min="66" max="66" width="11.42578125" style="127" bestFit="1" customWidth="1"/>
    <col min="67" max="67" width="9.85546875" style="61" customWidth="1"/>
    <col min="68" max="68" width="9.140625" style="61"/>
    <col min="69" max="69" width="10.7109375" style="61" customWidth="1"/>
    <col min="70" max="70" width="11.42578125" style="127" bestFit="1" customWidth="1"/>
    <col min="71" max="71" width="9.85546875" style="61" hidden="1" customWidth="1"/>
    <col min="72" max="72" width="0" style="61" hidden="1" customWidth="1"/>
    <col min="73" max="73" width="10.7109375" style="61" hidden="1" customWidth="1"/>
    <col min="74" max="74" width="0" style="61" hidden="1" customWidth="1"/>
    <col min="75" max="75" width="9.85546875" style="61" hidden="1" customWidth="1"/>
    <col min="76" max="76" width="0" style="61" hidden="1" customWidth="1"/>
    <col min="77" max="77" width="10.7109375" style="61" hidden="1" customWidth="1"/>
    <col min="78" max="78" width="0" style="61" hidden="1" customWidth="1"/>
    <col min="79" max="79" width="9.85546875" style="61" customWidth="1"/>
    <col min="80" max="80" width="9.140625" style="61"/>
    <col min="81" max="81" width="10.7109375" style="61" customWidth="1"/>
    <col min="82" max="82" width="12.42578125" style="127" bestFit="1" customWidth="1"/>
    <col min="83" max="83" width="9.85546875" style="61" customWidth="1"/>
    <col min="84" max="84" width="11" style="61" customWidth="1"/>
    <col min="85" max="85" width="10.7109375" style="61" customWidth="1"/>
    <col min="86" max="86" width="11.42578125" style="127" bestFit="1" customWidth="1"/>
    <col min="87" max="87" width="9.85546875" style="61" customWidth="1"/>
    <col min="88" max="88" width="9.140625" style="61"/>
    <col min="89" max="89" width="10.7109375" style="61" customWidth="1"/>
    <col min="90" max="90" width="12.42578125" style="127" bestFit="1" customWidth="1"/>
    <col min="91" max="91" width="9.85546875" style="61" customWidth="1"/>
    <col min="92" max="92" width="9.140625" style="61"/>
    <col min="93" max="93" width="10.7109375" style="61" customWidth="1"/>
    <col min="94" max="94" width="13.28515625" style="127" customWidth="1"/>
    <col min="95" max="95" width="9.85546875" style="61" customWidth="1"/>
    <col min="96" max="96" width="9.140625" style="61"/>
    <col min="97" max="97" width="10.7109375" style="61" customWidth="1"/>
    <col min="98" max="98" width="11.42578125" style="127" bestFit="1" customWidth="1"/>
    <col min="99" max="99" width="9.85546875" style="61" customWidth="1"/>
    <col min="100" max="100" width="9.140625" style="61"/>
    <col min="101" max="101" width="10.7109375" style="61" customWidth="1"/>
    <col min="102" max="102" width="14.5703125" style="127" customWidth="1"/>
    <col min="103" max="103" width="9.85546875" style="61" hidden="1" customWidth="1"/>
    <col min="104" max="104" width="0" style="61" hidden="1" customWidth="1"/>
    <col min="105" max="105" width="10.7109375" style="61" hidden="1" customWidth="1"/>
    <col min="106" max="106" width="0" style="61" hidden="1" customWidth="1"/>
    <col min="107" max="107" width="9.85546875" style="61" hidden="1" customWidth="1"/>
    <col min="108" max="108" width="0" style="61" hidden="1" customWidth="1"/>
    <col min="109" max="109" width="10.7109375" style="61" hidden="1" customWidth="1"/>
    <col min="110" max="110" width="0" style="61" hidden="1" customWidth="1"/>
    <col min="111" max="111" width="9.85546875" style="61" hidden="1" customWidth="1"/>
    <col min="112" max="112" width="0" style="61" hidden="1" customWidth="1"/>
    <col min="113" max="113" width="10.7109375" style="61" hidden="1" customWidth="1"/>
    <col min="114" max="114" width="0" style="61" hidden="1" customWidth="1"/>
    <col min="115" max="115" width="9.85546875" style="61" hidden="1" customWidth="1"/>
    <col min="116" max="116" width="0" style="61" hidden="1" customWidth="1"/>
    <col min="117" max="117" width="10.7109375" style="61" hidden="1" customWidth="1"/>
    <col min="118" max="118" width="0" style="61" hidden="1" customWidth="1"/>
    <col min="119" max="119" width="9.85546875" style="61" hidden="1" customWidth="1"/>
    <col min="120" max="120" width="0" style="61" hidden="1" customWidth="1"/>
    <col min="121" max="121" width="10.7109375" style="61" hidden="1" customWidth="1"/>
    <col min="122" max="122" width="0" style="61" hidden="1" customWidth="1"/>
    <col min="123" max="123" width="9.85546875" style="61" hidden="1" customWidth="1"/>
    <col min="124" max="124" width="0" style="61" hidden="1" customWidth="1"/>
    <col min="125" max="125" width="10.7109375" style="61" hidden="1" customWidth="1"/>
    <col min="126" max="126" width="0" style="61" hidden="1" customWidth="1"/>
    <col min="127" max="127" width="9.85546875" style="61" hidden="1" customWidth="1"/>
    <col min="128" max="128" width="0" style="61" hidden="1" customWidth="1"/>
    <col min="129" max="129" width="10.7109375" style="61" hidden="1" customWidth="1"/>
    <col min="130" max="130" width="0" style="61" hidden="1" customWidth="1"/>
    <col min="131" max="131" width="9.85546875" style="61" customWidth="1"/>
    <col min="132" max="132" width="12.85546875" style="61" customWidth="1"/>
    <col min="133" max="133" width="10.7109375" style="61" customWidth="1"/>
    <col min="134" max="134" width="16" style="127" customWidth="1"/>
    <col min="135" max="16384" width="9.140625" style="61"/>
  </cols>
  <sheetData>
    <row r="3" spans="1:134" x14ac:dyDescent="0.25">
      <c r="B3" s="126"/>
    </row>
    <row r="4" spans="1:134" s="142" customFormat="1" ht="30.75" customHeight="1" x14ac:dyDescent="0.25">
      <c r="A4" s="160" t="s">
        <v>373</v>
      </c>
      <c r="B4" s="139"/>
      <c r="C4" s="140"/>
      <c r="D4" s="140"/>
      <c r="E4" s="140"/>
      <c r="F4" s="140"/>
      <c r="G4" s="140"/>
      <c r="H4" s="140"/>
      <c r="I4" s="140"/>
      <c r="J4" s="141"/>
      <c r="K4" s="140"/>
      <c r="L4" s="140"/>
      <c r="M4" s="140"/>
      <c r="N4" s="141"/>
      <c r="O4" s="140"/>
      <c r="P4" s="140"/>
      <c r="Q4" s="140"/>
      <c r="R4" s="140"/>
      <c r="S4" s="140"/>
      <c r="T4" s="140"/>
      <c r="U4" s="140"/>
      <c r="V4" s="141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1"/>
      <c r="AY4" s="140"/>
      <c r="AZ4" s="140"/>
      <c r="BA4" s="140"/>
      <c r="BB4" s="141"/>
      <c r="BC4" s="140"/>
      <c r="BD4" s="140"/>
      <c r="BE4" s="140"/>
      <c r="BF4" s="141"/>
      <c r="BG4" s="140"/>
      <c r="BH4" s="140"/>
      <c r="BI4" s="140"/>
      <c r="BJ4" s="141"/>
      <c r="BK4" s="140"/>
      <c r="BL4" s="140"/>
      <c r="BM4" s="140"/>
      <c r="BN4" s="141"/>
      <c r="BO4" s="140"/>
      <c r="BP4" s="140"/>
      <c r="BQ4" s="140"/>
      <c r="BR4" s="141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1"/>
      <c r="CE4" s="140"/>
      <c r="CF4" s="140"/>
      <c r="CG4" s="140"/>
      <c r="CH4" s="141"/>
      <c r="CI4" s="140"/>
      <c r="CJ4" s="140"/>
      <c r="CK4" s="140"/>
      <c r="CL4" s="141"/>
      <c r="CM4" s="140"/>
      <c r="CN4" s="140"/>
      <c r="CO4" s="140"/>
      <c r="CP4" s="141"/>
      <c r="CQ4" s="140"/>
      <c r="CR4" s="140"/>
      <c r="CS4" s="140"/>
      <c r="CT4" s="141"/>
      <c r="CU4" s="140"/>
      <c r="CV4" s="140"/>
      <c r="CW4" s="140"/>
      <c r="CX4" s="141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235"/>
      <c r="EB4" s="235"/>
      <c r="EC4" s="235"/>
      <c r="ED4" s="235"/>
    </row>
    <row r="5" spans="1:134" ht="28.5" customHeight="1" x14ac:dyDescent="0.25">
      <c r="A5" s="236"/>
      <c r="B5" s="237" t="s">
        <v>1</v>
      </c>
      <c r="C5" s="227" t="s">
        <v>101</v>
      </c>
      <c r="D5" s="227"/>
      <c r="E5" s="227"/>
      <c r="F5" s="227"/>
      <c r="G5" s="227" t="s">
        <v>102</v>
      </c>
      <c r="H5" s="227"/>
      <c r="I5" s="227"/>
      <c r="J5" s="227"/>
      <c r="K5" s="227" t="s">
        <v>103</v>
      </c>
      <c r="L5" s="227"/>
      <c r="M5" s="227"/>
      <c r="N5" s="227"/>
      <c r="O5" s="227" t="s">
        <v>104</v>
      </c>
      <c r="P5" s="227"/>
      <c r="Q5" s="227"/>
      <c r="R5" s="227"/>
      <c r="S5" s="227" t="s">
        <v>274</v>
      </c>
      <c r="T5" s="227"/>
      <c r="U5" s="227"/>
      <c r="V5" s="227"/>
      <c r="W5" s="227" t="s">
        <v>275</v>
      </c>
      <c r="X5" s="227"/>
      <c r="Y5" s="227"/>
      <c r="Z5" s="227"/>
      <c r="AA5" s="227" t="s">
        <v>105</v>
      </c>
      <c r="AB5" s="227"/>
      <c r="AC5" s="227"/>
      <c r="AD5" s="227"/>
      <c r="AE5" s="227" t="s">
        <v>106</v>
      </c>
      <c r="AF5" s="227"/>
      <c r="AG5" s="227"/>
      <c r="AH5" s="227"/>
      <c r="AI5" s="227" t="s">
        <v>107</v>
      </c>
      <c r="AJ5" s="227"/>
      <c r="AK5" s="227"/>
      <c r="AL5" s="227"/>
      <c r="AM5" s="227" t="s">
        <v>135</v>
      </c>
      <c r="AN5" s="227"/>
      <c r="AO5" s="227"/>
      <c r="AP5" s="227"/>
      <c r="AQ5" s="227" t="s">
        <v>276</v>
      </c>
      <c r="AR5" s="227"/>
      <c r="AS5" s="227"/>
      <c r="AT5" s="227"/>
      <c r="AU5" s="227" t="s">
        <v>277</v>
      </c>
      <c r="AV5" s="227"/>
      <c r="AW5" s="227"/>
      <c r="AX5" s="227"/>
      <c r="AY5" s="227" t="s">
        <v>127</v>
      </c>
      <c r="AZ5" s="227"/>
      <c r="BA5" s="227"/>
      <c r="BB5" s="227"/>
      <c r="BC5" s="227" t="s">
        <v>109</v>
      </c>
      <c r="BD5" s="227"/>
      <c r="BE5" s="227"/>
      <c r="BF5" s="227"/>
      <c r="BG5" s="227" t="s">
        <v>110</v>
      </c>
      <c r="BH5" s="227"/>
      <c r="BI5" s="227"/>
      <c r="BJ5" s="227"/>
      <c r="BK5" s="227" t="s">
        <v>278</v>
      </c>
      <c r="BL5" s="227"/>
      <c r="BM5" s="227"/>
      <c r="BN5" s="227"/>
      <c r="BO5" s="227" t="s">
        <v>279</v>
      </c>
      <c r="BP5" s="227"/>
      <c r="BQ5" s="227"/>
      <c r="BR5" s="227"/>
      <c r="BS5" s="227" t="s">
        <v>280</v>
      </c>
      <c r="BT5" s="227"/>
      <c r="BU5" s="227"/>
      <c r="BV5" s="227"/>
      <c r="BW5" s="227" t="s">
        <v>111</v>
      </c>
      <c r="BX5" s="227"/>
      <c r="BY5" s="227"/>
      <c r="BZ5" s="227"/>
      <c r="CA5" s="227" t="s">
        <v>112</v>
      </c>
      <c r="CB5" s="227"/>
      <c r="CC5" s="227"/>
      <c r="CD5" s="227"/>
      <c r="CE5" s="227" t="s">
        <v>288</v>
      </c>
      <c r="CF5" s="227"/>
      <c r="CG5" s="227"/>
      <c r="CH5" s="227"/>
      <c r="CI5" s="227" t="s">
        <v>282</v>
      </c>
      <c r="CJ5" s="227"/>
      <c r="CK5" s="227"/>
      <c r="CL5" s="227"/>
      <c r="CM5" s="227" t="s">
        <v>115</v>
      </c>
      <c r="CN5" s="227"/>
      <c r="CO5" s="227"/>
      <c r="CP5" s="227"/>
      <c r="CQ5" s="227" t="s">
        <v>283</v>
      </c>
      <c r="CR5" s="227"/>
      <c r="CS5" s="227"/>
      <c r="CT5" s="227"/>
      <c r="CU5" s="227" t="s">
        <v>117</v>
      </c>
      <c r="CV5" s="227"/>
      <c r="CW5" s="227"/>
      <c r="CX5" s="227"/>
      <c r="CY5" s="227" t="s">
        <v>118</v>
      </c>
      <c r="CZ5" s="227"/>
      <c r="DA5" s="227"/>
      <c r="DB5" s="227"/>
      <c r="DC5" s="227" t="s">
        <v>119</v>
      </c>
      <c r="DD5" s="227"/>
      <c r="DE5" s="227"/>
      <c r="DF5" s="227"/>
      <c r="DG5" s="227" t="s">
        <v>284</v>
      </c>
      <c r="DH5" s="227"/>
      <c r="DI5" s="227"/>
      <c r="DJ5" s="227"/>
      <c r="DK5" s="227" t="s">
        <v>285</v>
      </c>
      <c r="DL5" s="227"/>
      <c r="DM5" s="227"/>
      <c r="DN5" s="227"/>
      <c r="DO5" s="227" t="s">
        <v>286</v>
      </c>
      <c r="DP5" s="227"/>
      <c r="DQ5" s="227"/>
      <c r="DR5" s="227"/>
      <c r="DS5" s="228" t="s">
        <v>122</v>
      </c>
      <c r="DT5" s="228"/>
      <c r="DU5" s="228"/>
      <c r="DV5" s="228"/>
      <c r="DW5" s="227" t="s">
        <v>287</v>
      </c>
      <c r="DX5" s="227"/>
      <c r="DY5" s="227"/>
      <c r="DZ5" s="227"/>
      <c r="EA5" s="227" t="s">
        <v>123</v>
      </c>
      <c r="EB5" s="227"/>
      <c r="EC5" s="227"/>
      <c r="ED5" s="227"/>
    </row>
    <row r="6" spans="1:134" s="130" customFormat="1" ht="30" x14ac:dyDescent="0.25">
      <c r="A6" s="236"/>
      <c r="B6" s="237"/>
      <c r="C6" s="128" t="s">
        <v>270</v>
      </c>
      <c r="D6" s="128" t="s">
        <v>271</v>
      </c>
      <c r="E6" s="128" t="s">
        <v>272</v>
      </c>
      <c r="F6" s="128" t="s">
        <v>273</v>
      </c>
      <c r="G6" s="128" t="s">
        <v>270</v>
      </c>
      <c r="H6" s="128" t="s">
        <v>271</v>
      </c>
      <c r="I6" s="128" t="s">
        <v>272</v>
      </c>
      <c r="J6" s="129" t="s">
        <v>273</v>
      </c>
      <c r="K6" s="128" t="s">
        <v>270</v>
      </c>
      <c r="L6" s="128" t="s">
        <v>271</v>
      </c>
      <c r="M6" s="128" t="s">
        <v>272</v>
      </c>
      <c r="N6" s="129" t="s">
        <v>273</v>
      </c>
      <c r="O6" s="128" t="s">
        <v>270</v>
      </c>
      <c r="P6" s="128" t="s">
        <v>271</v>
      </c>
      <c r="Q6" s="128" t="s">
        <v>272</v>
      </c>
      <c r="R6" s="128" t="s">
        <v>273</v>
      </c>
      <c r="S6" s="128" t="s">
        <v>270</v>
      </c>
      <c r="T6" s="128" t="s">
        <v>271</v>
      </c>
      <c r="U6" s="128" t="s">
        <v>272</v>
      </c>
      <c r="V6" s="129" t="s">
        <v>273</v>
      </c>
      <c r="W6" s="128" t="s">
        <v>270</v>
      </c>
      <c r="X6" s="128" t="s">
        <v>271</v>
      </c>
      <c r="Y6" s="128" t="s">
        <v>272</v>
      </c>
      <c r="Z6" s="128" t="s">
        <v>273</v>
      </c>
      <c r="AA6" s="128" t="s">
        <v>270</v>
      </c>
      <c r="AB6" s="128" t="s">
        <v>271</v>
      </c>
      <c r="AC6" s="128" t="s">
        <v>272</v>
      </c>
      <c r="AD6" s="128" t="s">
        <v>273</v>
      </c>
      <c r="AE6" s="128" t="s">
        <v>270</v>
      </c>
      <c r="AF6" s="128" t="s">
        <v>271</v>
      </c>
      <c r="AG6" s="128" t="s">
        <v>272</v>
      </c>
      <c r="AH6" s="128" t="s">
        <v>273</v>
      </c>
      <c r="AI6" s="128" t="s">
        <v>270</v>
      </c>
      <c r="AJ6" s="128" t="s">
        <v>271</v>
      </c>
      <c r="AK6" s="128" t="s">
        <v>272</v>
      </c>
      <c r="AL6" s="128" t="s">
        <v>273</v>
      </c>
      <c r="AM6" s="128" t="s">
        <v>270</v>
      </c>
      <c r="AN6" s="128" t="s">
        <v>271</v>
      </c>
      <c r="AO6" s="128" t="s">
        <v>272</v>
      </c>
      <c r="AP6" s="128" t="s">
        <v>273</v>
      </c>
      <c r="AQ6" s="128" t="s">
        <v>270</v>
      </c>
      <c r="AR6" s="128" t="s">
        <v>271</v>
      </c>
      <c r="AS6" s="128" t="s">
        <v>272</v>
      </c>
      <c r="AT6" s="128" t="s">
        <v>273</v>
      </c>
      <c r="AU6" s="128" t="s">
        <v>270</v>
      </c>
      <c r="AV6" s="128" t="s">
        <v>271</v>
      </c>
      <c r="AW6" s="128" t="s">
        <v>272</v>
      </c>
      <c r="AX6" s="129" t="s">
        <v>273</v>
      </c>
      <c r="AY6" s="128" t="s">
        <v>270</v>
      </c>
      <c r="AZ6" s="128" t="s">
        <v>271</v>
      </c>
      <c r="BA6" s="128" t="s">
        <v>272</v>
      </c>
      <c r="BB6" s="129" t="s">
        <v>273</v>
      </c>
      <c r="BC6" s="128" t="s">
        <v>270</v>
      </c>
      <c r="BD6" s="128" t="s">
        <v>271</v>
      </c>
      <c r="BE6" s="128" t="s">
        <v>272</v>
      </c>
      <c r="BF6" s="129" t="s">
        <v>273</v>
      </c>
      <c r="BG6" s="128" t="s">
        <v>270</v>
      </c>
      <c r="BH6" s="128" t="s">
        <v>271</v>
      </c>
      <c r="BI6" s="128" t="s">
        <v>272</v>
      </c>
      <c r="BJ6" s="129" t="s">
        <v>273</v>
      </c>
      <c r="BK6" s="128" t="s">
        <v>270</v>
      </c>
      <c r="BL6" s="128" t="s">
        <v>271</v>
      </c>
      <c r="BM6" s="128" t="s">
        <v>272</v>
      </c>
      <c r="BN6" s="129" t="s">
        <v>273</v>
      </c>
      <c r="BO6" s="128" t="s">
        <v>270</v>
      </c>
      <c r="BP6" s="128" t="s">
        <v>271</v>
      </c>
      <c r="BQ6" s="128" t="s">
        <v>272</v>
      </c>
      <c r="BR6" s="129" t="s">
        <v>273</v>
      </c>
      <c r="BS6" s="128" t="s">
        <v>270</v>
      </c>
      <c r="BT6" s="128" t="s">
        <v>271</v>
      </c>
      <c r="BU6" s="128" t="s">
        <v>272</v>
      </c>
      <c r="BV6" s="128" t="s">
        <v>273</v>
      </c>
      <c r="BW6" s="128" t="s">
        <v>270</v>
      </c>
      <c r="BX6" s="128" t="s">
        <v>271</v>
      </c>
      <c r="BY6" s="128" t="s">
        <v>272</v>
      </c>
      <c r="BZ6" s="128" t="s">
        <v>273</v>
      </c>
      <c r="CA6" s="128" t="s">
        <v>270</v>
      </c>
      <c r="CB6" s="128" t="s">
        <v>271</v>
      </c>
      <c r="CC6" s="128" t="s">
        <v>272</v>
      </c>
      <c r="CD6" s="129" t="s">
        <v>273</v>
      </c>
      <c r="CE6" s="128" t="s">
        <v>270</v>
      </c>
      <c r="CF6" s="128" t="s">
        <v>271</v>
      </c>
      <c r="CG6" s="128" t="s">
        <v>272</v>
      </c>
      <c r="CH6" s="129" t="s">
        <v>273</v>
      </c>
      <c r="CI6" s="128" t="s">
        <v>270</v>
      </c>
      <c r="CJ6" s="128" t="s">
        <v>271</v>
      </c>
      <c r="CK6" s="128" t="s">
        <v>272</v>
      </c>
      <c r="CL6" s="129" t="s">
        <v>273</v>
      </c>
      <c r="CM6" s="128" t="s">
        <v>270</v>
      </c>
      <c r="CN6" s="128" t="s">
        <v>271</v>
      </c>
      <c r="CO6" s="128" t="s">
        <v>272</v>
      </c>
      <c r="CP6" s="129" t="s">
        <v>273</v>
      </c>
      <c r="CQ6" s="128" t="s">
        <v>270</v>
      </c>
      <c r="CR6" s="128" t="s">
        <v>271</v>
      </c>
      <c r="CS6" s="128" t="s">
        <v>272</v>
      </c>
      <c r="CT6" s="129" t="s">
        <v>273</v>
      </c>
      <c r="CU6" s="128" t="s">
        <v>270</v>
      </c>
      <c r="CV6" s="128" t="s">
        <v>271</v>
      </c>
      <c r="CW6" s="128" t="s">
        <v>272</v>
      </c>
      <c r="CX6" s="129" t="s">
        <v>273</v>
      </c>
      <c r="CY6" s="128" t="s">
        <v>270</v>
      </c>
      <c r="CZ6" s="128" t="s">
        <v>271</v>
      </c>
      <c r="DA6" s="128" t="s">
        <v>272</v>
      </c>
      <c r="DB6" s="128" t="s">
        <v>273</v>
      </c>
      <c r="DC6" s="128" t="s">
        <v>270</v>
      </c>
      <c r="DD6" s="128" t="s">
        <v>271</v>
      </c>
      <c r="DE6" s="128" t="s">
        <v>272</v>
      </c>
      <c r="DF6" s="128" t="s">
        <v>273</v>
      </c>
      <c r="DG6" s="128" t="s">
        <v>270</v>
      </c>
      <c r="DH6" s="128" t="s">
        <v>271</v>
      </c>
      <c r="DI6" s="128" t="s">
        <v>272</v>
      </c>
      <c r="DJ6" s="128" t="s">
        <v>273</v>
      </c>
      <c r="DK6" s="128" t="s">
        <v>270</v>
      </c>
      <c r="DL6" s="128" t="s">
        <v>271</v>
      </c>
      <c r="DM6" s="128" t="s">
        <v>272</v>
      </c>
      <c r="DN6" s="128" t="s">
        <v>273</v>
      </c>
      <c r="DO6" s="128" t="s">
        <v>270</v>
      </c>
      <c r="DP6" s="128" t="s">
        <v>271</v>
      </c>
      <c r="DQ6" s="128" t="s">
        <v>272</v>
      </c>
      <c r="DR6" s="128" t="s">
        <v>273</v>
      </c>
      <c r="DS6" s="128" t="s">
        <v>270</v>
      </c>
      <c r="DT6" s="128" t="s">
        <v>271</v>
      </c>
      <c r="DU6" s="128" t="s">
        <v>272</v>
      </c>
      <c r="DV6" s="128" t="s">
        <v>273</v>
      </c>
      <c r="DW6" s="128" t="s">
        <v>270</v>
      </c>
      <c r="DX6" s="128" t="s">
        <v>271</v>
      </c>
      <c r="DY6" s="128" t="s">
        <v>272</v>
      </c>
      <c r="DZ6" s="128" t="s">
        <v>273</v>
      </c>
      <c r="EA6" s="128" t="s">
        <v>270</v>
      </c>
      <c r="EB6" s="128" t="s">
        <v>271</v>
      </c>
      <c r="EC6" s="128" t="s">
        <v>272</v>
      </c>
      <c r="ED6" s="129" t="s">
        <v>273</v>
      </c>
    </row>
    <row r="7" spans="1:134" x14ac:dyDescent="0.25">
      <c r="A7" s="122">
        <v>1</v>
      </c>
      <c r="B7" s="143" t="s">
        <v>2</v>
      </c>
      <c r="C7" s="59"/>
      <c r="D7" s="59"/>
      <c r="E7" s="59"/>
      <c r="F7" s="59"/>
      <c r="G7" s="59"/>
      <c r="H7" s="59"/>
      <c r="I7" s="59"/>
      <c r="J7" s="124"/>
      <c r="K7" s="59"/>
      <c r="L7" s="59"/>
      <c r="M7" s="59"/>
      <c r="N7" s="124"/>
      <c r="O7" s="59"/>
      <c r="P7" s="59"/>
      <c r="Q7" s="59"/>
      <c r="R7" s="59"/>
      <c r="S7" s="59"/>
      <c r="T7" s="59"/>
      <c r="U7" s="59"/>
      <c r="V7" s="124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124"/>
      <c r="AY7" s="59"/>
      <c r="AZ7" s="59"/>
      <c r="BA7" s="59"/>
      <c r="BB7" s="124"/>
      <c r="BC7" s="59"/>
      <c r="BD7" s="59"/>
      <c r="BE7" s="59"/>
      <c r="BF7" s="124"/>
      <c r="BG7" s="59"/>
      <c r="BH7" s="59"/>
      <c r="BI7" s="59"/>
      <c r="BJ7" s="124"/>
      <c r="BK7" s="59"/>
      <c r="BL7" s="59"/>
      <c r="BM7" s="59"/>
      <c r="BN7" s="124"/>
      <c r="BO7" s="59"/>
      <c r="BP7" s="59"/>
      <c r="BQ7" s="59"/>
      <c r="BR7" s="124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124"/>
      <c r="CE7" s="59"/>
      <c r="CF7" s="59"/>
      <c r="CG7" s="59"/>
      <c r="CH7" s="124"/>
      <c r="CI7" s="59"/>
      <c r="CJ7" s="59"/>
      <c r="CK7" s="59"/>
      <c r="CL7" s="124"/>
      <c r="CM7" s="59"/>
      <c r="CN7" s="59"/>
      <c r="CO7" s="59"/>
      <c r="CP7" s="124"/>
      <c r="CQ7" s="59"/>
      <c r="CR7" s="59"/>
      <c r="CS7" s="59"/>
      <c r="CT7" s="124"/>
      <c r="CU7" s="59"/>
      <c r="CV7" s="59"/>
      <c r="CW7" s="59"/>
      <c r="CX7" s="124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>
        <f>C7+G7+K7+O7+S7+W7+AA7+AE7+AI7+AM7+AQ7+AU7+AY7+BC7+BG7+BK7+BO7+BS7+BW7+CA7+CE7+CI7+CM7+CQ7+CU7+CY7+DC7+DG7+DK7+DO7+DS7+DW7</f>
        <v>0</v>
      </c>
      <c r="EB7" s="59">
        <f t="shared" ref="EB7:ED22" si="0">D7+H7+L7+P7+T7+X7+AB7+AF7+AJ7+AN7+AR7+AV7+AZ7+BD7+BH7+BL7+BP7+BT7+BX7+CB7+CF7+CJ7+CN7+CR7+CV7+CZ7+DD7+DH7+DL7+DP7+DT7+DX7</f>
        <v>0</v>
      </c>
      <c r="EC7" s="59">
        <f t="shared" si="0"/>
        <v>0</v>
      </c>
      <c r="ED7" s="124">
        <f t="shared" si="0"/>
        <v>0</v>
      </c>
    </row>
    <row r="8" spans="1:134" x14ac:dyDescent="0.25">
      <c r="A8" s="122">
        <v>2</v>
      </c>
      <c r="B8" s="143" t="s">
        <v>3</v>
      </c>
      <c r="C8" s="59"/>
      <c r="D8" s="59"/>
      <c r="E8" s="59"/>
      <c r="F8" s="59"/>
      <c r="G8" s="59"/>
      <c r="H8" s="59"/>
      <c r="I8" s="59"/>
      <c r="J8" s="124"/>
      <c r="K8" s="59"/>
      <c r="L8" s="59"/>
      <c r="M8" s="59"/>
      <c r="N8" s="124"/>
      <c r="O8" s="59"/>
      <c r="P8" s="59"/>
      <c r="Q8" s="59"/>
      <c r="R8" s="59"/>
      <c r="S8" s="59"/>
      <c r="T8" s="59"/>
      <c r="U8" s="59"/>
      <c r="V8" s="124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124"/>
      <c r="AY8" s="59"/>
      <c r="AZ8" s="59"/>
      <c r="BA8" s="59"/>
      <c r="BB8" s="124"/>
      <c r="BC8" s="59"/>
      <c r="BD8" s="59"/>
      <c r="BE8" s="59"/>
      <c r="BF8" s="124"/>
      <c r="BG8" s="59"/>
      <c r="BH8" s="59"/>
      <c r="BI8" s="59"/>
      <c r="BJ8" s="124"/>
      <c r="BK8" s="59"/>
      <c r="BL8" s="59"/>
      <c r="BM8" s="59"/>
      <c r="BN8" s="124"/>
      <c r="BO8" s="59"/>
      <c r="BP8" s="59"/>
      <c r="BQ8" s="59"/>
      <c r="BR8" s="124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124"/>
      <c r="CE8" s="59"/>
      <c r="CF8" s="59"/>
      <c r="CG8" s="59"/>
      <c r="CH8" s="124"/>
      <c r="CI8" s="59"/>
      <c r="CJ8" s="59"/>
      <c r="CK8" s="59"/>
      <c r="CL8" s="124"/>
      <c r="CM8" s="59"/>
      <c r="CN8" s="59"/>
      <c r="CO8" s="59"/>
      <c r="CP8" s="124"/>
      <c r="CQ8" s="59"/>
      <c r="CR8" s="59"/>
      <c r="CS8" s="59"/>
      <c r="CT8" s="124"/>
      <c r="CU8" s="59"/>
      <c r="CV8" s="59"/>
      <c r="CW8" s="59"/>
      <c r="CX8" s="124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>
        <f t="shared" ref="EA8:ED30" si="1">C8+G8+K8+O8+S8+W8+AA8+AE8+AI8+AM8+AQ8+AU8+AY8+BC8+BG8+BK8+BO8+BS8+BW8+CA8+CE8+CI8+CM8+CQ8+CU8+CY8+DC8+DG8+DK8+DO8+DS8+DW8</f>
        <v>0</v>
      </c>
      <c r="EB8" s="59">
        <f t="shared" si="0"/>
        <v>0</v>
      </c>
      <c r="EC8" s="59">
        <f t="shared" si="0"/>
        <v>0</v>
      </c>
      <c r="ED8" s="124">
        <f t="shared" si="0"/>
        <v>0</v>
      </c>
    </row>
    <row r="9" spans="1:134" x14ac:dyDescent="0.25">
      <c r="A9" s="122">
        <v>3</v>
      </c>
      <c r="B9" s="143" t="s">
        <v>4</v>
      </c>
      <c r="C9" s="59"/>
      <c r="D9" s="59"/>
      <c r="E9" s="59"/>
      <c r="F9" s="59"/>
      <c r="G9" s="59"/>
      <c r="H9" s="59"/>
      <c r="I9" s="59"/>
      <c r="J9" s="124"/>
      <c r="K9" s="59"/>
      <c r="L9" s="59"/>
      <c r="M9" s="59"/>
      <c r="N9" s="124"/>
      <c r="O9" s="59"/>
      <c r="P9" s="59"/>
      <c r="Q9" s="59"/>
      <c r="R9" s="59"/>
      <c r="S9" s="59"/>
      <c r="T9" s="59"/>
      <c r="U9" s="59"/>
      <c r="V9" s="124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24"/>
      <c r="AY9" s="59"/>
      <c r="AZ9" s="59"/>
      <c r="BA9" s="59"/>
      <c r="BB9" s="124"/>
      <c r="BC9" s="59"/>
      <c r="BD9" s="59"/>
      <c r="BE9" s="59"/>
      <c r="BF9" s="124"/>
      <c r="BG9" s="59"/>
      <c r="BH9" s="59"/>
      <c r="BI9" s="59"/>
      <c r="BJ9" s="124"/>
      <c r="BK9" s="59"/>
      <c r="BL9" s="59"/>
      <c r="BM9" s="59"/>
      <c r="BN9" s="124"/>
      <c r="BO9" s="59"/>
      <c r="BP9" s="59"/>
      <c r="BQ9" s="59"/>
      <c r="BR9" s="124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124"/>
      <c r="CE9" s="59"/>
      <c r="CF9" s="59"/>
      <c r="CG9" s="59"/>
      <c r="CH9" s="124"/>
      <c r="CI9" s="59"/>
      <c r="CJ9" s="59"/>
      <c r="CK9" s="59"/>
      <c r="CL9" s="124"/>
      <c r="CM9" s="59"/>
      <c r="CN9" s="59"/>
      <c r="CO9" s="59"/>
      <c r="CP9" s="124"/>
      <c r="CQ9" s="59"/>
      <c r="CR9" s="59"/>
      <c r="CS9" s="59"/>
      <c r="CT9" s="124"/>
      <c r="CU9" s="59"/>
      <c r="CV9" s="59"/>
      <c r="CW9" s="59"/>
      <c r="CX9" s="124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>
        <f t="shared" si="1"/>
        <v>0</v>
      </c>
      <c r="EB9" s="59">
        <f t="shared" si="0"/>
        <v>0</v>
      </c>
      <c r="EC9" s="59">
        <f t="shared" si="0"/>
        <v>0</v>
      </c>
      <c r="ED9" s="124">
        <f t="shared" si="0"/>
        <v>0</v>
      </c>
    </row>
    <row r="10" spans="1:134" x14ac:dyDescent="0.25">
      <c r="A10" s="122">
        <v>4</v>
      </c>
      <c r="B10" s="143" t="s">
        <v>5</v>
      </c>
      <c r="C10" s="59"/>
      <c r="D10" s="59"/>
      <c r="E10" s="59"/>
      <c r="F10" s="59"/>
      <c r="G10" s="59"/>
      <c r="H10" s="59"/>
      <c r="I10" s="59"/>
      <c r="J10" s="124"/>
      <c r="K10" s="59"/>
      <c r="L10" s="59"/>
      <c r="M10" s="59"/>
      <c r="N10" s="124"/>
      <c r="O10" s="59"/>
      <c r="P10" s="59"/>
      <c r="Q10" s="59"/>
      <c r="R10" s="59"/>
      <c r="S10" s="59"/>
      <c r="T10" s="59"/>
      <c r="U10" s="59"/>
      <c r="V10" s="124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124"/>
      <c r="AY10" s="59"/>
      <c r="AZ10" s="59"/>
      <c r="BA10" s="59"/>
      <c r="BB10" s="124"/>
      <c r="BC10" s="59"/>
      <c r="BD10" s="59"/>
      <c r="BE10" s="59"/>
      <c r="BF10" s="124"/>
      <c r="BG10" s="59"/>
      <c r="BH10" s="59"/>
      <c r="BI10" s="59"/>
      <c r="BJ10" s="124"/>
      <c r="BK10" s="59"/>
      <c r="BL10" s="59"/>
      <c r="BM10" s="59"/>
      <c r="BN10" s="124"/>
      <c r="BO10" s="59"/>
      <c r="BP10" s="59"/>
      <c r="BQ10" s="59"/>
      <c r="BR10" s="124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124"/>
      <c r="CE10" s="59"/>
      <c r="CF10" s="59"/>
      <c r="CG10" s="59"/>
      <c r="CH10" s="124"/>
      <c r="CI10" s="59"/>
      <c r="CJ10" s="59"/>
      <c r="CK10" s="59"/>
      <c r="CL10" s="124"/>
      <c r="CM10" s="59"/>
      <c r="CN10" s="59"/>
      <c r="CO10" s="59"/>
      <c r="CP10" s="124"/>
      <c r="CQ10" s="59"/>
      <c r="CR10" s="59"/>
      <c r="CS10" s="59"/>
      <c r="CT10" s="124"/>
      <c r="CU10" s="59"/>
      <c r="CV10" s="59"/>
      <c r="CW10" s="59"/>
      <c r="CX10" s="124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>
        <f t="shared" si="1"/>
        <v>0</v>
      </c>
      <c r="EB10" s="59">
        <f t="shared" si="0"/>
        <v>0</v>
      </c>
      <c r="EC10" s="59">
        <f t="shared" si="0"/>
        <v>0</v>
      </c>
      <c r="ED10" s="124">
        <f t="shared" si="0"/>
        <v>0</v>
      </c>
    </row>
    <row r="11" spans="1:134" x14ac:dyDescent="0.25">
      <c r="A11" s="122">
        <v>5</v>
      </c>
      <c r="B11" s="143" t="s">
        <v>6</v>
      </c>
      <c r="C11" s="59"/>
      <c r="D11" s="59"/>
      <c r="E11" s="59"/>
      <c r="F11" s="59"/>
      <c r="G11" s="59"/>
      <c r="H11" s="59"/>
      <c r="I11" s="59"/>
      <c r="J11" s="124"/>
      <c r="K11" s="59"/>
      <c r="L11" s="59"/>
      <c r="M11" s="59"/>
      <c r="N11" s="124"/>
      <c r="O11" s="59"/>
      <c r="P11" s="59"/>
      <c r="Q11" s="59"/>
      <c r="R11" s="59"/>
      <c r="S11" s="59"/>
      <c r="T11" s="59"/>
      <c r="U11" s="59"/>
      <c r="V11" s="124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124"/>
      <c r="AY11" s="59"/>
      <c r="AZ11" s="59"/>
      <c r="BA11" s="59"/>
      <c r="BB11" s="124"/>
      <c r="BC11" s="59"/>
      <c r="BD11" s="59"/>
      <c r="BE11" s="59"/>
      <c r="BF11" s="124"/>
      <c r="BG11" s="59"/>
      <c r="BH11" s="59"/>
      <c r="BI11" s="59"/>
      <c r="BJ11" s="124"/>
      <c r="BK11" s="59"/>
      <c r="BL11" s="59"/>
      <c r="BM11" s="59"/>
      <c r="BN11" s="124"/>
      <c r="BO11" s="59"/>
      <c r="BP11" s="59"/>
      <c r="BQ11" s="59"/>
      <c r="BR11" s="124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124"/>
      <c r="CE11" s="59"/>
      <c r="CF11" s="59"/>
      <c r="CG11" s="59"/>
      <c r="CH11" s="124"/>
      <c r="CI11" s="59"/>
      <c r="CJ11" s="59"/>
      <c r="CK11" s="59"/>
      <c r="CL11" s="124"/>
      <c r="CM11" s="59"/>
      <c r="CN11" s="59"/>
      <c r="CO11" s="59"/>
      <c r="CP11" s="124"/>
      <c r="CQ11" s="59"/>
      <c r="CR11" s="59"/>
      <c r="CS11" s="59"/>
      <c r="CT11" s="124"/>
      <c r="CU11" s="59"/>
      <c r="CV11" s="59"/>
      <c r="CW11" s="59"/>
      <c r="CX11" s="124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>
        <f t="shared" si="1"/>
        <v>0</v>
      </c>
      <c r="EB11" s="59">
        <f t="shared" si="0"/>
        <v>0</v>
      </c>
      <c r="EC11" s="59">
        <f t="shared" si="0"/>
        <v>0</v>
      </c>
      <c r="ED11" s="124">
        <f t="shared" si="0"/>
        <v>0</v>
      </c>
    </row>
    <row r="12" spans="1:134" x14ac:dyDescent="0.25">
      <c r="A12" s="122">
        <v>6</v>
      </c>
      <c r="B12" s="143" t="s">
        <v>7</v>
      </c>
      <c r="C12" s="59"/>
      <c r="D12" s="59"/>
      <c r="E12" s="59"/>
      <c r="F12" s="59"/>
      <c r="G12" s="59"/>
      <c r="H12" s="59"/>
      <c r="I12" s="59"/>
      <c r="J12" s="124"/>
      <c r="K12" s="59"/>
      <c r="L12" s="59"/>
      <c r="M12" s="59"/>
      <c r="N12" s="124"/>
      <c r="O12" s="59"/>
      <c r="P12" s="59"/>
      <c r="Q12" s="59"/>
      <c r="R12" s="59"/>
      <c r="S12" s="59"/>
      <c r="T12" s="59"/>
      <c r="U12" s="59"/>
      <c r="V12" s="124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124"/>
      <c r="AY12" s="59"/>
      <c r="AZ12" s="59"/>
      <c r="BA12" s="59"/>
      <c r="BB12" s="124"/>
      <c r="BC12" s="59"/>
      <c r="BD12" s="59"/>
      <c r="BE12" s="59"/>
      <c r="BF12" s="124"/>
      <c r="BG12" s="59"/>
      <c r="BH12" s="59"/>
      <c r="BI12" s="59"/>
      <c r="BJ12" s="124"/>
      <c r="BK12" s="59"/>
      <c r="BL12" s="59"/>
      <c r="BM12" s="59"/>
      <c r="BN12" s="124"/>
      <c r="BO12" s="59"/>
      <c r="BP12" s="59"/>
      <c r="BQ12" s="59"/>
      <c r="BR12" s="124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124"/>
      <c r="CE12" s="59"/>
      <c r="CF12" s="59"/>
      <c r="CG12" s="59"/>
      <c r="CH12" s="124"/>
      <c r="CI12" s="59"/>
      <c r="CJ12" s="59"/>
      <c r="CK12" s="59"/>
      <c r="CL12" s="124"/>
      <c r="CM12" s="59"/>
      <c r="CN12" s="59"/>
      <c r="CO12" s="59"/>
      <c r="CP12" s="124"/>
      <c r="CQ12" s="59"/>
      <c r="CR12" s="59"/>
      <c r="CS12" s="59"/>
      <c r="CT12" s="124"/>
      <c r="CU12" s="59"/>
      <c r="CV12" s="59"/>
      <c r="CW12" s="59"/>
      <c r="CX12" s="124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>
        <f t="shared" si="1"/>
        <v>0</v>
      </c>
      <c r="EB12" s="59">
        <f t="shared" si="0"/>
        <v>0</v>
      </c>
      <c r="EC12" s="59">
        <f t="shared" si="0"/>
        <v>0</v>
      </c>
      <c r="ED12" s="124">
        <f t="shared" si="0"/>
        <v>0</v>
      </c>
    </row>
    <row r="13" spans="1:134" x14ac:dyDescent="0.25">
      <c r="A13" s="122">
        <v>7</v>
      </c>
      <c r="B13" s="143" t="s">
        <v>8</v>
      </c>
      <c r="C13" s="59"/>
      <c r="D13" s="59"/>
      <c r="E13" s="59"/>
      <c r="F13" s="59"/>
      <c r="G13" s="59"/>
      <c r="H13" s="59"/>
      <c r="I13" s="59"/>
      <c r="J13" s="124"/>
      <c r="K13" s="59"/>
      <c r="L13" s="59"/>
      <c r="M13" s="59"/>
      <c r="N13" s="124"/>
      <c r="O13" s="59"/>
      <c r="P13" s="59"/>
      <c r="Q13" s="59"/>
      <c r="R13" s="59"/>
      <c r="S13" s="59"/>
      <c r="T13" s="59"/>
      <c r="U13" s="59"/>
      <c r="V13" s="124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124"/>
      <c r="AY13" s="59"/>
      <c r="AZ13" s="59"/>
      <c r="BA13" s="59"/>
      <c r="BB13" s="124"/>
      <c r="BC13" s="59"/>
      <c r="BD13" s="59"/>
      <c r="BE13" s="59"/>
      <c r="BF13" s="124"/>
      <c r="BG13" s="59"/>
      <c r="BH13" s="59"/>
      <c r="BI13" s="59"/>
      <c r="BJ13" s="124"/>
      <c r="BK13" s="59"/>
      <c r="BL13" s="59"/>
      <c r="BM13" s="59"/>
      <c r="BN13" s="124"/>
      <c r="BO13" s="59"/>
      <c r="BP13" s="59"/>
      <c r="BQ13" s="59"/>
      <c r="BR13" s="124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124"/>
      <c r="CE13" s="59"/>
      <c r="CF13" s="59"/>
      <c r="CG13" s="59"/>
      <c r="CH13" s="124"/>
      <c r="CI13" s="59"/>
      <c r="CJ13" s="59"/>
      <c r="CK13" s="59"/>
      <c r="CL13" s="124"/>
      <c r="CM13" s="59"/>
      <c r="CN13" s="59"/>
      <c r="CO13" s="59"/>
      <c r="CP13" s="124"/>
      <c r="CQ13" s="59"/>
      <c r="CR13" s="59"/>
      <c r="CS13" s="59"/>
      <c r="CT13" s="124"/>
      <c r="CU13" s="59"/>
      <c r="CV13" s="59"/>
      <c r="CW13" s="59"/>
      <c r="CX13" s="124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>
        <f t="shared" si="1"/>
        <v>0</v>
      </c>
      <c r="EB13" s="59">
        <f t="shared" si="0"/>
        <v>0</v>
      </c>
      <c r="EC13" s="59">
        <f t="shared" si="0"/>
        <v>0</v>
      </c>
      <c r="ED13" s="124">
        <f t="shared" si="0"/>
        <v>0</v>
      </c>
    </row>
    <row r="14" spans="1:134" x14ac:dyDescent="0.25">
      <c r="A14" s="122">
        <v>8</v>
      </c>
      <c r="B14" s="143" t="s">
        <v>9</v>
      </c>
      <c r="C14" s="59"/>
      <c r="D14" s="59"/>
      <c r="E14" s="59"/>
      <c r="F14" s="59"/>
      <c r="G14" s="59"/>
      <c r="H14" s="59"/>
      <c r="I14" s="59"/>
      <c r="J14" s="124"/>
      <c r="K14" s="59"/>
      <c r="L14" s="59"/>
      <c r="M14" s="59"/>
      <c r="N14" s="124"/>
      <c r="O14" s="59"/>
      <c r="P14" s="59"/>
      <c r="Q14" s="59"/>
      <c r="R14" s="59"/>
      <c r="S14" s="59"/>
      <c r="T14" s="59"/>
      <c r="U14" s="59"/>
      <c r="V14" s="124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124"/>
      <c r="AY14" s="59"/>
      <c r="AZ14" s="59"/>
      <c r="BA14" s="59"/>
      <c r="BB14" s="124"/>
      <c r="BC14" s="59"/>
      <c r="BD14" s="59"/>
      <c r="BE14" s="59"/>
      <c r="BF14" s="124"/>
      <c r="BG14" s="59"/>
      <c r="BH14" s="59"/>
      <c r="BI14" s="59"/>
      <c r="BJ14" s="124"/>
      <c r="BK14" s="59"/>
      <c r="BL14" s="59"/>
      <c r="BM14" s="59"/>
      <c r="BN14" s="124"/>
      <c r="BO14" s="59"/>
      <c r="BP14" s="59"/>
      <c r="BQ14" s="59"/>
      <c r="BR14" s="124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124"/>
      <c r="CE14" s="59"/>
      <c r="CF14" s="59"/>
      <c r="CG14" s="59"/>
      <c r="CH14" s="124"/>
      <c r="CI14" s="59"/>
      <c r="CJ14" s="59"/>
      <c r="CK14" s="59"/>
      <c r="CL14" s="124"/>
      <c r="CM14" s="59"/>
      <c r="CN14" s="59"/>
      <c r="CO14" s="59"/>
      <c r="CP14" s="124"/>
      <c r="CQ14" s="59"/>
      <c r="CR14" s="59"/>
      <c r="CS14" s="59"/>
      <c r="CT14" s="124"/>
      <c r="CU14" s="59"/>
      <c r="CV14" s="59"/>
      <c r="CW14" s="59"/>
      <c r="CX14" s="124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>
        <f t="shared" si="1"/>
        <v>0</v>
      </c>
      <c r="EB14" s="59">
        <f t="shared" si="0"/>
        <v>0</v>
      </c>
      <c r="EC14" s="59">
        <f t="shared" si="0"/>
        <v>0</v>
      </c>
      <c r="ED14" s="124">
        <f t="shared" si="0"/>
        <v>0</v>
      </c>
    </row>
    <row r="15" spans="1:134" x14ac:dyDescent="0.25">
      <c r="A15" s="122">
        <v>9</v>
      </c>
      <c r="B15" s="143" t="s">
        <v>10</v>
      </c>
      <c r="C15" s="59"/>
      <c r="D15" s="59"/>
      <c r="E15" s="59"/>
      <c r="F15" s="59"/>
      <c r="G15" s="59"/>
      <c r="H15" s="59"/>
      <c r="I15" s="59"/>
      <c r="J15" s="124"/>
      <c r="K15" s="59"/>
      <c r="L15" s="59"/>
      <c r="M15" s="59"/>
      <c r="N15" s="124"/>
      <c r="O15" s="59"/>
      <c r="P15" s="59"/>
      <c r="Q15" s="59"/>
      <c r="R15" s="59"/>
      <c r="S15" s="59"/>
      <c r="T15" s="59"/>
      <c r="U15" s="59"/>
      <c r="V15" s="124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124"/>
      <c r="AY15" s="59"/>
      <c r="AZ15" s="59"/>
      <c r="BA15" s="59"/>
      <c r="BB15" s="124"/>
      <c r="BC15" s="59"/>
      <c r="BD15" s="59"/>
      <c r="BE15" s="59"/>
      <c r="BF15" s="124"/>
      <c r="BG15" s="59"/>
      <c r="BH15" s="59"/>
      <c r="BI15" s="59"/>
      <c r="BJ15" s="124"/>
      <c r="BK15" s="59"/>
      <c r="BL15" s="59"/>
      <c r="BM15" s="59"/>
      <c r="BN15" s="124"/>
      <c r="BO15" s="59"/>
      <c r="BP15" s="59"/>
      <c r="BQ15" s="59"/>
      <c r="BR15" s="124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124"/>
      <c r="CE15" s="59"/>
      <c r="CF15" s="59"/>
      <c r="CG15" s="59"/>
      <c r="CH15" s="124"/>
      <c r="CI15" s="59"/>
      <c r="CJ15" s="59"/>
      <c r="CK15" s="59"/>
      <c r="CL15" s="124"/>
      <c r="CM15" s="59"/>
      <c r="CN15" s="59"/>
      <c r="CO15" s="59"/>
      <c r="CP15" s="124"/>
      <c r="CQ15" s="59"/>
      <c r="CR15" s="59"/>
      <c r="CS15" s="59"/>
      <c r="CT15" s="124"/>
      <c r="CU15" s="59"/>
      <c r="CV15" s="59"/>
      <c r="CW15" s="59"/>
      <c r="CX15" s="124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>
        <f t="shared" si="1"/>
        <v>0</v>
      </c>
      <c r="EB15" s="59">
        <f t="shared" si="0"/>
        <v>0</v>
      </c>
      <c r="EC15" s="59">
        <f t="shared" si="0"/>
        <v>0</v>
      </c>
      <c r="ED15" s="124">
        <f t="shared" si="0"/>
        <v>0</v>
      </c>
    </row>
    <row r="16" spans="1:134" ht="15" customHeight="1" x14ac:dyDescent="0.25">
      <c r="A16" s="122">
        <v>10</v>
      </c>
      <c r="B16" s="143" t="s">
        <v>67</v>
      </c>
      <c r="C16" s="59"/>
      <c r="D16" s="59"/>
      <c r="E16" s="59"/>
      <c r="F16" s="59"/>
      <c r="G16" s="59"/>
      <c r="H16" s="59"/>
      <c r="I16" s="59"/>
      <c r="J16" s="124"/>
      <c r="K16" s="59"/>
      <c r="L16" s="59"/>
      <c r="M16" s="59"/>
      <c r="N16" s="124"/>
      <c r="O16" s="59"/>
      <c r="P16" s="59"/>
      <c r="Q16" s="59"/>
      <c r="R16" s="59"/>
      <c r="S16" s="59"/>
      <c r="T16" s="59"/>
      <c r="U16" s="59"/>
      <c r="V16" s="124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124"/>
      <c r="AY16" s="59"/>
      <c r="AZ16" s="59"/>
      <c r="BA16" s="59"/>
      <c r="BB16" s="124"/>
      <c r="BC16" s="59"/>
      <c r="BD16" s="59"/>
      <c r="BE16" s="59"/>
      <c r="BF16" s="124"/>
      <c r="BG16" s="59"/>
      <c r="BH16" s="59"/>
      <c r="BI16" s="59"/>
      <c r="BJ16" s="124"/>
      <c r="BK16" s="59"/>
      <c r="BL16" s="59"/>
      <c r="BM16" s="59"/>
      <c r="BN16" s="124"/>
      <c r="BO16" s="59"/>
      <c r="BP16" s="59"/>
      <c r="BQ16" s="59"/>
      <c r="BR16" s="124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124"/>
      <c r="CE16" s="59"/>
      <c r="CF16" s="59"/>
      <c r="CG16" s="59"/>
      <c r="CH16" s="124"/>
      <c r="CI16" s="59"/>
      <c r="CJ16" s="59"/>
      <c r="CK16" s="59"/>
      <c r="CL16" s="124"/>
      <c r="CM16" s="59"/>
      <c r="CN16" s="59"/>
      <c r="CO16" s="59"/>
      <c r="CP16" s="124"/>
      <c r="CQ16" s="59"/>
      <c r="CR16" s="59"/>
      <c r="CS16" s="59"/>
      <c r="CT16" s="124"/>
      <c r="CU16" s="59"/>
      <c r="CV16" s="59"/>
      <c r="CW16" s="59"/>
      <c r="CX16" s="124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>
        <f t="shared" si="1"/>
        <v>0</v>
      </c>
      <c r="EB16" s="59">
        <f t="shared" si="0"/>
        <v>0</v>
      </c>
      <c r="EC16" s="59">
        <f t="shared" si="0"/>
        <v>0</v>
      </c>
      <c r="ED16" s="124">
        <f t="shared" si="0"/>
        <v>0</v>
      </c>
    </row>
    <row r="17" spans="1:134" x14ac:dyDescent="0.25">
      <c r="A17" s="122">
        <v>11</v>
      </c>
      <c r="B17" s="143" t="s">
        <v>11</v>
      </c>
      <c r="C17" s="59"/>
      <c r="D17" s="59"/>
      <c r="E17" s="59"/>
      <c r="F17" s="59"/>
      <c r="G17" s="59"/>
      <c r="H17" s="59"/>
      <c r="I17" s="59"/>
      <c r="J17" s="124"/>
      <c r="K17" s="59"/>
      <c r="L17" s="59"/>
      <c r="M17" s="59"/>
      <c r="N17" s="124"/>
      <c r="O17" s="59"/>
      <c r="P17" s="59"/>
      <c r="Q17" s="59"/>
      <c r="R17" s="59"/>
      <c r="S17" s="59"/>
      <c r="T17" s="59"/>
      <c r="U17" s="59"/>
      <c r="V17" s="124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124"/>
      <c r="AY17" s="59"/>
      <c r="AZ17" s="59"/>
      <c r="BA17" s="59"/>
      <c r="BB17" s="124"/>
      <c r="BC17" s="59"/>
      <c r="BD17" s="59"/>
      <c r="BE17" s="59"/>
      <c r="BF17" s="124"/>
      <c r="BG17" s="59"/>
      <c r="BH17" s="59"/>
      <c r="BI17" s="59"/>
      <c r="BJ17" s="124"/>
      <c r="BK17" s="59"/>
      <c r="BL17" s="59"/>
      <c r="BM17" s="59"/>
      <c r="BN17" s="124"/>
      <c r="BO17" s="59"/>
      <c r="BP17" s="59"/>
      <c r="BQ17" s="59"/>
      <c r="BR17" s="124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124"/>
      <c r="CE17" s="59"/>
      <c r="CF17" s="59"/>
      <c r="CG17" s="59"/>
      <c r="CH17" s="124"/>
      <c r="CI17" s="59"/>
      <c r="CJ17" s="59"/>
      <c r="CK17" s="59"/>
      <c r="CL17" s="124"/>
      <c r="CM17" s="59"/>
      <c r="CN17" s="59"/>
      <c r="CO17" s="59"/>
      <c r="CP17" s="124"/>
      <c r="CQ17" s="59"/>
      <c r="CR17" s="59"/>
      <c r="CS17" s="59"/>
      <c r="CT17" s="124"/>
      <c r="CU17" s="59"/>
      <c r="CV17" s="59"/>
      <c r="CW17" s="59"/>
      <c r="CX17" s="124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>
        <f t="shared" si="1"/>
        <v>0</v>
      </c>
      <c r="EB17" s="59">
        <f t="shared" si="0"/>
        <v>0</v>
      </c>
      <c r="EC17" s="59">
        <f t="shared" si="0"/>
        <v>0</v>
      </c>
      <c r="ED17" s="124">
        <f t="shared" si="0"/>
        <v>0</v>
      </c>
    </row>
    <row r="18" spans="1:134" x14ac:dyDescent="0.25">
      <c r="A18" s="122">
        <v>12</v>
      </c>
      <c r="B18" s="143" t="s">
        <v>12</v>
      </c>
      <c r="C18" s="59"/>
      <c r="D18" s="59"/>
      <c r="E18" s="59"/>
      <c r="F18" s="59"/>
      <c r="G18" s="59"/>
      <c r="H18" s="59"/>
      <c r="I18" s="59"/>
      <c r="J18" s="124"/>
      <c r="K18" s="59"/>
      <c r="L18" s="59"/>
      <c r="M18" s="59"/>
      <c r="N18" s="124"/>
      <c r="O18" s="59"/>
      <c r="P18" s="59"/>
      <c r="Q18" s="59"/>
      <c r="R18" s="59"/>
      <c r="S18" s="59"/>
      <c r="T18" s="59"/>
      <c r="U18" s="59"/>
      <c r="V18" s="124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124"/>
      <c r="AY18" s="59"/>
      <c r="AZ18" s="59"/>
      <c r="BA18" s="59"/>
      <c r="BB18" s="124"/>
      <c r="BC18" s="59"/>
      <c r="BD18" s="59"/>
      <c r="BE18" s="59"/>
      <c r="BF18" s="124"/>
      <c r="BG18" s="59"/>
      <c r="BH18" s="59"/>
      <c r="BI18" s="59"/>
      <c r="BJ18" s="124"/>
      <c r="BK18" s="59"/>
      <c r="BL18" s="59"/>
      <c r="BM18" s="59"/>
      <c r="BN18" s="124"/>
      <c r="BO18" s="59"/>
      <c r="BP18" s="59"/>
      <c r="BQ18" s="59"/>
      <c r="BR18" s="124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124"/>
      <c r="CE18" s="59"/>
      <c r="CF18" s="59"/>
      <c r="CG18" s="59"/>
      <c r="CH18" s="124"/>
      <c r="CI18" s="59"/>
      <c r="CJ18" s="59"/>
      <c r="CK18" s="59"/>
      <c r="CL18" s="124"/>
      <c r="CM18" s="59"/>
      <c r="CN18" s="59"/>
      <c r="CO18" s="59"/>
      <c r="CP18" s="124"/>
      <c r="CQ18" s="59"/>
      <c r="CR18" s="59"/>
      <c r="CS18" s="59"/>
      <c r="CT18" s="124"/>
      <c r="CU18" s="59"/>
      <c r="CV18" s="59"/>
      <c r="CW18" s="59"/>
      <c r="CX18" s="124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>
        <f t="shared" si="1"/>
        <v>0</v>
      </c>
      <c r="EB18" s="59">
        <f t="shared" si="0"/>
        <v>0</v>
      </c>
      <c r="EC18" s="59">
        <f t="shared" si="0"/>
        <v>0</v>
      </c>
      <c r="ED18" s="124">
        <f t="shared" si="0"/>
        <v>0</v>
      </c>
    </row>
    <row r="19" spans="1:134" x14ac:dyDescent="0.25">
      <c r="A19" s="122">
        <v>13</v>
      </c>
      <c r="B19" s="143" t="s">
        <v>13</v>
      </c>
      <c r="C19" s="59"/>
      <c r="D19" s="59"/>
      <c r="E19" s="59"/>
      <c r="F19" s="59"/>
      <c r="G19" s="59"/>
      <c r="H19" s="59"/>
      <c r="I19" s="59"/>
      <c r="J19" s="124"/>
      <c r="K19" s="59"/>
      <c r="L19" s="59"/>
      <c r="M19" s="59"/>
      <c r="N19" s="124"/>
      <c r="O19" s="59"/>
      <c r="P19" s="59"/>
      <c r="Q19" s="59"/>
      <c r="R19" s="59"/>
      <c r="S19" s="59"/>
      <c r="T19" s="59"/>
      <c r="U19" s="59"/>
      <c r="V19" s="124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124"/>
      <c r="AY19" s="59"/>
      <c r="AZ19" s="59"/>
      <c r="BA19" s="59"/>
      <c r="BB19" s="124"/>
      <c r="BC19" s="59"/>
      <c r="BD19" s="59"/>
      <c r="BE19" s="59"/>
      <c r="BF19" s="124"/>
      <c r="BG19" s="59"/>
      <c r="BH19" s="59"/>
      <c r="BI19" s="59"/>
      <c r="BJ19" s="124"/>
      <c r="BK19" s="59"/>
      <c r="BL19" s="59"/>
      <c r="BM19" s="59"/>
      <c r="BN19" s="124"/>
      <c r="BO19" s="59"/>
      <c r="BP19" s="59"/>
      <c r="BQ19" s="59"/>
      <c r="BR19" s="124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124"/>
      <c r="CE19" s="59"/>
      <c r="CF19" s="59"/>
      <c r="CG19" s="59"/>
      <c r="CH19" s="124"/>
      <c r="CI19" s="59"/>
      <c r="CJ19" s="59"/>
      <c r="CK19" s="59"/>
      <c r="CL19" s="124"/>
      <c r="CM19" s="59"/>
      <c r="CN19" s="59"/>
      <c r="CO19" s="59"/>
      <c r="CP19" s="124"/>
      <c r="CQ19" s="59"/>
      <c r="CR19" s="59"/>
      <c r="CS19" s="59"/>
      <c r="CT19" s="124"/>
      <c r="CU19" s="59"/>
      <c r="CV19" s="59"/>
      <c r="CW19" s="59"/>
      <c r="CX19" s="124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>
        <f t="shared" si="1"/>
        <v>0</v>
      </c>
      <c r="EB19" s="59">
        <f t="shared" si="0"/>
        <v>0</v>
      </c>
      <c r="EC19" s="59">
        <f t="shared" si="0"/>
        <v>0</v>
      </c>
      <c r="ED19" s="124">
        <f t="shared" si="0"/>
        <v>0</v>
      </c>
    </row>
    <row r="20" spans="1:134" x14ac:dyDescent="0.25">
      <c r="A20" s="122">
        <v>14</v>
      </c>
      <c r="B20" s="143" t="s">
        <v>14</v>
      </c>
      <c r="C20" s="59"/>
      <c r="D20" s="59"/>
      <c r="E20" s="59"/>
      <c r="F20" s="59"/>
      <c r="G20" s="59"/>
      <c r="H20" s="59"/>
      <c r="I20" s="59"/>
      <c r="J20" s="124"/>
      <c r="K20" s="59"/>
      <c r="L20" s="59"/>
      <c r="M20" s="59"/>
      <c r="N20" s="124"/>
      <c r="O20" s="59"/>
      <c r="P20" s="59"/>
      <c r="Q20" s="59"/>
      <c r="R20" s="59"/>
      <c r="S20" s="59"/>
      <c r="T20" s="59"/>
      <c r="U20" s="59"/>
      <c r="V20" s="124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124"/>
      <c r="AY20" s="59"/>
      <c r="AZ20" s="59"/>
      <c r="BA20" s="59"/>
      <c r="BB20" s="124"/>
      <c r="BC20" s="59"/>
      <c r="BD20" s="59"/>
      <c r="BE20" s="59"/>
      <c r="BF20" s="124"/>
      <c r="BG20" s="59"/>
      <c r="BH20" s="59"/>
      <c r="BI20" s="59"/>
      <c r="BJ20" s="124"/>
      <c r="BK20" s="59"/>
      <c r="BL20" s="59"/>
      <c r="BM20" s="59"/>
      <c r="BN20" s="124"/>
      <c r="BO20" s="59"/>
      <c r="BP20" s="59"/>
      <c r="BQ20" s="59"/>
      <c r="BR20" s="124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124"/>
      <c r="CE20" s="59"/>
      <c r="CF20" s="59"/>
      <c r="CG20" s="59"/>
      <c r="CH20" s="124"/>
      <c r="CI20" s="59"/>
      <c r="CJ20" s="59"/>
      <c r="CK20" s="59"/>
      <c r="CL20" s="124"/>
      <c r="CM20" s="59"/>
      <c r="CN20" s="59"/>
      <c r="CO20" s="59"/>
      <c r="CP20" s="124"/>
      <c r="CQ20" s="59"/>
      <c r="CR20" s="59"/>
      <c r="CS20" s="59"/>
      <c r="CT20" s="124"/>
      <c r="CU20" s="59"/>
      <c r="CV20" s="59"/>
      <c r="CW20" s="59"/>
      <c r="CX20" s="124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>
        <f t="shared" si="1"/>
        <v>0</v>
      </c>
      <c r="EB20" s="59">
        <f t="shared" si="0"/>
        <v>0</v>
      </c>
      <c r="EC20" s="59">
        <f t="shared" si="0"/>
        <v>0</v>
      </c>
      <c r="ED20" s="124">
        <f t="shared" si="0"/>
        <v>0</v>
      </c>
    </row>
    <row r="21" spans="1:134" x14ac:dyDescent="0.25">
      <c r="A21" s="122">
        <v>15</v>
      </c>
      <c r="B21" s="143" t="s">
        <v>15</v>
      </c>
      <c r="C21" s="59"/>
      <c r="D21" s="59"/>
      <c r="E21" s="59"/>
      <c r="F21" s="59"/>
      <c r="G21" s="59"/>
      <c r="H21" s="59"/>
      <c r="I21" s="59"/>
      <c r="J21" s="124"/>
      <c r="K21" s="59"/>
      <c r="L21" s="59"/>
      <c r="M21" s="59"/>
      <c r="N21" s="124"/>
      <c r="O21" s="59"/>
      <c r="P21" s="59"/>
      <c r="Q21" s="59"/>
      <c r="R21" s="59"/>
      <c r="S21" s="59"/>
      <c r="T21" s="59"/>
      <c r="U21" s="59"/>
      <c r="V21" s="124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124"/>
      <c r="AY21" s="59"/>
      <c r="AZ21" s="59"/>
      <c r="BA21" s="59"/>
      <c r="BB21" s="124"/>
      <c r="BC21" s="59"/>
      <c r="BD21" s="59"/>
      <c r="BE21" s="59"/>
      <c r="BF21" s="124"/>
      <c r="BG21" s="59"/>
      <c r="BH21" s="59"/>
      <c r="BI21" s="59"/>
      <c r="BJ21" s="124"/>
      <c r="BK21" s="59"/>
      <c r="BL21" s="59"/>
      <c r="BM21" s="59"/>
      <c r="BN21" s="124"/>
      <c r="BO21" s="59"/>
      <c r="BP21" s="59"/>
      <c r="BQ21" s="59"/>
      <c r="BR21" s="124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124"/>
      <c r="CE21" s="59"/>
      <c r="CF21" s="59"/>
      <c r="CG21" s="59"/>
      <c r="CH21" s="124"/>
      <c r="CI21" s="59"/>
      <c r="CJ21" s="59"/>
      <c r="CK21" s="59"/>
      <c r="CL21" s="124"/>
      <c r="CM21" s="59"/>
      <c r="CN21" s="59"/>
      <c r="CO21" s="59"/>
      <c r="CP21" s="124"/>
      <c r="CQ21" s="59"/>
      <c r="CR21" s="59"/>
      <c r="CS21" s="59"/>
      <c r="CT21" s="124"/>
      <c r="CU21" s="59"/>
      <c r="CV21" s="59"/>
      <c r="CW21" s="59"/>
      <c r="CX21" s="124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>
        <f t="shared" si="1"/>
        <v>0</v>
      </c>
      <c r="EB21" s="59">
        <f t="shared" si="0"/>
        <v>0</v>
      </c>
      <c r="EC21" s="59">
        <f t="shared" si="0"/>
        <v>0</v>
      </c>
      <c r="ED21" s="124">
        <f t="shared" si="0"/>
        <v>0</v>
      </c>
    </row>
    <row r="22" spans="1:134" x14ac:dyDescent="0.25">
      <c r="A22" s="122">
        <v>16</v>
      </c>
      <c r="B22" s="143" t="s">
        <v>16</v>
      </c>
      <c r="C22" s="59"/>
      <c r="D22" s="59"/>
      <c r="E22" s="59"/>
      <c r="F22" s="59"/>
      <c r="G22" s="59"/>
      <c r="H22" s="59"/>
      <c r="I22" s="59"/>
      <c r="J22" s="124"/>
      <c r="K22" s="59"/>
      <c r="L22" s="59"/>
      <c r="M22" s="59"/>
      <c r="N22" s="124"/>
      <c r="O22" s="59"/>
      <c r="P22" s="59"/>
      <c r="Q22" s="59"/>
      <c r="R22" s="59"/>
      <c r="S22" s="59"/>
      <c r="T22" s="59"/>
      <c r="U22" s="59"/>
      <c r="V22" s="124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124"/>
      <c r="AY22" s="59"/>
      <c r="AZ22" s="59"/>
      <c r="BA22" s="59"/>
      <c r="BB22" s="124"/>
      <c r="BC22" s="59"/>
      <c r="BD22" s="59"/>
      <c r="BE22" s="59"/>
      <c r="BF22" s="124"/>
      <c r="BG22" s="59"/>
      <c r="BH22" s="59"/>
      <c r="BI22" s="59"/>
      <c r="BJ22" s="124"/>
      <c r="BK22" s="59"/>
      <c r="BL22" s="59"/>
      <c r="BM22" s="59"/>
      <c r="BN22" s="124"/>
      <c r="BO22" s="59"/>
      <c r="BP22" s="59"/>
      <c r="BQ22" s="59"/>
      <c r="BR22" s="124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124"/>
      <c r="CE22" s="59"/>
      <c r="CF22" s="59"/>
      <c r="CG22" s="59"/>
      <c r="CH22" s="124"/>
      <c r="CI22" s="59"/>
      <c r="CJ22" s="59"/>
      <c r="CK22" s="59"/>
      <c r="CL22" s="124"/>
      <c r="CM22" s="59"/>
      <c r="CN22" s="59"/>
      <c r="CO22" s="59"/>
      <c r="CP22" s="124"/>
      <c r="CQ22" s="59"/>
      <c r="CR22" s="59"/>
      <c r="CS22" s="59"/>
      <c r="CT22" s="124"/>
      <c r="CU22" s="59"/>
      <c r="CV22" s="59"/>
      <c r="CW22" s="59"/>
      <c r="CX22" s="124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>
        <f t="shared" si="1"/>
        <v>0</v>
      </c>
      <c r="EB22" s="59">
        <f t="shared" si="0"/>
        <v>0</v>
      </c>
      <c r="EC22" s="59">
        <f t="shared" si="0"/>
        <v>0</v>
      </c>
      <c r="ED22" s="124">
        <f t="shared" si="0"/>
        <v>0</v>
      </c>
    </row>
    <row r="23" spans="1:134" x14ac:dyDescent="0.25">
      <c r="A23" s="122">
        <v>17</v>
      </c>
      <c r="B23" s="143" t="s">
        <v>17</v>
      </c>
      <c r="C23" s="59"/>
      <c r="D23" s="59"/>
      <c r="E23" s="59"/>
      <c r="F23" s="59"/>
      <c r="G23" s="59"/>
      <c r="H23" s="59"/>
      <c r="I23" s="59"/>
      <c r="J23" s="124"/>
      <c r="K23" s="59"/>
      <c r="L23" s="59"/>
      <c r="M23" s="59"/>
      <c r="N23" s="124"/>
      <c r="O23" s="59"/>
      <c r="P23" s="59"/>
      <c r="Q23" s="59"/>
      <c r="R23" s="59"/>
      <c r="S23" s="59"/>
      <c r="T23" s="59"/>
      <c r="U23" s="59"/>
      <c r="V23" s="124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124"/>
      <c r="AY23" s="59"/>
      <c r="AZ23" s="59"/>
      <c r="BA23" s="59"/>
      <c r="BB23" s="124"/>
      <c r="BC23" s="59"/>
      <c r="BD23" s="59"/>
      <c r="BE23" s="59"/>
      <c r="BF23" s="124"/>
      <c r="BG23" s="59"/>
      <c r="BH23" s="59"/>
      <c r="BI23" s="59"/>
      <c r="BJ23" s="124"/>
      <c r="BK23" s="59"/>
      <c r="BL23" s="59"/>
      <c r="BM23" s="59"/>
      <c r="BN23" s="124"/>
      <c r="BO23" s="59"/>
      <c r="BP23" s="59"/>
      <c r="BQ23" s="59"/>
      <c r="BR23" s="124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124"/>
      <c r="CE23" s="59"/>
      <c r="CF23" s="59"/>
      <c r="CG23" s="59"/>
      <c r="CH23" s="124"/>
      <c r="CI23" s="59"/>
      <c r="CJ23" s="59"/>
      <c r="CK23" s="59"/>
      <c r="CL23" s="124"/>
      <c r="CM23" s="59"/>
      <c r="CN23" s="59"/>
      <c r="CO23" s="59"/>
      <c r="CP23" s="124"/>
      <c r="CQ23" s="59"/>
      <c r="CR23" s="59"/>
      <c r="CS23" s="59"/>
      <c r="CT23" s="124"/>
      <c r="CU23" s="59"/>
      <c r="CV23" s="59"/>
      <c r="CW23" s="59"/>
      <c r="CX23" s="124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>
        <f t="shared" si="1"/>
        <v>0</v>
      </c>
      <c r="EB23" s="59">
        <f t="shared" si="1"/>
        <v>0</v>
      </c>
      <c r="EC23" s="59">
        <f t="shared" si="1"/>
        <v>0</v>
      </c>
      <c r="ED23" s="124">
        <f t="shared" si="1"/>
        <v>0</v>
      </c>
    </row>
    <row r="24" spans="1:134" x14ac:dyDescent="0.25">
      <c r="A24" s="122">
        <v>18</v>
      </c>
      <c r="B24" s="143" t="s">
        <v>18</v>
      </c>
      <c r="C24" s="59"/>
      <c r="D24" s="59"/>
      <c r="E24" s="59"/>
      <c r="F24" s="59"/>
      <c r="G24" s="59"/>
      <c r="H24" s="59"/>
      <c r="I24" s="59"/>
      <c r="J24" s="124"/>
      <c r="K24" s="59"/>
      <c r="L24" s="59"/>
      <c r="M24" s="59"/>
      <c r="N24" s="124"/>
      <c r="O24" s="59"/>
      <c r="P24" s="59"/>
      <c r="Q24" s="59"/>
      <c r="R24" s="59"/>
      <c r="S24" s="59"/>
      <c r="T24" s="59"/>
      <c r="U24" s="59"/>
      <c r="V24" s="124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124"/>
      <c r="AY24" s="59"/>
      <c r="AZ24" s="59"/>
      <c r="BA24" s="59"/>
      <c r="BB24" s="124"/>
      <c r="BC24" s="59"/>
      <c r="BD24" s="59"/>
      <c r="BE24" s="59"/>
      <c r="BF24" s="124"/>
      <c r="BG24" s="59"/>
      <c r="BH24" s="59"/>
      <c r="BI24" s="59"/>
      <c r="BJ24" s="124"/>
      <c r="BK24" s="59"/>
      <c r="BL24" s="59"/>
      <c r="BM24" s="59"/>
      <c r="BN24" s="124"/>
      <c r="BO24" s="59"/>
      <c r="BP24" s="59"/>
      <c r="BQ24" s="59"/>
      <c r="BR24" s="124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124"/>
      <c r="CE24" s="59"/>
      <c r="CF24" s="59"/>
      <c r="CG24" s="59"/>
      <c r="CH24" s="124"/>
      <c r="CI24" s="59"/>
      <c r="CJ24" s="59"/>
      <c r="CK24" s="59"/>
      <c r="CL24" s="124"/>
      <c r="CM24" s="59"/>
      <c r="CN24" s="59"/>
      <c r="CO24" s="59"/>
      <c r="CP24" s="124"/>
      <c r="CQ24" s="59"/>
      <c r="CR24" s="59"/>
      <c r="CS24" s="59"/>
      <c r="CT24" s="124"/>
      <c r="CU24" s="59"/>
      <c r="CV24" s="59"/>
      <c r="CW24" s="59"/>
      <c r="CX24" s="124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>
        <f t="shared" si="1"/>
        <v>0</v>
      </c>
      <c r="EB24" s="59">
        <f t="shared" si="1"/>
        <v>0</v>
      </c>
      <c r="EC24" s="59">
        <f t="shared" si="1"/>
        <v>0</v>
      </c>
      <c r="ED24" s="124">
        <f t="shared" si="1"/>
        <v>0</v>
      </c>
    </row>
    <row r="25" spans="1:134" x14ac:dyDescent="0.25">
      <c r="A25" s="122">
        <v>19</v>
      </c>
      <c r="B25" s="143" t="s">
        <v>19</v>
      </c>
      <c r="C25" s="59"/>
      <c r="D25" s="59"/>
      <c r="E25" s="59"/>
      <c r="F25" s="59"/>
      <c r="G25" s="59"/>
      <c r="H25" s="59"/>
      <c r="I25" s="59"/>
      <c r="J25" s="124"/>
      <c r="K25" s="59"/>
      <c r="L25" s="59"/>
      <c r="M25" s="59"/>
      <c r="N25" s="124"/>
      <c r="O25" s="59"/>
      <c r="P25" s="59"/>
      <c r="Q25" s="59"/>
      <c r="R25" s="59"/>
      <c r="S25" s="59"/>
      <c r="T25" s="59"/>
      <c r="U25" s="59"/>
      <c r="V25" s="124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124"/>
      <c r="AY25" s="59"/>
      <c r="AZ25" s="59"/>
      <c r="BA25" s="59"/>
      <c r="BB25" s="124"/>
      <c r="BC25" s="59"/>
      <c r="BD25" s="59"/>
      <c r="BE25" s="59"/>
      <c r="BF25" s="124"/>
      <c r="BG25" s="59"/>
      <c r="BH25" s="59"/>
      <c r="BI25" s="59"/>
      <c r="BJ25" s="124"/>
      <c r="BK25" s="59"/>
      <c r="BL25" s="59"/>
      <c r="BM25" s="59"/>
      <c r="BN25" s="124"/>
      <c r="BO25" s="59"/>
      <c r="BP25" s="59"/>
      <c r="BQ25" s="59"/>
      <c r="BR25" s="124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124"/>
      <c r="CE25" s="59"/>
      <c r="CF25" s="59"/>
      <c r="CG25" s="59"/>
      <c r="CH25" s="124"/>
      <c r="CI25" s="59"/>
      <c r="CJ25" s="59"/>
      <c r="CK25" s="59"/>
      <c r="CL25" s="124"/>
      <c r="CM25" s="59"/>
      <c r="CN25" s="59"/>
      <c r="CO25" s="59"/>
      <c r="CP25" s="124"/>
      <c r="CQ25" s="59"/>
      <c r="CR25" s="59"/>
      <c r="CS25" s="59"/>
      <c r="CT25" s="124"/>
      <c r="CU25" s="59"/>
      <c r="CV25" s="59"/>
      <c r="CW25" s="59"/>
      <c r="CX25" s="124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>
        <f t="shared" si="1"/>
        <v>0</v>
      </c>
      <c r="EB25" s="59">
        <f t="shared" si="1"/>
        <v>0</v>
      </c>
      <c r="EC25" s="59">
        <f t="shared" si="1"/>
        <v>0</v>
      </c>
      <c r="ED25" s="124">
        <f t="shared" si="1"/>
        <v>0</v>
      </c>
    </row>
    <row r="26" spans="1:134" x14ac:dyDescent="0.25">
      <c r="A26" s="122">
        <v>20</v>
      </c>
      <c r="B26" s="143" t="s">
        <v>20</v>
      </c>
      <c r="C26" s="59"/>
      <c r="D26" s="59"/>
      <c r="E26" s="59"/>
      <c r="F26" s="59"/>
      <c r="G26" s="59"/>
      <c r="H26" s="59"/>
      <c r="I26" s="59"/>
      <c r="J26" s="124"/>
      <c r="K26" s="59"/>
      <c r="L26" s="59"/>
      <c r="M26" s="59"/>
      <c r="N26" s="124"/>
      <c r="O26" s="59"/>
      <c r="P26" s="59"/>
      <c r="Q26" s="59"/>
      <c r="R26" s="59"/>
      <c r="S26" s="59"/>
      <c r="T26" s="59"/>
      <c r="U26" s="59"/>
      <c r="V26" s="124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124"/>
      <c r="AY26" s="59"/>
      <c r="AZ26" s="59"/>
      <c r="BA26" s="59"/>
      <c r="BB26" s="124"/>
      <c r="BC26" s="59"/>
      <c r="BD26" s="59"/>
      <c r="BE26" s="59"/>
      <c r="BF26" s="124"/>
      <c r="BG26" s="59"/>
      <c r="BH26" s="59"/>
      <c r="BI26" s="59"/>
      <c r="BJ26" s="124"/>
      <c r="BK26" s="59"/>
      <c r="BL26" s="59"/>
      <c r="BM26" s="59"/>
      <c r="BN26" s="124"/>
      <c r="BO26" s="59"/>
      <c r="BP26" s="59"/>
      <c r="BQ26" s="59"/>
      <c r="BR26" s="124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124"/>
      <c r="CE26" s="59"/>
      <c r="CF26" s="59"/>
      <c r="CG26" s="59"/>
      <c r="CH26" s="124"/>
      <c r="CI26" s="59"/>
      <c r="CJ26" s="59"/>
      <c r="CK26" s="59"/>
      <c r="CL26" s="124"/>
      <c r="CM26" s="59"/>
      <c r="CN26" s="59"/>
      <c r="CO26" s="59"/>
      <c r="CP26" s="124"/>
      <c r="CQ26" s="59"/>
      <c r="CR26" s="59"/>
      <c r="CS26" s="59"/>
      <c r="CT26" s="124"/>
      <c r="CU26" s="59"/>
      <c r="CV26" s="59"/>
      <c r="CW26" s="59"/>
      <c r="CX26" s="124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>
        <f t="shared" si="1"/>
        <v>0</v>
      </c>
      <c r="EB26" s="59">
        <f t="shared" si="1"/>
        <v>0</v>
      </c>
      <c r="EC26" s="59">
        <f t="shared" si="1"/>
        <v>0</v>
      </c>
      <c r="ED26" s="124">
        <f t="shared" si="1"/>
        <v>0</v>
      </c>
    </row>
    <row r="27" spans="1:134" x14ac:dyDescent="0.25">
      <c r="A27" s="122">
        <v>21</v>
      </c>
      <c r="B27" s="143" t="s">
        <v>21</v>
      </c>
      <c r="C27" s="59"/>
      <c r="D27" s="59"/>
      <c r="E27" s="59"/>
      <c r="F27" s="59"/>
      <c r="G27" s="59"/>
      <c r="H27" s="59"/>
      <c r="I27" s="59"/>
      <c r="J27" s="124"/>
      <c r="K27" s="59"/>
      <c r="L27" s="59"/>
      <c r="M27" s="59"/>
      <c r="N27" s="124"/>
      <c r="O27" s="59"/>
      <c r="P27" s="59"/>
      <c r="Q27" s="59"/>
      <c r="R27" s="59"/>
      <c r="S27" s="59"/>
      <c r="T27" s="59"/>
      <c r="U27" s="59"/>
      <c r="V27" s="124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124"/>
      <c r="AY27" s="59"/>
      <c r="AZ27" s="59"/>
      <c r="BA27" s="59"/>
      <c r="BB27" s="124"/>
      <c r="BC27" s="59"/>
      <c r="BD27" s="59"/>
      <c r="BE27" s="59"/>
      <c r="BF27" s="124"/>
      <c r="BG27" s="59"/>
      <c r="BH27" s="59"/>
      <c r="BI27" s="59"/>
      <c r="BJ27" s="124"/>
      <c r="BK27" s="59"/>
      <c r="BL27" s="59"/>
      <c r="BM27" s="59"/>
      <c r="BN27" s="124"/>
      <c r="BO27" s="59"/>
      <c r="BP27" s="59"/>
      <c r="BQ27" s="59"/>
      <c r="BR27" s="124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124"/>
      <c r="CE27" s="59"/>
      <c r="CF27" s="59"/>
      <c r="CG27" s="59"/>
      <c r="CH27" s="124"/>
      <c r="CI27" s="59"/>
      <c r="CJ27" s="59"/>
      <c r="CK27" s="59"/>
      <c r="CL27" s="124"/>
      <c r="CM27" s="59"/>
      <c r="CN27" s="59"/>
      <c r="CO27" s="59"/>
      <c r="CP27" s="124"/>
      <c r="CQ27" s="59"/>
      <c r="CR27" s="59"/>
      <c r="CS27" s="59"/>
      <c r="CT27" s="124"/>
      <c r="CU27" s="59"/>
      <c r="CV27" s="59"/>
      <c r="CW27" s="59"/>
      <c r="CX27" s="124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>
        <f t="shared" si="1"/>
        <v>0</v>
      </c>
      <c r="EB27" s="59">
        <f t="shared" si="1"/>
        <v>0</v>
      </c>
      <c r="EC27" s="59">
        <f t="shared" si="1"/>
        <v>0</v>
      </c>
      <c r="ED27" s="124">
        <f t="shared" si="1"/>
        <v>0</v>
      </c>
    </row>
    <row r="28" spans="1:134" x14ac:dyDescent="0.25">
      <c r="A28" s="122">
        <v>22</v>
      </c>
      <c r="B28" s="143" t="s">
        <v>22</v>
      </c>
      <c r="C28" s="59"/>
      <c r="D28" s="59"/>
      <c r="E28" s="59"/>
      <c r="F28" s="59"/>
      <c r="G28" s="59"/>
      <c r="H28" s="59"/>
      <c r="I28" s="59"/>
      <c r="J28" s="124"/>
      <c r="K28" s="59"/>
      <c r="L28" s="59"/>
      <c r="M28" s="59"/>
      <c r="N28" s="124"/>
      <c r="O28" s="59"/>
      <c r="P28" s="59"/>
      <c r="Q28" s="59"/>
      <c r="R28" s="59"/>
      <c r="S28" s="59"/>
      <c r="T28" s="59"/>
      <c r="U28" s="59"/>
      <c r="V28" s="124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124"/>
      <c r="AY28" s="59"/>
      <c r="AZ28" s="59"/>
      <c r="BA28" s="59"/>
      <c r="BB28" s="124"/>
      <c r="BC28" s="59"/>
      <c r="BD28" s="59"/>
      <c r="BE28" s="59"/>
      <c r="BF28" s="124"/>
      <c r="BG28" s="59"/>
      <c r="BH28" s="59"/>
      <c r="BI28" s="59"/>
      <c r="BJ28" s="124"/>
      <c r="BK28" s="59"/>
      <c r="BL28" s="59"/>
      <c r="BM28" s="59"/>
      <c r="BN28" s="124"/>
      <c r="BO28" s="59"/>
      <c r="BP28" s="59"/>
      <c r="BQ28" s="59"/>
      <c r="BR28" s="124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124"/>
      <c r="CE28" s="59"/>
      <c r="CF28" s="59"/>
      <c r="CG28" s="59"/>
      <c r="CH28" s="124"/>
      <c r="CI28" s="59"/>
      <c r="CJ28" s="59"/>
      <c r="CK28" s="59"/>
      <c r="CL28" s="124"/>
      <c r="CM28" s="59"/>
      <c r="CN28" s="59"/>
      <c r="CO28" s="59"/>
      <c r="CP28" s="124"/>
      <c r="CQ28" s="59"/>
      <c r="CR28" s="59"/>
      <c r="CS28" s="59"/>
      <c r="CT28" s="124"/>
      <c r="CU28" s="59"/>
      <c r="CV28" s="59"/>
      <c r="CW28" s="59"/>
      <c r="CX28" s="124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>
        <f t="shared" si="1"/>
        <v>0</v>
      </c>
      <c r="EB28" s="59">
        <f t="shared" si="1"/>
        <v>0</v>
      </c>
      <c r="EC28" s="59">
        <f t="shared" si="1"/>
        <v>0</v>
      </c>
      <c r="ED28" s="124">
        <f t="shared" si="1"/>
        <v>0</v>
      </c>
    </row>
    <row r="29" spans="1:134" x14ac:dyDescent="0.25">
      <c r="A29" s="122">
        <v>23</v>
      </c>
      <c r="B29" s="143" t="s">
        <v>23</v>
      </c>
      <c r="C29" s="59"/>
      <c r="D29" s="59"/>
      <c r="E29" s="59"/>
      <c r="F29" s="59"/>
      <c r="G29" s="59"/>
      <c r="H29" s="59"/>
      <c r="I29" s="59"/>
      <c r="J29" s="124"/>
      <c r="K29" s="59"/>
      <c r="L29" s="59"/>
      <c r="M29" s="59"/>
      <c r="N29" s="124"/>
      <c r="O29" s="59"/>
      <c r="P29" s="59"/>
      <c r="Q29" s="59"/>
      <c r="R29" s="59"/>
      <c r="S29" s="59"/>
      <c r="T29" s="59"/>
      <c r="U29" s="59"/>
      <c r="V29" s="124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124"/>
      <c r="AY29" s="59"/>
      <c r="AZ29" s="59"/>
      <c r="BA29" s="59"/>
      <c r="BB29" s="124"/>
      <c r="BC29" s="59"/>
      <c r="BD29" s="59"/>
      <c r="BE29" s="59"/>
      <c r="BF29" s="124"/>
      <c r="BG29" s="59"/>
      <c r="BH29" s="59"/>
      <c r="BI29" s="59"/>
      <c r="BJ29" s="124"/>
      <c r="BK29" s="59"/>
      <c r="BL29" s="59"/>
      <c r="BM29" s="59"/>
      <c r="BN29" s="124"/>
      <c r="BO29" s="59"/>
      <c r="BP29" s="59"/>
      <c r="BQ29" s="59"/>
      <c r="BR29" s="124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124"/>
      <c r="CE29" s="59"/>
      <c r="CF29" s="59"/>
      <c r="CG29" s="59"/>
      <c r="CH29" s="124"/>
      <c r="CI29" s="59"/>
      <c r="CJ29" s="59"/>
      <c r="CK29" s="59"/>
      <c r="CL29" s="124"/>
      <c r="CM29" s="59"/>
      <c r="CN29" s="59"/>
      <c r="CO29" s="59"/>
      <c r="CP29" s="124"/>
      <c r="CQ29" s="59"/>
      <c r="CR29" s="59"/>
      <c r="CS29" s="59"/>
      <c r="CT29" s="124"/>
      <c r="CU29" s="59"/>
      <c r="CV29" s="59"/>
      <c r="CW29" s="59"/>
      <c r="CX29" s="124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>
        <f t="shared" si="1"/>
        <v>0</v>
      </c>
      <c r="EB29" s="59">
        <f t="shared" si="1"/>
        <v>0</v>
      </c>
      <c r="EC29" s="59">
        <f t="shared" si="1"/>
        <v>0</v>
      </c>
      <c r="ED29" s="124">
        <f t="shared" si="1"/>
        <v>0</v>
      </c>
    </row>
    <row r="30" spans="1:134" x14ac:dyDescent="0.25">
      <c r="A30" s="122">
        <v>24</v>
      </c>
      <c r="B30" s="143" t="s">
        <v>24</v>
      </c>
      <c r="C30" s="59"/>
      <c r="D30" s="59"/>
      <c r="E30" s="59"/>
      <c r="F30" s="59"/>
      <c r="G30" s="59"/>
      <c r="H30" s="59"/>
      <c r="I30" s="59"/>
      <c r="J30" s="124"/>
      <c r="K30" s="59"/>
      <c r="L30" s="59"/>
      <c r="M30" s="59"/>
      <c r="N30" s="124"/>
      <c r="O30" s="59"/>
      <c r="P30" s="59"/>
      <c r="Q30" s="59"/>
      <c r="R30" s="59"/>
      <c r="S30" s="59"/>
      <c r="T30" s="59"/>
      <c r="U30" s="59"/>
      <c r="V30" s="124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124"/>
      <c r="AY30" s="59"/>
      <c r="AZ30" s="59"/>
      <c r="BA30" s="59"/>
      <c r="BB30" s="124"/>
      <c r="BC30" s="59"/>
      <c r="BD30" s="59"/>
      <c r="BE30" s="59"/>
      <c r="BF30" s="124"/>
      <c r="BG30" s="59"/>
      <c r="BH30" s="59"/>
      <c r="BI30" s="59"/>
      <c r="BJ30" s="124"/>
      <c r="BK30" s="59"/>
      <c r="BL30" s="59"/>
      <c r="BM30" s="59"/>
      <c r="BN30" s="124"/>
      <c r="BO30" s="59"/>
      <c r="BP30" s="59"/>
      <c r="BQ30" s="59"/>
      <c r="BR30" s="124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124"/>
      <c r="CE30" s="59"/>
      <c r="CF30" s="59"/>
      <c r="CG30" s="59"/>
      <c r="CH30" s="124"/>
      <c r="CI30" s="59"/>
      <c r="CJ30" s="59"/>
      <c r="CK30" s="59"/>
      <c r="CL30" s="124"/>
      <c r="CM30" s="59"/>
      <c r="CN30" s="59"/>
      <c r="CO30" s="59"/>
      <c r="CP30" s="124"/>
      <c r="CQ30" s="59"/>
      <c r="CR30" s="59"/>
      <c r="CS30" s="59"/>
      <c r="CT30" s="124"/>
      <c r="CU30" s="59"/>
      <c r="CV30" s="59"/>
      <c r="CW30" s="59"/>
      <c r="CX30" s="12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>
        <f t="shared" si="1"/>
        <v>0</v>
      </c>
      <c r="EB30" s="59">
        <f t="shared" si="1"/>
        <v>0</v>
      </c>
      <c r="EC30" s="59">
        <f t="shared" si="1"/>
        <v>0</v>
      </c>
      <c r="ED30" s="124">
        <f t="shared" si="1"/>
        <v>0</v>
      </c>
    </row>
    <row r="31" spans="1:134" ht="30.75" x14ac:dyDescent="0.25">
      <c r="A31" s="122">
        <v>25</v>
      </c>
      <c r="B31" s="143" t="s">
        <v>68</v>
      </c>
      <c r="C31" s="59" t="e">
        <f t="shared" ref="C31:C62" si="2">ROUND(E31/$D$4,0)</f>
        <v>#DIV/0!</v>
      </c>
      <c r="D31" s="59"/>
      <c r="E31" s="59">
        <f t="shared" ref="E31:E62" si="3">ROUND(D31*$F$4,0)</f>
        <v>0</v>
      </c>
      <c r="F31" s="59"/>
      <c r="G31" s="59">
        <v>5</v>
      </c>
      <c r="H31" s="59">
        <v>155</v>
      </c>
      <c r="I31" s="59">
        <v>2078</v>
      </c>
      <c r="J31" s="124">
        <v>22148486.299999997</v>
      </c>
      <c r="K31" s="59">
        <v>2</v>
      </c>
      <c r="L31" s="59">
        <v>75</v>
      </c>
      <c r="M31" s="59">
        <v>814</v>
      </c>
      <c r="N31" s="124">
        <v>10737810.75</v>
      </c>
      <c r="O31" s="59" t="e">
        <f t="shared" ref="O31:O62" si="4">ROUND(Q31/$P$4,0)</f>
        <v>#DIV/0!</v>
      </c>
      <c r="P31" s="59"/>
      <c r="Q31" s="59">
        <f t="shared" ref="Q31:Q62" si="5">ROUND(P31*$R$4,0)</f>
        <v>0</v>
      </c>
      <c r="R31" s="59"/>
      <c r="S31" s="59">
        <v>0</v>
      </c>
      <c r="T31" s="59">
        <v>6</v>
      </c>
      <c r="U31" s="59">
        <v>67</v>
      </c>
      <c r="V31" s="124">
        <v>1194805.08</v>
      </c>
      <c r="W31" s="59" t="e">
        <f t="shared" ref="W31:W62" si="6">ROUND(Y31/$X$4,0)</f>
        <v>#DIV/0!</v>
      </c>
      <c r="X31" s="59"/>
      <c r="Y31" s="59">
        <f t="shared" ref="Y31:Y62" si="7">ROUND(X31*$Z$4,0)</f>
        <v>0</v>
      </c>
      <c r="Z31" s="59"/>
      <c r="AA31" s="59" t="e">
        <f t="shared" ref="AA31:AA62" si="8">ROUND(AC31/$AB$4,0)</f>
        <v>#DIV/0!</v>
      </c>
      <c r="AB31" s="59"/>
      <c r="AC31" s="59">
        <f t="shared" ref="AC31:AC62" si="9">ROUND(AB31*$AD$4,0)</f>
        <v>0</v>
      </c>
      <c r="AD31" s="59"/>
      <c r="AE31" s="59" t="e">
        <f t="shared" ref="AE31:AE62" si="10">ROUND(AG31/$AF$4,0)</f>
        <v>#DIV/0!</v>
      </c>
      <c r="AF31" s="59"/>
      <c r="AG31" s="59">
        <f t="shared" ref="AG31:AG62" si="11">ROUND(AF31*$AH$4,0)</f>
        <v>0</v>
      </c>
      <c r="AH31" s="59"/>
      <c r="AI31" s="59" t="e">
        <f t="shared" ref="AI31:AI62" si="12">ROUND(AK31/$AJ$4,0)</f>
        <v>#DIV/0!</v>
      </c>
      <c r="AJ31" s="59"/>
      <c r="AK31" s="59">
        <f t="shared" ref="AK31:AK62" si="13">ROUND(AJ31*$AL$4,0)</f>
        <v>0</v>
      </c>
      <c r="AL31" s="59"/>
      <c r="AM31" s="59" t="e">
        <f t="shared" ref="AM31:AM62" si="14">ROUND(AO31/$AN$4,0)</f>
        <v>#DIV/0!</v>
      </c>
      <c r="AN31" s="59"/>
      <c r="AO31" s="59">
        <f t="shared" ref="AO31:AO62" si="15">ROUND(AN31*$AP$4,0)</f>
        <v>0</v>
      </c>
      <c r="AP31" s="59"/>
      <c r="AQ31" s="59" t="e">
        <f t="shared" ref="AQ31:AQ62" si="16">ROUND(AS31/$AR$4,0)</f>
        <v>#DIV/0!</v>
      </c>
      <c r="AR31" s="59"/>
      <c r="AS31" s="59">
        <f t="shared" ref="AS31:AS62" si="17">ROUND(AR31*$AT$4,0)</f>
        <v>0</v>
      </c>
      <c r="AT31" s="59"/>
      <c r="AU31" s="59"/>
      <c r="AV31" s="59"/>
      <c r="AW31" s="59">
        <f>ROUND(AV31*$AX$4,0)</f>
        <v>0</v>
      </c>
      <c r="AX31" s="124"/>
      <c r="AY31" s="59"/>
      <c r="AZ31" s="59"/>
      <c r="BA31" s="59">
        <f>ROUND(AZ31*$BB$4,0)</f>
        <v>0</v>
      </c>
      <c r="BB31" s="124"/>
      <c r="BC31" s="59"/>
      <c r="BD31" s="59">
        <v>10</v>
      </c>
      <c r="BE31" s="59">
        <v>99</v>
      </c>
      <c r="BF31" s="124">
        <v>1020114.8</v>
      </c>
      <c r="BG31" s="59">
        <v>2</v>
      </c>
      <c r="BH31" s="59">
        <v>47</v>
      </c>
      <c r="BI31" s="59">
        <v>574</v>
      </c>
      <c r="BJ31" s="124">
        <v>8299135.9500000002</v>
      </c>
      <c r="BK31" s="59">
        <v>0</v>
      </c>
      <c r="BL31" s="59">
        <v>6</v>
      </c>
      <c r="BM31" s="59">
        <v>83</v>
      </c>
      <c r="BN31" s="124">
        <v>4587664.32</v>
      </c>
      <c r="BO31" s="59"/>
      <c r="BP31" s="59">
        <v>10</v>
      </c>
      <c r="BQ31" s="59">
        <v>132</v>
      </c>
      <c r="BR31" s="124">
        <v>1763963.48</v>
      </c>
      <c r="BS31" s="59" t="e">
        <f t="shared" ref="BS31:BS62" si="18">ROUND(BU31/$BT$4,0)</f>
        <v>#DIV/0!</v>
      </c>
      <c r="BT31" s="59"/>
      <c r="BU31" s="59">
        <f t="shared" ref="BU31:BU62" si="19">ROUND(BT31*$BV$4,0)</f>
        <v>0</v>
      </c>
      <c r="BV31" s="59"/>
      <c r="BW31" s="59" t="e">
        <f t="shared" ref="BW31:BW62" si="20">ROUND(BY31/$BX$4,0)</f>
        <v>#DIV/0!</v>
      </c>
      <c r="BX31" s="59"/>
      <c r="BY31" s="59">
        <f t="shared" ref="BY31:BY62" si="21">ROUND(BX31*$BZ$4,0)</f>
        <v>0</v>
      </c>
      <c r="BZ31" s="59"/>
      <c r="CA31" s="59">
        <v>6</v>
      </c>
      <c r="CB31" s="59">
        <v>410</v>
      </c>
      <c r="CC31" s="59">
        <v>3513</v>
      </c>
      <c r="CD31" s="124">
        <v>66792780.859999999</v>
      </c>
      <c r="CE31" s="59"/>
      <c r="CF31" s="59">
        <v>11</v>
      </c>
      <c r="CG31" s="59">
        <v>98</v>
      </c>
      <c r="CH31" s="124">
        <v>1958534.49</v>
      </c>
      <c r="CI31" s="59"/>
      <c r="CJ31" s="59">
        <v>0</v>
      </c>
      <c r="CK31" s="59">
        <f>ROUND(CJ31*$CL$4,0)</f>
        <v>0</v>
      </c>
      <c r="CL31" s="124"/>
      <c r="CM31" s="59"/>
      <c r="CN31" s="59">
        <v>5</v>
      </c>
      <c r="CO31" s="59">
        <v>35</v>
      </c>
      <c r="CP31" s="124">
        <v>1050501.8</v>
      </c>
      <c r="CQ31" s="59">
        <v>1</v>
      </c>
      <c r="CR31" s="59">
        <v>30</v>
      </c>
      <c r="CS31" s="59">
        <v>229</v>
      </c>
      <c r="CT31" s="124">
        <v>3661095.6</v>
      </c>
      <c r="CU31" s="59"/>
      <c r="CV31" s="59"/>
      <c r="CW31" s="59">
        <f>ROUND(CV31*$CX$4,0)</f>
        <v>0</v>
      </c>
      <c r="CX31" s="124"/>
      <c r="CY31" s="59" t="e">
        <f t="shared" ref="CY31:CY62" si="22">ROUND(DA31/$CZ$4,0)</f>
        <v>#DIV/0!</v>
      </c>
      <c r="CZ31" s="59"/>
      <c r="DA31" s="59">
        <f t="shared" ref="DA31:DA62" si="23">ROUND(CZ31*$DB$4,0)</f>
        <v>0</v>
      </c>
      <c r="DB31" s="59"/>
      <c r="DC31" s="59" t="e">
        <f t="shared" ref="DC31:DC62" si="24">ROUND(DE31/$DD$4,0)</f>
        <v>#DIV/0!</v>
      </c>
      <c r="DD31" s="59"/>
      <c r="DE31" s="59">
        <f t="shared" ref="DE31:DE62" si="25">ROUND(DD31*$DF$4,0)</f>
        <v>0</v>
      </c>
      <c r="DF31" s="59"/>
      <c r="DG31" s="59" t="e">
        <f t="shared" ref="DG31:DG62" si="26">ROUND(DI31/$BH$4,0)</f>
        <v>#DIV/0!</v>
      </c>
      <c r="DH31" s="59"/>
      <c r="DI31" s="59">
        <f t="shared" ref="DI31:DI62" si="27">ROUND(DH31*$DJ$4,0)</f>
        <v>0</v>
      </c>
      <c r="DJ31" s="59"/>
      <c r="DK31" s="59" t="e">
        <f t="shared" ref="DK31:DK62" si="28">ROUND(DM31/$DL$4,0)</f>
        <v>#DIV/0!</v>
      </c>
      <c r="DL31" s="59"/>
      <c r="DM31" s="59">
        <f t="shared" ref="DM31:DM62" si="29">ROUND(DL31*$DN$4,0)</f>
        <v>0</v>
      </c>
      <c r="DN31" s="59"/>
      <c r="DO31" s="59" t="e">
        <f t="shared" ref="DO31:DO62" si="30">ROUND(DQ31/$DP$4,0)</f>
        <v>#DIV/0!</v>
      </c>
      <c r="DP31" s="59"/>
      <c r="DQ31" s="59">
        <f t="shared" ref="DQ31:DQ62" si="31">ROUND(DP31*$DR$4,0)</f>
        <v>0</v>
      </c>
      <c r="DR31" s="59"/>
      <c r="DS31" s="59" t="e">
        <f t="shared" ref="DS31:DS62" si="32">ROUND(DU31/$DT$4,0)</f>
        <v>#DIV/0!</v>
      </c>
      <c r="DT31" s="59"/>
      <c r="DU31" s="59">
        <f t="shared" ref="DU31:DU62" si="33">ROUND(DT31*$DV$4,0)</f>
        <v>0</v>
      </c>
      <c r="DV31" s="59"/>
      <c r="DW31" s="59" t="e">
        <f t="shared" ref="DW31:DW62" si="34">ROUND(DY31/$DX$4,0)</f>
        <v>#DIV/0!</v>
      </c>
      <c r="DX31" s="59"/>
      <c r="DY31" s="59">
        <f t="shared" ref="DY31:DY62" si="35">ROUND(DX31*$DZ$4,0)</f>
        <v>0</v>
      </c>
      <c r="DZ31" s="59"/>
      <c r="EA31" s="59">
        <f>G31+K31+S31+AU31+AY31+BC31+BG31+BK31+BO31+CA31+CE31+CI31+CM31+CQ31+CU31</f>
        <v>16</v>
      </c>
      <c r="EB31" s="59">
        <f>H31+L31+T31+AV31+AZ31+BD31+BH31+BL31+BP31+CB31+CF31+CJ31+CN31+CR31+CV31</f>
        <v>765</v>
      </c>
      <c r="EC31" s="59">
        <f>I31+M31+U31+AW31+BA31+BE31+BI31+BM31+BQ31+CC31+CG31+CK31+CO31+CS31+CW31</f>
        <v>7722</v>
      </c>
      <c r="ED31" s="124">
        <f>J31+N31+V31+AX31+BB31+BF31+BJ31+BN31+BR31+CD31+CH31+CL31+CP31+CT31+CX31</f>
        <v>123214893.42999998</v>
      </c>
    </row>
    <row r="32" spans="1:134" ht="30.75" x14ac:dyDescent="0.25">
      <c r="A32" s="122">
        <v>26</v>
      </c>
      <c r="B32" s="143" t="s">
        <v>69</v>
      </c>
      <c r="C32" s="59" t="e">
        <f t="shared" si="2"/>
        <v>#DIV/0!</v>
      </c>
      <c r="D32" s="59"/>
      <c r="E32" s="59">
        <f t="shared" si="3"/>
        <v>0</v>
      </c>
      <c r="F32" s="59"/>
      <c r="G32" s="59"/>
      <c r="H32" s="59"/>
      <c r="I32" s="59">
        <f t="shared" ref="I32:I42" si="36">ROUND(H32*$J$4,0)</f>
        <v>0</v>
      </c>
      <c r="J32" s="124"/>
      <c r="K32" s="59"/>
      <c r="L32" s="59"/>
      <c r="M32" s="59">
        <f t="shared" ref="M32:M63" si="37">ROUND(L32*$N$4,0)</f>
        <v>0</v>
      </c>
      <c r="N32" s="124"/>
      <c r="O32" s="59" t="e">
        <f t="shared" si="4"/>
        <v>#DIV/0!</v>
      </c>
      <c r="P32" s="59"/>
      <c r="Q32" s="59">
        <f t="shared" si="5"/>
        <v>0</v>
      </c>
      <c r="R32" s="59"/>
      <c r="S32" s="59"/>
      <c r="T32" s="59"/>
      <c r="U32" s="59">
        <f t="shared" ref="U32:U63" si="38">ROUND(T32*$V$4,0)</f>
        <v>0</v>
      </c>
      <c r="V32" s="124"/>
      <c r="W32" s="59" t="e">
        <f t="shared" si="6"/>
        <v>#DIV/0!</v>
      </c>
      <c r="X32" s="59"/>
      <c r="Y32" s="59">
        <f t="shared" si="7"/>
        <v>0</v>
      </c>
      <c r="Z32" s="59"/>
      <c r="AA32" s="59" t="e">
        <f t="shared" si="8"/>
        <v>#DIV/0!</v>
      </c>
      <c r="AB32" s="59"/>
      <c r="AC32" s="59">
        <f t="shared" si="9"/>
        <v>0</v>
      </c>
      <c r="AD32" s="59"/>
      <c r="AE32" s="59" t="e">
        <f t="shared" si="10"/>
        <v>#DIV/0!</v>
      </c>
      <c r="AF32" s="59"/>
      <c r="AG32" s="59">
        <f t="shared" si="11"/>
        <v>0</v>
      </c>
      <c r="AH32" s="59"/>
      <c r="AI32" s="59" t="e">
        <f t="shared" si="12"/>
        <v>#DIV/0!</v>
      </c>
      <c r="AJ32" s="59"/>
      <c r="AK32" s="59">
        <f t="shared" si="13"/>
        <v>0</v>
      </c>
      <c r="AL32" s="59"/>
      <c r="AM32" s="59" t="e">
        <f t="shared" si="14"/>
        <v>#DIV/0!</v>
      </c>
      <c r="AN32" s="59"/>
      <c r="AO32" s="59">
        <f t="shared" si="15"/>
        <v>0</v>
      </c>
      <c r="AP32" s="59"/>
      <c r="AQ32" s="59" t="e">
        <f t="shared" si="16"/>
        <v>#DIV/0!</v>
      </c>
      <c r="AR32" s="59"/>
      <c r="AS32" s="59">
        <f t="shared" si="17"/>
        <v>0</v>
      </c>
      <c r="AT32" s="59"/>
      <c r="AU32" s="59"/>
      <c r="AV32" s="59">
        <v>3</v>
      </c>
      <c r="AW32" s="59">
        <v>47</v>
      </c>
      <c r="AX32" s="124">
        <v>1635719.85</v>
      </c>
      <c r="AY32" s="59">
        <v>1</v>
      </c>
      <c r="AZ32" s="59">
        <v>20</v>
      </c>
      <c r="BA32" s="59">
        <v>253</v>
      </c>
      <c r="BB32" s="124">
        <v>2885589.4</v>
      </c>
      <c r="BC32" s="59"/>
      <c r="BD32" s="59">
        <v>0</v>
      </c>
      <c r="BE32" s="59">
        <f t="shared" ref="BE32:BE42" si="39">ROUND(BD32*$BF$4,0)</f>
        <v>0</v>
      </c>
      <c r="BF32" s="124"/>
      <c r="BG32" s="59"/>
      <c r="BH32" s="59">
        <v>0</v>
      </c>
      <c r="BI32" s="59">
        <f t="shared" ref="BI32:BI41" si="40">ROUND(BH32*$BJ$4,0)</f>
        <v>0</v>
      </c>
      <c r="BJ32" s="124"/>
      <c r="BK32" s="59"/>
      <c r="BL32" s="59"/>
      <c r="BM32" s="59">
        <f t="shared" ref="BM32:BM63" si="41">ROUND(BL32*$BN$4,0)</f>
        <v>0</v>
      </c>
      <c r="BN32" s="124"/>
      <c r="BO32" s="59"/>
      <c r="BP32" s="59"/>
      <c r="BQ32" s="59">
        <f t="shared" ref="BQ32:BQ63" si="42">ROUND(BP32*$BR$4,0)</f>
        <v>0</v>
      </c>
      <c r="BR32" s="124"/>
      <c r="BS32" s="59" t="e">
        <f t="shared" si="18"/>
        <v>#DIV/0!</v>
      </c>
      <c r="BT32" s="59"/>
      <c r="BU32" s="59">
        <f t="shared" si="19"/>
        <v>0</v>
      </c>
      <c r="BV32" s="59"/>
      <c r="BW32" s="59" t="e">
        <f t="shared" si="20"/>
        <v>#DIV/0!</v>
      </c>
      <c r="BX32" s="59"/>
      <c r="BY32" s="59">
        <f t="shared" si="21"/>
        <v>0</v>
      </c>
      <c r="BZ32" s="59"/>
      <c r="CA32" s="59"/>
      <c r="CB32" s="59"/>
      <c r="CC32" s="59">
        <f>ROUND(CB32*$CD$4,0)</f>
        <v>0</v>
      </c>
      <c r="CD32" s="124"/>
      <c r="CE32" s="59"/>
      <c r="CF32" s="59"/>
      <c r="CG32" s="59">
        <f t="shared" ref="CG32:CG63" si="43">ROUND(CF32*$CH$4,0)</f>
        <v>0</v>
      </c>
      <c r="CH32" s="124"/>
      <c r="CI32" s="59"/>
      <c r="CJ32" s="59">
        <v>0</v>
      </c>
      <c r="CK32" s="59">
        <f>ROUND(CJ32*$CL$4,0)</f>
        <v>0</v>
      </c>
      <c r="CL32" s="124"/>
      <c r="CM32" s="59"/>
      <c r="CN32" s="59"/>
      <c r="CO32" s="59">
        <f t="shared" ref="CO32:CO38" si="44">ROUND(CN32*$CP$4,0)</f>
        <v>0</v>
      </c>
      <c r="CP32" s="124"/>
      <c r="CQ32" s="59"/>
      <c r="CR32" s="59"/>
      <c r="CS32" s="59">
        <f t="shared" ref="CS32:CS63" si="45">ROUND(CR32*$CT$4,0)</f>
        <v>0</v>
      </c>
      <c r="CT32" s="124"/>
      <c r="CU32" s="59"/>
      <c r="CV32" s="59">
        <v>10</v>
      </c>
      <c r="CW32" s="59">
        <v>70</v>
      </c>
      <c r="CX32" s="124">
        <v>654883.5</v>
      </c>
      <c r="CY32" s="59" t="e">
        <f t="shared" si="22"/>
        <v>#DIV/0!</v>
      </c>
      <c r="CZ32" s="59"/>
      <c r="DA32" s="59">
        <f t="shared" si="23"/>
        <v>0</v>
      </c>
      <c r="DB32" s="59"/>
      <c r="DC32" s="59" t="e">
        <f t="shared" si="24"/>
        <v>#DIV/0!</v>
      </c>
      <c r="DD32" s="59"/>
      <c r="DE32" s="59">
        <f t="shared" si="25"/>
        <v>0</v>
      </c>
      <c r="DF32" s="59"/>
      <c r="DG32" s="59" t="e">
        <f t="shared" si="26"/>
        <v>#DIV/0!</v>
      </c>
      <c r="DH32" s="59"/>
      <c r="DI32" s="59">
        <f t="shared" si="27"/>
        <v>0</v>
      </c>
      <c r="DJ32" s="59"/>
      <c r="DK32" s="59" t="e">
        <f t="shared" si="28"/>
        <v>#DIV/0!</v>
      </c>
      <c r="DL32" s="59"/>
      <c r="DM32" s="59">
        <f t="shared" si="29"/>
        <v>0</v>
      </c>
      <c r="DN32" s="59"/>
      <c r="DO32" s="59" t="e">
        <f t="shared" si="30"/>
        <v>#DIV/0!</v>
      </c>
      <c r="DP32" s="59"/>
      <c r="DQ32" s="59">
        <f t="shared" si="31"/>
        <v>0</v>
      </c>
      <c r="DR32" s="59"/>
      <c r="DS32" s="59" t="e">
        <f t="shared" si="32"/>
        <v>#DIV/0!</v>
      </c>
      <c r="DT32" s="59"/>
      <c r="DU32" s="59">
        <f t="shared" si="33"/>
        <v>0</v>
      </c>
      <c r="DV32" s="59"/>
      <c r="DW32" s="59" t="e">
        <f t="shared" si="34"/>
        <v>#DIV/0!</v>
      </c>
      <c r="DX32" s="59"/>
      <c r="DY32" s="59">
        <f t="shared" si="35"/>
        <v>0</v>
      </c>
      <c r="DZ32" s="59"/>
      <c r="EA32" s="59">
        <f t="shared" ref="EA32:EA84" si="46">G32+K32+S32+AU32+AY32+BC32+BG32+BK32+BO32+CA32+CE32+CI32+CM32+CQ32+CU32</f>
        <v>1</v>
      </c>
      <c r="EB32" s="59">
        <f t="shared" ref="EB32:EB84" si="47">H32+L32+T32+AV32+AZ32+BD32+BH32+BL32+BP32+CB32+CF32+CJ32+CN32+CR32+CV32</f>
        <v>33</v>
      </c>
      <c r="EC32" s="59">
        <f t="shared" ref="EC32:EC84" si="48">I32+M32+U32+AW32+BA32+BE32+BI32+BM32+BQ32+CC32+CG32+CK32+CO32+CS32+CW32</f>
        <v>370</v>
      </c>
      <c r="ED32" s="124">
        <f t="shared" ref="ED32:ED84" si="49">J32+N32+V32+AX32+BB32+BF32+BJ32+BN32+BR32+CD32+CH32+CL32+CP32+CT32+CX32</f>
        <v>5176192.75</v>
      </c>
    </row>
    <row r="33" spans="1:134" ht="30.75" x14ac:dyDescent="0.25">
      <c r="A33" s="122">
        <v>27</v>
      </c>
      <c r="B33" s="143" t="s">
        <v>25</v>
      </c>
      <c r="C33" s="59" t="e">
        <f t="shared" si="2"/>
        <v>#DIV/0!</v>
      </c>
      <c r="D33" s="59"/>
      <c r="E33" s="59">
        <f t="shared" si="3"/>
        <v>0</v>
      </c>
      <c r="F33" s="59"/>
      <c r="G33" s="59"/>
      <c r="H33" s="59"/>
      <c r="I33" s="59">
        <f t="shared" si="36"/>
        <v>0</v>
      </c>
      <c r="J33" s="124"/>
      <c r="K33" s="59"/>
      <c r="L33" s="59"/>
      <c r="M33" s="59">
        <f t="shared" si="37"/>
        <v>0</v>
      </c>
      <c r="N33" s="124"/>
      <c r="O33" s="59" t="e">
        <f t="shared" si="4"/>
        <v>#DIV/0!</v>
      </c>
      <c r="P33" s="59"/>
      <c r="Q33" s="59">
        <f t="shared" si="5"/>
        <v>0</v>
      </c>
      <c r="R33" s="59"/>
      <c r="S33" s="59"/>
      <c r="T33" s="59"/>
      <c r="U33" s="59">
        <f t="shared" si="38"/>
        <v>0</v>
      </c>
      <c r="V33" s="124"/>
      <c r="W33" s="59" t="e">
        <f t="shared" si="6"/>
        <v>#DIV/0!</v>
      </c>
      <c r="X33" s="59"/>
      <c r="Y33" s="59">
        <f t="shared" si="7"/>
        <v>0</v>
      </c>
      <c r="Z33" s="59"/>
      <c r="AA33" s="59" t="e">
        <f t="shared" si="8"/>
        <v>#DIV/0!</v>
      </c>
      <c r="AB33" s="59"/>
      <c r="AC33" s="59">
        <f t="shared" si="9"/>
        <v>0</v>
      </c>
      <c r="AD33" s="59"/>
      <c r="AE33" s="59" t="e">
        <f t="shared" si="10"/>
        <v>#DIV/0!</v>
      </c>
      <c r="AF33" s="59"/>
      <c r="AG33" s="59">
        <f t="shared" si="11"/>
        <v>0</v>
      </c>
      <c r="AH33" s="59"/>
      <c r="AI33" s="59" t="e">
        <f t="shared" si="12"/>
        <v>#DIV/0!</v>
      </c>
      <c r="AJ33" s="59"/>
      <c r="AK33" s="59">
        <f t="shared" si="13"/>
        <v>0</v>
      </c>
      <c r="AL33" s="59"/>
      <c r="AM33" s="59" t="e">
        <f t="shared" si="14"/>
        <v>#DIV/0!</v>
      </c>
      <c r="AN33" s="59"/>
      <c r="AO33" s="59">
        <f t="shared" si="15"/>
        <v>0</v>
      </c>
      <c r="AP33" s="59"/>
      <c r="AQ33" s="59" t="e">
        <f t="shared" si="16"/>
        <v>#DIV/0!</v>
      </c>
      <c r="AR33" s="59"/>
      <c r="AS33" s="59">
        <f t="shared" si="17"/>
        <v>0</v>
      </c>
      <c r="AT33" s="59"/>
      <c r="AU33" s="59"/>
      <c r="AV33" s="59"/>
      <c r="AW33" s="59">
        <f t="shared" ref="AW33:AW38" si="50">ROUND(AV33*$AX$4,0)</f>
        <v>0</v>
      </c>
      <c r="AX33" s="124"/>
      <c r="AY33" s="59"/>
      <c r="AZ33" s="59"/>
      <c r="BA33" s="59">
        <f t="shared" ref="BA33:BA41" si="51">ROUND(AZ33*$BB$4,0)</f>
        <v>0</v>
      </c>
      <c r="BB33" s="124"/>
      <c r="BC33" s="59"/>
      <c r="BD33" s="59"/>
      <c r="BE33" s="59">
        <f t="shared" si="39"/>
        <v>0</v>
      </c>
      <c r="BF33" s="124"/>
      <c r="BG33" s="59"/>
      <c r="BH33" s="59"/>
      <c r="BI33" s="59">
        <f t="shared" si="40"/>
        <v>0</v>
      </c>
      <c r="BJ33" s="124"/>
      <c r="BK33" s="59"/>
      <c r="BL33" s="59"/>
      <c r="BM33" s="59">
        <f t="shared" si="41"/>
        <v>0</v>
      </c>
      <c r="BN33" s="124"/>
      <c r="BO33" s="59"/>
      <c r="BP33" s="59"/>
      <c r="BQ33" s="59">
        <f t="shared" si="42"/>
        <v>0</v>
      </c>
      <c r="BR33" s="124"/>
      <c r="BS33" s="59" t="e">
        <f t="shared" si="18"/>
        <v>#DIV/0!</v>
      </c>
      <c r="BT33" s="59"/>
      <c r="BU33" s="59">
        <f t="shared" si="19"/>
        <v>0</v>
      </c>
      <c r="BV33" s="59"/>
      <c r="BW33" s="59" t="e">
        <f t="shared" si="20"/>
        <v>#DIV/0!</v>
      </c>
      <c r="BX33" s="59"/>
      <c r="BY33" s="59">
        <f t="shared" si="21"/>
        <v>0</v>
      </c>
      <c r="BZ33" s="59"/>
      <c r="CA33" s="59">
        <v>12</v>
      </c>
      <c r="CB33" s="59">
        <v>460</v>
      </c>
      <c r="CC33" s="59">
        <v>4089</v>
      </c>
      <c r="CD33" s="124">
        <v>79588442.700000003</v>
      </c>
      <c r="CE33" s="59"/>
      <c r="CF33" s="59"/>
      <c r="CG33" s="59">
        <f t="shared" si="43"/>
        <v>0</v>
      </c>
      <c r="CH33" s="124"/>
      <c r="CI33" s="59"/>
      <c r="CJ33" s="59"/>
      <c r="CK33" s="59">
        <f>ROUND(CJ33*$CL$4,0)</f>
        <v>0</v>
      </c>
      <c r="CL33" s="124"/>
      <c r="CM33" s="59"/>
      <c r="CN33" s="59"/>
      <c r="CO33" s="59">
        <f t="shared" si="44"/>
        <v>0</v>
      </c>
      <c r="CP33" s="124"/>
      <c r="CQ33" s="59"/>
      <c r="CR33" s="59"/>
      <c r="CS33" s="59">
        <f t="shared" si="45"/>
        <v>0</v>
      </c>
      <c r="CT33" s="124"/>
      <c r="CU33" s="59"/>
      <c r="CV33" s="59"/>
      <c r="CW33" s="59">
        <f>ROUND(CV33*$CX$4,0)</f>
        <v>0</v>
      </c>
      <c r="CX33" s="124"/>
      <c r="CY33" s="59" t="e">
        <f t="shared" si="22"/>
        <v>#DIV/0!</v>
      </c>
      <c r="CZ33" s="59"/>
      <c r="DA33" s="59">
        <f t="shared" si="23"/>
        <v>0</v>
      </c>
      <c r="DB33" s="59"/>
      <c r="DC33" s="59" t="e">
        <f t="shared" si="24"/>
        <v>#DIV/0!</v>
      </c>
      <c r="DD33" s="59"/>
      <c r="DE33" s="59">
        <f t="shared" si="25"/>
        <v>0</v>
      </c>
      <c r="DF33" s="59"/>
      <c r="DG33" s="59" t="e">
        <f t="shared" si="26"/>
        <v>#DIV/0!</v>
      </c>
      <c r="DH33" s="59"/>
      <c r="DI33" s="59">
        <f t="shared" si="27"/>
        <v>0</v>
      </c>
      <c r="DJ33" s="59"/>
      <c r="DK33" s="59" t="e">
        <f t="shared" si="28"/>
        <v>#DIV/0!</v>
      </c>
      <c r="DL33" s="59"/>
      <c r="DM33" s="59">
        <f t="shared" si="29"/>
        <v>0</v>
      </c>
      <c r="DN33" s="59"/>
      <c r="DO33" s="59" t="e">
        <f t="shared" si="30"/>
        <v>#DIV/0!</v>
      </c>
      <c r="DP33" s="59"/>
      <c r="DQ33" s="59">
        <f t="shared" si="31"/>
        <v>0</v>
      </c>
      <c r="DR33" s="59"/>
      <c r="DS33" s="59" t="e">
        <f t="shared" si="32"/>
        <v>#DIV/0!</v>
      </c>
      <c r="DT33" s="59"/>
      <c r="DU33" s="59">
        <f t="shared" si="33"/>
        <v>0</v>
      </c>
      <c r="DV33" s="59"/>
      <c r="DW33" s="59" t="e">
        <f t="shared" si="34"/>
        <v>#DIV/0!</v>
      </c>
      <c r="DX33" s="59"/>
      <c r="DY33" s="59">
        <f t="shared" si="35"/>
        <v>0</v>
      </c>
      <c r="DZ33" s="59"/>
      <c r="EA33" s="59">
        <f t="shared" si="46"/>
        <v>12</v>
      </c>
      <c r="EB33" s="59">
        <f t="shared" si="47"/>
        <v>460</v>
      </c>
      <c r="EC33" s="59">
        <f t="shared" si="48"/>
        <v>4089</v>
      </c>
      <c r="ED33" s="124">
        <f t="shared" si="49"/>
        <v>79588442.700000003</v>
      </c>
    </row>
    <row r="34" spans="1:134" ht="30.75" x14ac:dyDescent="0.25">
      <c r="A34" s="122">
        <v>28</v>
      </c>
      <c r="B34" s="143" t="s">
        <v>70</v>
      </c>
      <c r="C34" s="59" t="e">
        <f t="shared" si="2"/>
        <v>#DIV/0!</v>
      </c>
      <c r="D34" s="59"/>
      <c r="E34" s="59">
        <f t="shared" si="3"/>
        <v>0</v>
      </c>
      <c r="F34" s="59"/>
      <c r="G34" s="59"/>
      <c r="H34" s="59"/>
      <c r="I34" s="59">
        <f t="shared" si="36"/>
        <v>0</v>
      </c>
      <c r="J34" s="124"/>
      <c r="K34" s="59"/>
      <c r="L34" s="59"/>
      <c r="M34" s="59">
        <f t="shared" si="37"/>
        <v>0</v>
      </c>
      <c r="N34" s="124"/>
      <c r="O34" s="59" t="e">
        <f t="shared" si="4"/>
        <v>#DIV/0!</v>
      </c>
      <c r="P34" s="59"/>
      <c r="Q34" s="59">
        <f t="shared" si="5"/>
        <v>0</v>
      </c>
      <c r="R34" s="59"/>
      <c r="S34" s="59"/>
      <c r="T34" s="59"/>
      <c r="U34" s="59">
        <f t="shared" si="38"/>
        <v>0</v>
      </c>
      <c r="V34" s="124"/>
      <c r="W34" s="59" t="e">
        <f t="shared" si="6"/>
        <v>#DIV/0!</v>
      </c>
      <c r="X34" s="59"/>
      <c r="Y34" s="59">
        <f t="shared" si="7"/>
        <v>0</v>
      </c>
      <c r="Z34" s="59"/>
      <c r="AA34" s="59" t="e">
        <f t="shared" si="8"/>
        <v>#DIV/0!</v>
      </c>
      <c r="AB34" s="59"/>
      <c r="AC34" s="59">
        <f t="shared" si="9"/>
        <v>0</v>
      </c>
      <c r="AD34" s="59"/>
      <c r="AE34" s="59" t="e">
        <f t="shared" si="10"/>
        <v>#DIV/0!</v>
      </c>
      <c r="AF34" s="59"/>
      <c r="AG34" s="59">
        <f t="shared" si="11"/>
        <v>0</v>
      </c>
      <c r="AH34" s="59"/>
      <c r="AI34" s="59" t="e">
        <f t="shared" si="12"/>
        <v>#DIV/0!</v>
      </c>
      <c r="AJ34" s="59"/>
      <c r="AK34" s="59">
        <f t="shared" si="13"/>
        <v>0</v>
      </c>
      <c r="AL34" s="59"/>
      <c r="AM34" s="59" t="e">
        <f t="shared" si="14"/>
        <v>#DIV/0!</v>
      </c>
      <c r="AN34" s="59"/>
      <c r="AO34" s="59">
        <f t="shared" si="15"/>
        <v>0</v>
      </c>
      <c r="AP34" s="59"/>
      <c r="AQ34" s="59" t="e">
        <f t="shared" si="16"/>
        <v>#DIV/0!</v>
      </c>
      <c r="AR34" s="59"/>
      <c r="AS34" s="59">
        <f t="shared" si="17"/>
        <v>0</v>
      </c>
      <c r="AT34" s="59"/>
      <c r="AU34" s="59"/>
      <c r="AV34" s="59"/>
      <c r="AW34" s="59">
        <f t="shared" si="50"/>
        <v>0</v>
      </c>
      <c r="AX34" s="124"/>
      <c r="AY34" s="59"/>
      <c r="AZ34" s="59"/>
      <c r="BA34" s="59">
        <f t="shared" si="51"/>
        <v>0</v>
      </c>
      <c r="BB34" s="124"/>
      <c r="BC34" s="59"/>
      <c r="BD34" s="59"/>
      <c r="BE34" s="59">
        <f t="shared" si="39"/>
        <v>0</v>
      </c>
      <c r="BF34" s="124"/>
      <c r="BG34" s="59"/>
      <c r="BH34" s="59"/>
      <c r="BI34" s="59">
        <f t="shared" si="40"/>
        <v>0</v>
      </c>
      <c r="BJ34" s="124"/>
      <c r="BK34" s="59"/>
      <c r="BL34" s="59"/>
      <c r="BM34" s="59">
        <f t="shared" si="41"/>
        <v>0</v>
      </c>
      <c r="BN34" s="124"/>
      <c r="BO34" s="59"/>
      <c r="BP34" s="59"/>
      <c r="BQ34" s="59">
        <f t="shared" si="42"/>
        <v>0</v>
      </c>
      <c r="BR34" s="124"/>
      <c r="BS34" s="59" t="e">
        <f t="shared" si="18"/>
        <v>#DIV/0!</v>
      </c>
      <c r="BT34" s="59"/>
      <c r="BU34" s="59">
        <f t="shared" si="19"/>
        <v>0</v>
      </c>
      <c r="BV34" s="59"/>
      <c r="BW34" s="59" t="e">
        <f t="shared" si="20"/>
        <v>#DIV/0!</v>
      </c>
      <c r="BX34" s="59"/>
      <c r="BY34" s="59">
        <f t="shared" si="21"/>
        <v>0</v>
      </c>
      <c r="BZ34" s="59"/>
      <c r="CA34" s="59"/>
      <c r="CB34" s="59"/>
      <c r="CC34" s="59">
        <f t="shared" ref="CC34:CC41" si="52">ROUND(CB34*$CD$4,0)</f>
        <v>0</v>
      </c>
      <c r="CD34" s="124"/>
      <c r="CE34" s="59"/>
      <c r="CF34" s="59"/>
      <c r="CG34" s="59">
        <f t="shared" si="43"/>
        <v>0</v>
      </c>
      <c r="CH34" s="124"/>
      <c r="CI34" s="59">
        <v>4</v>
      </c>
      <c r="CJ34" s="59">
        <v>130</v>
      </c>
      <c r="CK34" s="59">
        <v>1402</v>
      </c>
      <c r="CL34" s="124">
        <v>17028416.699999999</v>
      </c>
      <c r="CM34" s="59"/>
      <c r="CN34" s="59"/>
      <c r="CO34" s="59">
        <f t="shared" si="44"/>
        <v>0</v>
      </c>
      <c r="CP34" s="124"/>
      <c r="CQ34" s="59"/>
      <c r="CR34" s="59"/>
      <c r="CS34" s="59">
        <f t="shared" si="45"/>
        <v>0</v>
      </c>
      <c r="CT34" s="124"/>
      <c r="CU34" s="59"/>
      <c r="CV34" s="59"/>
      <c r="CW34" s="59">
        <f>ROUND(CV34*$CX$4,0)</f>
        <v>0</v>
      </c>
      <c r="CX34" s="124"/>
      <c r="CY34" s="59" t="e">
        <f t="shared" si="22"/>
        <v>#DIV/0!</v>
      </c>
      <c r="CZ34" s="59"/>
      <c r="DA34" s="59">
        <f t="shared" si="23"/>
        <v>0</v>
      </c>
      <c r="DB34" s="59"/>
      <c r="DC34" s="59" t="e">
        <f t="shared" si="24"/>
        <v>#DIV/0!</v>
      </c>
      <c r="DD34" s="59"/>
      <c r="DE34" s="59">
        <f t="shared" si="25"/>
        <v>0</v>
      </c>
      <c r="DF34" s="59"/>
      <c r="DG34" s="59" t="e">
        <f t="shared" si="26"/>
        <v>#DIV/0!</v>
      </c>
      <c r="DH34" s="59"/>
      <c r="DI34" s="59">
        <f t="shared" si="27"/>
        <v>0</v>
      </c>
      <c r="DJ34" s="59"/>
      <c r="DK34" s="59" t="e">
        <f t="shared" si="28"/>
        <v>#DIV/0!</v>
      </c>
      <c r="DL34" s="59"/>
      <c r="DM34" s="59">
        <f t="shared" si="29"/>
        <v>0</v>
      </c>
      <c r="DN34" s="59"/>
      <c r="DO34" s="59" t="e">
        <f t="shared" si="30"/>
        <v>#DIV/0!</v>
      </c>
      <c r="DP34" s="59"/>
      <c r="DQ34" s="59">
        <f t="shared" si="31"/>
        <v>0</v>
      </c>
      <c r="DR34" s="59"/>
      <c r="DS34" s="59" t="e">
        <f t="shared" si="32"/>
        <v>#DIV/0!</v>
      </c>
      <c r="DT34" s="59"/>
      <c r="DU34" s="59">
        <f t="shared" si="33"/>
        <v>0</v>
      </c>
      <c r="DV34" s="59"/>
      <c r="DW34" s="59" t="e">
        <f t="shared" si="34"/>
        <v>#DIV/0!</v>
      </c>
      <c r="DX34" s="59"/>
      <c r="DY34" s="59">
        <f t="shared" si="35"/>
        <v>0</v>
      </c>
      <c r="DZ34" s="59"/>
      <c r="EA34" s="59">
        <f t="shared" si="46"/>
        <v>4</v>
      </c>
      <c r="EB34" s="59">
        <f t="shared" si="47"/>
        <v>130</v>
      </c>
      <c r="EC34" s="59">
        <f t="shared" si="48"/>
        <v>1402</v>
      </c>
      <c r="ED34" s="124">
        <f t="shared" si="49"/>
        <v>17028416.699999999</v>
      </c>
    </row>
    <row r="35" spans="1:134" ht="30.75" x14ac:dyDescent="0.25">
      <c r="A35" s="122">
        <v>29</v>
      </c>
      <c r="B35" s="143" t="s">
        <v>71</v>
      </c>
      <c r="C35" s="59" t="e">
        <f t="shared" si="2"/>
        <v>#DIV/0!</v>
      </c>
      <c r="D35" s="59"/>
      <c r="E35" s="59">
        <f t="shared" si="3"/>
        <v>0</v>
      </c>
      <c r="F35" s="59"/>
      <c r="G35" s="59"/>
      <c r="H35" s="59"/>
      <c r="I35" s="59">
        <f t="shared" si="36"/>
        <v>0</v>
      </c>
      <c r="J35" s="124"/>
      <c r="K35" s="59"/>
      <c r="L35" s="59"/>
      <c r="M35" s="59">
        <f t="shared" si="37"/>
        <v>0</v>
      </c>
      <c r="N35" s="124"/>
      <c r="O35" s="59" t="e">
        <f t="shared" si="4"/>
        <v>#DIV/0!</v>
      </c>
      <c r="P35" s="59"/>
      <c r="Q35" s="59">
        <f t="shared" si="5"/>
        <v>0</v>
      </c>
      <c r="R35" s="59"/>
      <c r="S35" s="59"/>
      <c r="T35" s="59"/>
      <c r="U35" s="59">
        <f t="shared" si="38"/>
        <v>0</v>
      </c>
      <c r="V35" s="124"/>
      <c r="W35" s="59" t="e">
        <f t="shared" si="6"/>
        <v>#DIV/0!</v>
      </c>
      <c r="X35" s="59"/>
      <c r="Y35" s="59">
        <f t="shared" si="7"/>
        <v>0</v>
      </c>
      <c r="Z35" s="59"/>
      <c r="AA35" s="59" t="e">
        <f t="shared" si="8"/>
        <v>#DIV/0!</v>
      </c>
      <c r="AB35" s="59"/>
      <c r="AC35" s="59">
        <f t="shared" si="9"/>
        <v>0</v>
      </c>
      <c r="AD35" s="59"/>
      <c r="AE35" s="59" t="e">
        <f t="shared" si="10"/>
        <v>#DIV/0!</v>
      </c>
      <c r="AF35" s="59"/>
      <c r="AG35" s="59">
        <f t="shared" si="11"/>
        <v>0</v>
      </c>
      <c r="AH35" s="59"/>
      <c r="AI35" s="59" t="e">
        <f t="shared" si="12"/>
        <v>#DIV/0!</v>
      </c>
      <c r="AJ35" s="59"/>
      <c r="AK35" s="59">
        <f t="shared" si="13"/>
        <v>0</v>
      </c>
      <c r="AL35" s="59"/>
      <c r="AM35" s="59" t="e">
        <f t="shared" si="14"/>
        <v>#DIV/0!</v>
      </c>
      <c r="AN35" s="59"/>
      <c r="AO35" s="59">
        <f t="shared" si="15"/>
        <v>0</v>
      </c>
      <c r="AP35" s="59"/>
      <c r="AQ35" s="59" t="e">
        <f t="shared" si="16"/>
        <v>#DIV/0!</v>
      </c>
      <c r="AR35" s="59">
        <v>0</v>
      </c>
      <c r="AS35" s="59">
        <f t="shared" si="17"/>
        <v>0</v>
      </c>
      <c r="AT35" s="59"/>
      <c r="AU35" s="59"/>
      <c r="AV35" s="59"/>
      <c r="AW35" s="59">
        <f t="shared" si="50"/>
        <v>0</v>
      </c>
      <c r="AX35" s="124"/>
      <c r="AY35" s="59"/>
      <c r="AZ35" s="59"/>
      <c r="BA35" s="59">
        <f t="shared" si="51"/>
        <v>0</v>
      </c>
      <c r="BB35" s="124"/>
      <c r="BC35" s="59"/>
      <c r="BD35" s="59"/>
      <c r="BE35" s="59">
        <f t="shared" si="39"/>
        <v>0</v>
      </c>
      <c r="BF35" s="124"/>
      <c r="BG35" s="59"/>
      <c r="BH35" s="59"/>
      <c r="BI35" s="59">
        <f t="shared" si="40"/>
        <v>0</v>
      </c>
      <c r="BJ35" s="124"/>
      <c r="BK35" s="59"/>
      <c r="BL35" s="59"/>
      <c r="BM35" s="59">
        <f t="shared" si="41"/>
        <v>0</v>
      </c>
      <c r="BN35" s="124"/>
      <c r="BO35" s="59"/>
      <c r="BP35" s="59"/>
      <c r="BQ35" s="59">
        <f t="shared" si="42"/>
        <v>0</v>
      </c>
      <c r="BR35" s="124"/>
      <c r="BS35" s="59" t="e">
        <f t="shared" si="18"/>
        <v>#DIV/0!</v>
      </c>
      <c r="BT35" s="59"/>
      <c r="BU35" s="59">
        <f t="shared" si="19"/>
        <v>0</v>
      </c>
      <c r="BV35" s="59"/>
      <c r="BW35" s="59" t="e">
        <f t="shared" si="20"/>
        <v>#DIV/0!</v>
      </c>
      <c r="BX35" s="59"/>
      <c r="BY35" s="59">
        <f t="shared" si="21"/>
        <v>0</v>
      </c>
      <c r="BZ35" s="59"/>
      <c r="CA35" s="59"/>
      <c r="CB35" s="59"/>
      <c r="CC35" s="59">
        <f t="shared" si="52"/>
        <v>0</v>
      </c>
      <c r="CD35" s="124"/>
      <c r="CE35" s="59"/>
      <c r="CF35" s="59"/>
      <c r="CG35" s="59">
        <f t="shared" si="43"/>
        <v>0</v>
      </c>
      <c r="CH35" s="124"/>
      <c r="CI35" s="59"/>
      <c r="CJ35" s="59"/>
      <c r="CK35" s="59">
        <f t="shared" ref="CK35:CK66" si="53">ROUND(CJ35*$CL$4,0)</f>
        <v>0</v>
      </c>
      <c r="CL35" s="124"/>
      <c r="CM35" s="59"/>
      <c r="CN35" s="59"/>
      <c r="CO35" s="59">
        <f t="shared" si="44"/>
        <v>0</v>
      </c>
      <c r="CP35" s="124"/>
      <c r="CQ35" s="59"/>
      <c r="CR35" s="59"/>
      <c r="CS35" s="59">
        <f t="shared" si="45"/>
        <v>0</v>
      </c>
      <c r="CT35" s="124"/>
      <c r="CU35" s="59">
        <v>7</v>
      </c>
      <c r="CV35" s="59">
        <v>370</v>
      </c>
      <c r="CW35" s="59">
        <v>2522</v>
      </c>
      <c r="CX35" s="124">
        <v>24230689.5</v>
      </c>
      <c r="CY35" s="59" t="e">
        <f t="shared" si="22"/>
        <v>#DIV/0!</v>
      </c>
      <c r="CZ35" s="59"/>
      <c r="DA35" s="59">
        <f t="shared" si="23"/>
        <v>0</v>
      </c>
      <c r="DB35" s="59"/>
      <c r="DC35" s="59" t="e">
        <f t="shared" si="24"/>
        <v>#DIV/0!</v>
      </c>
      <c r="DD35" s="59"/>
      <c r="DE35" s="59">
        <f t="shared" si="25"/>
        <v>0</v>
      </c>
      <c r="DF35" s="59"/>
      <c r="DG35" s="59" t="e">
        <f t="shared" si="26"/>
        <v>#DIV/0!</v>
      </c>
      <c r="DH35" s="59"/>
      <c r="DI35" s="59">
        <f t="shared" si="27"/>
        <v>0</v>
      </c>
      <c r="DJ35" s="59"/>
      <c r="DK35" s="59" t="e">
        <f t="shared" si="28"/>
        <v>#DIV/0!</v>
      </c>
      <c r="DL35" s="59"/>
      <c r="DM35" s="59">
        <f t="shared" si="29"/>
        <v>0</v>
      </c>
      <c r="DN35" s="59"/>
      <c r="DO35" s="59" t="e">
        <f t="shared" si="30"/>
        <v>#DIV/0!</v>
      </c>
      <c r="DP35" s="59"/>
      <c r="DQ35" s="59">
        <f t="shared" si="31"/>
        <v>0</v>
      </c>
      <c r="DR35" s="59"/>
      <c r="DS35" s="59" t="e">
        <f t="shared" si="32"/>
        <v>#DIV/0!</v>
      </c>
      <c r="DT35" s="59"/>
      <c r="DU35" s="59">
        <f t="shared" si="33"/>
        <v>0</v>
      </c>
      <c r="DV35" s="59"/>
      <c r="DW35" s="59" t="e">
        <f t="shared" si="34"/>
        <v>#DIV/0!</v>
      </c>
      <c r="DX35" s="59"/>
      <c r="DY35" s="59">
        <f t="shared" si="35"/>
        <v>0</v>
      </c>
      <c r="DZ35" s="59"/>
      <c r="EA35" s="59">
        <f t="shared" si="46"/>
        <v>7</v>
      </c>
      <c r="EB35" s="59">
        <f t="shared" si="47"/>
        <v>370</v>
      </c>
      <c r="EC35" s="59">
        <f t="shared" si="48"/>
        <v>2522</v>
      </c>
      <c r="ED35" s="124">
        <f t="shared" si="49"/>
        <v>24230689.5</v>
      </c>
    </row>
    <row r="36" spans="1:134" ht="35.25" customHeight="1" x14ac:dyDescent="0.25">
      <c r="A36" s="122">
        <v>30</v>
      </c>
      <c r="B36" s="143" t="s">
        <v>26</v>
      </c>
      <c r="C36" s="59" t="e">
        <f t="shared" si="2"/>
        <v>#DIV/0!</v>
      </c>
      <c r="D36" s="59"/>
      <c r="E36" s="59">
        <f t="shared" si="3"/>
        <v>0</v>
      </c>
      <c r="F36" s="59"/>
      <c r="G36" s="59"/>
      <c r="H36" s="59"/>
      <c r="I36" s="59">
        <f t="shared" si="36"/>
        <v>0</v>
      </c>
      <c r="J36" s="124"/>
      <c r="K36" s="59"/>
      <c r="L36" s="59"/>
      <c r="M36" s="59">
        <f t="shared" si="37"/>
        <v>0</v>
      </c>
      <c r="N36" s="124"/>
      <c r="O36" s="59" t="e">
        <f t="shared" si="4"/>
        <v>#DIV/0!</v>
      </c>
      <c r="P36" s="59"/>
      <c r="Q36" s="59">
        <f t="shared" si="5"/>
        <v>0</v>
      </c>
      <c r="R36" s="59"/>
      <c r="S36" s="59"/>
      <c r="T36" s="59"/>
      <c r="U36" s="59">
        <f t="shared" si="38"/>
        <v>0</v>
      </c>
      <c r="V36" s="124"/>
      <c r="W36" s="59" t="e">
        <f t="shared" si="6"/>
        <v>#DIV/0!</v>
      </c>
      <c r="X36" s="59"/>
      <c r="Y36" s="59">
        <f t="shared" si="7"/>
        <v>0</v>
      </c>
      <c r="Z36" s="59"/>
      <c r="AA36" s="59" t="e">
        <f t="shared" si="8"/>
        <v>#DIV/0!</v>
      </c>
      <c r="AB36" s="59"/>
      <c r="AC36" s="59">
        <f t="shared" si="9"/>
        <v>0</v>
      </c>
      <c r="AD36" s="59"/>
      <c r="AE36" s="59" t="e">
        <f t="shared" si="10"/>
        <v>#DIV/0!</v>
      </c>
      <c r="AF36" s="59"/>
      <c r="AG36" s="59">
        <f t="shared" si="11"/>
        <v>0</v>
      </c>
      <c r="AH36" s="59"/>
      <c r="AI36" s="59" t="e">
        <f t="shared" si="12"/>
        <v>#DIV/0!</v>
      </c>
      <c r="AJ36" s="59"/>
      <c r="AK36" s="59">
        <f t="shared" si="13"/>
        <v>0</v>
      </c>
      <c r="AL36" s="59"/>
      <c r="AM36" s="59" t="e">
        <f t="shared" si="14"/>
        <v>#DIV/0!</v>
      </c>
      <c r="AN36" s="59"/>
      <c r="AO36" s="59">
        <f t="shared" si="15"/>
        <v>0</v>
      </c>
      <c r="AP36" s="59"/>
      <c r="AQ36" s="59" t="e">
        <f t="shared" si="16"/>
        <v>#DIV/0!</v>
      </c>
      <c r="AR36" s="59"/>
      <c r="AS36" s="59">
        <f t="shared" si="17"/>
        <v>0</v>
      </c>
      <c r="AT36" s="59"/>
      <c r="AU36" s="59"/>
      <c r="AV36" s="59"/>
      <c r="AW36" s="59">
        <f t="shared" si="50"/>
        <v>0</v>
      </c>
      <c r="AX36" s="124"/>
      <c r="AY36" s="59"/>
      <c r="AZ36" s="59"/>
      <c r="BA36" s="59">
        <f t="shared" si="51"/>
        <v>0</v>
      </c>
      <c r="BB36" s="124"/>
      <c r="BC36" s="59"/>
      <c r="BD36" s="59"/>
      <c r="BE36" s="59">
        <f t="shared" si="39"/>
        <v>0</v>
      </c>
      <c r="BF36" s="124"/>
      <c r="BG36" s="59"/>
      <c r="BH36" s="59"/>
      <c r="BI36" s="59">
        <f t="shared" si="40"/>
        <v>0</v>
      </c>
      <c r="BJ36" s="124"/>
      <c r="BK36" s="59"/>
      <c r="BL36" s="59"/>
      <c r="BM36" s="59">
        <f t="shared" si="41"/>
        <v>0</v>
      </c>
      <c r="BN36" s="124"/>
      <c r="BO36" s="59"/>
      <c r="BP36" s="59"/>
      <c r="BQ36" s="59">
        <f t="shared" si="42"/>
        <v>0</v>
      </c>
      <c r="BR36" s="124"/>
      <c r="BS36" s="59" t="e">
        <f t="shared" si="18"/>
        <v>#DIV/0!</v>
      </c>
      <c r="BT36" s="59"/>
      <c r="BU36" s="59">
        <f t="shared" si="19"/>
        <v>0</v>
      </c>
      <c r="BV36" s="59"/>
      <c r="BW36" s="59" t="e">
        <f t="shared" si="20"/>
        <v>#DIV/0!</v>
      </c>
      <c r="BX36" s="59"/>
      <c r="BY36" s="59">
        <f t="shared" si="21"/>
        <v>0</v>
      </c>
      <c r="BZ36" s="59"/>
      <c r="CA36" s="59"/>
      <c r="CB36" s="59"/>
      <c r="CC36" s="59">
        <f t="shared" si="52"/>
        <v>0</v>
      </c>
      <c r="CD36" s="124"/>
      <c r="CE36" s="59"/>
      <c r="CF36" s="59"/>
      <c r="CG36" s="59">
        <f t="shared" si="43"/>
        <v>0</v>
      </c>
      <c r="CH36" s="124"/>
      <c r="CI36" s="59"/>
      <c r="CJ36" s="59"/>
      <c r="CK36" s="59">
        <f t="shared" si="53"/>
        <v>0</v>
      </c>
      <c r="CL36" s="124"/>
      <c r="CM36" s="59"/>
      <c r="CN36" s="59"/>
      <c r="CO36" s="59">
        <f t="shared" si="44"/>
        <v>0</v>
      </c>
      <c r="CP36" s="124"/>
      <c r="CQ36" s="59"/>
      <c r="CR36" s="59"/>
      <c r="CS36" s="59">
        <f t="shared" si="45"/>
        <v>0</v>
      </c>
      <c r="CT36" s="124"/>
      <c r="CU36" s="59"/>
      <c r="CV36" s="59"/>
      <c r="CW36" s="59">
        <f t="shared" ref="CW36:CW67" si="54">ROUND(CV36*$CX$4,0)</f>
        <v>0</v>
      </c>
      <c r="CX36" s="124"/>
      <c r="CY36" s="59" t="e">
        <f t="shared" si="22"/>
        <v>#DIV/0!</v>
      </c>
      <c r="CZ36" s="59"/>
      <c r="DA36" s="59">
        <f t="shared" si="23"/>
        <v>0</v>
      </c>
      <c r="DB36" s="59"/>
      <c r="DC36" s="59" t="e">
        <f t="shared" si="24"/>
        <v>#DIV/0!</v>
      </c>
      <c r="DD36" s="59"/>
      <c r="DE36" s="59">
        <f t="shared" si="25"/>
        <v>0</v>
      </c>
      <c r="DF36" s="59"/>
      <c r="DG36" s="59" t="e">
        <f t="shared" si="26"/>
        <v>#DIV/0!</v>
      </c>
      <c r="DH36" s="59"/>
      <c r="DI36" s="59">
        <f t="shared" si="27"/>
        <v>0</v>
      </c>
      <c r="DJ36" s="59"/>
      <c r="DK36" s="59" t="e">
        <f t="shared" si="28"/>
        <v>#DIV/0!</v>
      </c>
      <c r="DL36" s="59"/>
      <c r="DM36" s="59">
        <f t="shared" si="29"/>
        <v>0</v>
      </c>
      <c r="DN36" s="59"/>
      <c r="DO36" s="59" t="e">
        <f t="shared" si="30"/>
        <v>#DIV/0!</v>
      </c>
      <c r="DP36" s="59"/>
      <c r="DQ36" s="59">
        <f t="shared" si="31"/>
        <v>0</v>
      </c>
      <c r="DR36" s="59"/>
      <c r="DS36" s="59" t="e">
        <f t="shared" si="32"/>
        <v>#DIV/0!</v>
      </c>
      <c r="DT36" s="59"/>
      <c r="DU36" s="59">
        <f t="shared" si="33"/>
        <v>0</v>
      </c>
      <c r="DV36" s="59"/>
      <c r="DW36" s="59" t="e">
        <f t="shared" si="34"/>
        <v>#DIV/0!</v>
      </c>
      <c r="DX36" s="59"/>
      <c r="DY36" s="59">
        <f t="shared" si="35"/>
        <v>0</v>
      </c>
      <c r="DZ36" s="59"/>
      <c r="EA36" s="59">
        <f t="shared" si="46"/>
        <v>0</v>
      </c>
      <c r="EB36" s="59">
        <f t="shared" si="47"/>
        <v>0</v>
      </c>
      <c r="EC36" s="59">
        <f t="shared" si="48"/>
        <v>0</v>
      </c>
      <c r="ED36" s="124">
        <f t="shared" si="49"/>
        <v>0</v>
      </c>
    </row>
    <row r="37" spans="1:134" ht="30.75" x14ac:dyDescent="0.25">
      <c r="A37" s="122">
        <v>31</v>
      </c>
      <c r="B37" s="143" t="s">
        <v>27</v>
      </c>
      <c r="C37" s="59" t="e">
        <f t="shared" si="2"/>
        <v>#DIV/0!</v>
      </c>
      <c r="D37" s="59"/>
      <c r="E37" s="59">
        <f t="shared" si="3"/>
        <v>0</v>
      </c>
      <c r="F37" s="59"/>
      <c r="G37" s="59"/>
      <c r="H37" s="59"/>
      <c r="I37" s="59">
        <f t="shared" si="36"/>
        <v>0</v>
      </c>
      <c r="J37" s="124"/>
      <c r="K37" s="59"/>
      <c r="L37" s="59"/>
      <c r="M37" s="59">
        <f t="shared" si="37"/>
        <v>0</v>
      </c>
      <c r="N37" s="124"/>
      <c r="O37" s="59" t="e">
        <f t="shared" si="4"/>
        <v>#DIV/0!</v>
      </c>
      <c r="P37" s="59"/>
      <c r="Q37" s="59">
        <f t="shared" si="5"/>
        <v>0</v>
      </c>
      <c r="R37" s="59"/>
      <c r="S37" s="59"/>
      <c r="T37" s="59"/>
      <c r="U37" s="59">
        <f t="shared" si="38"/>
        <v>0</v>
      </c>
      <c r="V37" s="124"/>
      <c r="W37" s="59" t="e">
        <f t="shared" si="6"/>
        <v>#DIV/0!</v>
      </c>
      <c r="X37" s="59"/>
      <c r="Y37" s="59">
        <f t="shared" si="7"/>
        <v>0</v>
      </c>
      <c r="Z37" s="59"/>
      <c r="AA37" s="59" t="e">
        <f t="shared" si="8"/>
        <v>#DIV/0!</v>
      </c>
      <c r="AB37" s="59"/>
      <c r="AC37" s="59">
        <f t="shared" si="9"/>
        <v>0</v>
      </c>
      <c r="AD37" s="59"/>
      <c r="AE37" s="59" t="e">
        <f t="shared" si="10"/>
        <v>#DIV/0!</v>
      </c>
      <c r="AF37" s="59"/>
      <c r="AG37" s="59">
        <f t="shared" si="11"/>
        <v>0</v>
      </c>
      <c r="AH37" s="59"/>
      <c r="AI37" s="59" t="e">
        <f t="shared" si="12"/>
        <v>#DIV/0!</v>
      </c>
      <c r="AJ37" s="59"/>
      <c r="AK37" s="59">
        <f t="shared" si="13"/>
        <v>0</v>
      </c>
      <c r="AL37" s="59"/>
      <c r="AM37" s="59" t="e">
        <f t="shared" si="14"/>
        <v>#DIV/0!</v>
      </c>
      <c r="AN37" s="59"/>
      <c r="AO37" s="59">
        <f t="shared" si="15"/>
        <v>0</v>
      </c>
      <c r="AP37" s="59"/>
      <c r="AQ37" s="59" t="e">
        <f t="shared" si="16"/>
        <v>#DIV/0!</v>
      </c>
      <c r="AR37" s="59"/>
      <c r="AS37" s="59">
        <f t="shared" si="17"/>
        <v>0</v>
      </c>
      <c r="AT37" s="59"/>
      <c r="AU37" s="59"/>
      <c r="AV37" s="59"/>
      <c r="AW37" s="59">
        <f t="shared" si="50"/>
        <v>0</v>
      </c>
      <c r="AX37" s="124"/>
      <c r="AY37" s="59"/>
      <c r="AZ37" s="59"/>
      <c r="BA37" s="59">
        <f t="shared" si="51"/>
        <v>0</v>
      </c>
      <c r="BB37" s="124"/>
      <c r="BC37" s="59"/>
      <c r="BD37" s="59"/>
      <c r="BE37" s="59">
        <f t="shared" si="39"/>
        <v>0</v>
      </c>
      <c r="BF37" s="124"/>
      <c r="BG37" s="59"/>
      <c r="BH37" s="59"/>
      <c r="BI37" s="59">
        <f t="shared" si="40"/>
        <v>0</v>
      </c>
      <c r="BJ37" s="124"/>
      <c r="BK37" s="59"/>
      <c r="BL37" s="59"/>
      <c r="BM37" s="59">
        <f t="shared" si="41"/>
        <v>0</v>
      </c>
      <c r="BN37" s="124"/>
      <c r="BO37" s="59"/>
      <c r="BP37" s="59"/>
      <c r="BQ37" s="59">
        <f t="shared" si="42"/>
        <v>0</v>
      </c>
      <c r="BR37" s="124"/>
      <c r="BS37" s="59" t="e">
        <f t="shared" si="18"/>
        <v>#DIV/0!</v>
      </c>
      <c r="BT37" s="59"/>
      <c r="BU37" s="59">
        <f t="shared" si="19"/>
        <v>0</v>
      </c>
      <c r="BV37" s="59"/>
      <c r="BW37" s="59" t="e">
        <f t="shared" si="20"/>
        <v>#DIV/0!</v>
      </c>
      <c r="BX37" s="59"/>
      <c r="BY37" s="59">
        <f t="shared" si="21"/>
        <v>0</v>
      </c>
      <c r="BZ37" s="59"/>
      <c r="CA37" s="59"/>
      <c r="CB37" s="59"/>
      <c r="CC37" s="59">
        <f t="shared" si="52"/>
        <v>0</v>
      </c>
      <c r="CD37" s="124"/>
      <c r="CE37" s="59"/>
      <c r="CF37" s="59"/>
      <c r="CG37" s="59">
        <f t="shared" si="43"/>
        <v>0</v>
      </c>
      <c r="CH37" s="124"/>
      <c r="CI37" s="59"/>
      <c r="CJ37" s="59"/>
      <c r="CK37" s="59">
        <f t="shared" si="53"/>
        <v>0</v>
      </c>
      <c r="CL37" s="124"/>
      <c r="CM37" s="59"/>
      <c r="CN37" s="59"/>
      <c r="CO37" s="59">
        <f t="shared" si="44"/>
        <v>0</v>
      </c>
      <c r="CP37" s="124"/>
      <c r="CQ37" s="59"/>
      <c r="CR37" s="59"/>
      <c r="CS37" s="59">
        <f t="shared" si="45"/>
        <v>0</v>
      </c>
      <c r="CT37" s="124"/>
      <c r="CU37" s="59"/>
      <c r="CV37" s="59"/>
      <c r="CW37" s="59">
        <f t="shared" si="54"/>
        <v>0</v>
      </c>
      <c r="CX37" s="124"/>
      <c r="CY37" s="59" t="e">
        <f t="shared" si="22"/>
        <v>#DIV/0!</v>
      </c>
      <c r="CZ37" s="59"/>
      <c r="DA37" s="59">
        <f t="shared" si="23"/>
        <v>0</v>
      </c>
      <c r="DB37" s="59"/>
      <c r="DC37" s="59" t="e">
        <f t="shared" si="24"/>
        <v>#DIV/0!</v>
      </c>
      <c r="DD37" s="59"/>
      <c r="DE37" s="59">
        <f t="shared" si="25"/>
        <v>0</v>
      </c>
      <c r="DF37" s="59"/>
      <c r="DG37" s="59" t="e">
        <f t="shared" si="26"/>
        <v>#DIV/0!</v>
      </c>
      <c r="DH37" s="59"/>
      <c r="DI37" s="59">
        <f t="shared" si="27"/>
        <v>0</v>
      </c>
      <c r="DJ37" s="59"/>
      <c r="DK37" s="59" t="e">
        <f t="shared" si="28"/>
        <v>#DIV/0!</v>
      </c>
      <c r="DL37" s="59"/>
      <c r="DM37" s="59">
        <f t="shared" si="29"/>
        <v>0</v>
      </c>
      <c r="DN37" s="59"/>
      <c r="DO37" s="59" t="e">
        <f t="shared" si="30"/>
        <v>#DIV/0!</v>
      </c>
      <c r="DP37" s="59"/>
      <c r="DQ37" s="59">
        <f t="shared" si="31"/>
        <v>0</v>
      </c>
      <c r="DR37" s="59"/>
      <c r="DS37" s="59" t="e">
        <f t="shared" si="32"/>
        <v>#DIV/0!</v>
      </c>
      <c r="DT37" s="59"/>
      <c r="DU37" s="59">
        <f t="shared" si="33"/>
        <v>0</v>
      </c>
      <c r="DV37" s="59"/>
      <c r="DW37" s="59" t="e">
        <f t="shared" si="34"/>
        <v>#DIV/0!</v>
      </c>
      <c r="DX37" s="59"/>
      <c r="DY37" s="59">
        <f t="shared" si="35"/>
        <v>0</v>
      </c>
      <c r="DZ37" s="59"/>
      <c r="EA37" s="59">
        <f t="shared" si="46"/>
        <v>0</v>
      </c>
      <c r="EB37" s="59">
        <f t="shared" si="47"/>
        <v>0</v>
      </c>
      <c r="EC37" s="59">
        <f t="shared" si="48"/>
        <v>0</v>
      </c>
      <c r="ED37" s="124">
        <f t="shared" si="49"/>
        <v>0</v>
      </c>
    </row>
    <row r="38" spans="1:134" x14ac:dyDescent="0.25">
      <c r="A38" s="122">
        <v>32</v>
      </c>
      <c r="B38" s="143" t="s">
        <v>28</v>
      </c>
      <c r="C38" s="59" t="e">
        <f t="shared" si="2"/>
        <v>#DIV/0!</v>
      </c>
      <c r="D38" s="59"/>
      <c r="E38" s="59">
        <f t="shared" si="3"/>
        <v>0</v>
      </c>
      <c r="F38" s="59"/>
      <c r="G38" s="59"/>
      <c r="H38" s="59"/>
      <c r="I38" s="59">
        <f t="shared" si="36"/>
        <v>0</v>
      </c>
      <c r="J38" s="124"/>
      <c r="K38" s="59"/>
      <c r="L38" s="59"/>
      <c r="M38" s="59">
        <f t="shared" si="37"/>
        <v>0</v>
      </c>
      <c r="N38" s="124"/>
      <c r="O38" s="59" t="e">
        <f t="shared" si="4"/>
        <v>#DIV/0!</v>
      </c>
      <c r="P38" s="59"/>
      <c r="Q38" s="59">
        <f t="shared" si="5"/>
        <v>0</v>
      </c>
      <c r="R38" s="59"/>
      <c r="S38" s="59"/>
      <c r="T38" s="59"/>
      <c r="U38" s="59">
        <f t="shared" si="38"/>
        <v>0</v>
      </c>
      <c r="V38" s="124"/>
      <c r="W38" s="59" t="e">
        <f t="shared" si="6"/>
        <v>#DIV/0!</v>
      </c>
      <c r="X38" s="59"/>
      <c r="Y38" s="59">
        <f t="shared" si="7"/>
        <v>0</v>
      </c>
      <c r="Z38" s="59"/>
      <c r="AA38" s="59" t="e">
        <f t="shared" si="8"/>
        <v>#DIV/0!</v>
      </c>
      <c r="AB38" s="59"/>
      <c r="AC38" s="59">
        <f t="shared" si="9"/>
        <v>0</v>
      </c>
      <c r="AD38" s="59"/>
      <c r="AE38" s="59" t="e">
        <f t="shared" si="10"/>
        <v>#DIV/0!</v>
      </c>
      <c r="AF38" s="59"/>
      <c r="AG38" s="59">
        <f t="shared" si="11"/>
        <v>0</v>
      </c>
      <c r="AH38" s="59"/>
      <c r="AI38" s="59" t="e">
        <f t="shared" si="12"/>
        <v>#DIV/0!</v>
      </c>
      <c r="AJ38" s="59"/>
      <c r="AK38" s="59">
        <f t="shared" si="13"/>
        <v>0</v>
      </c>
      <c r="AL38" s="59"/>
      <c r="AM38" s="59" t="e">
        <f t="shared" si="14"/>
        <v>#DIV/0!</v>
      </c>
      <c r="AN38" s="59"/>
      <c r="AO38" s="59">
        <f t="shared" si="15"/>
        <v>0</v>
      </c>
      <c r="AP38" s="59"/>
      <c r="AQ38" s="59" t="e">
        <f t="shared" si="16"/>
        <v>#DIV/0!</v>
      </c>
      <c r="AR38" s="59"/>
      <c r="AS38" s="59">
        <f t="shared" si="17"/>
        <v>0</v>
      </c>
      <c r="AT38" s="59"/>
      <c r="AU38" s="59"/>
      <c r="AV38" s="59"/>
      <c r="AW38" s="59">
        <f t="shared" si="50"/>
        <v>0</v>
      </c>
      <c r="AX38" s="124"/>
      <c r="AY38" s="59"/>
      <c r="AZ38" s="59"/>
      <c r="BA38" s="59">
        <f t="shared" si="51"/>
        <v>0</v>
      </c>
      <c r="BB38" s="124"/>
      <c r="BC38" s="59"/>
      <c r="BD38" s="59"/>
      <c r="BE38" s="59">
        <f t="shared" si="39"/>
        <v>0</v>
      </c>
      <c r="BF38" s="124"/>
      <c r="BG38" s="59"/>
      <c r="BH38" s="59"/>
      <c r="BI38" s="59">
        <f t="shared" si="40"/>
        <v>0</v>
      </c>
      <c r="BJ38" s="124"/>
      <c r="BK38" s="59"/>
      <c r="BL38" s="59"/>
      <c r="BM38" s="59">
        <f t="shared" si="41"/>
        <v>0</v>
      </c>
      <c r="BN38" s="124"/>
      <c r="BO38" s="59"/>
      <c r="BP38" s="59"/>
      <c r="BQ38" s="59">
        <f t="shared" si="42"/>
        <v>0</v>
      </c>
      <c r="BR38" s="124"/>
      <c r="BS38" s="59" t="e">
        <f t="shared" si="18"/>
        <v>#DIV/0!</v>
      </c>
      <c r="BT38" s="59"/>
      <c r="BU38" s="59">
        <f t="shared" si="19"/>
        <v>0</v>
      </c>
      <c r="BV38" s="59"/>
      <c r="BW38" s="59" t="e">
        <f t="shared" si="20"/>
        <v>#DIV/0!</v>
      </c>
      <c r="BX38" s="59"/>
      <c r="BY38" s="59">
        <f t="shared" si="21"/>
        <v>0</v>
      </c>
      <c r="BZ38" s="59"/>
      <c r="CA38" s="59"/>
      <c r="CB38" s="59"/>
      <c r="CC38" s="59">
        <f t="shared" si="52"/>
        <v>0</v>
      </c>
      <c r="CD38" s="124"/>
      <c r="CE38" s="59"/>
      <c r="CF38" s="59"/>
      <c r="CG38" s="59">
        <f t="shared" si="43"/>
        <v>0</v>
      </c>
      <c r="CH38" s="124"/>
      <c r="CI38" s="59"/>
      <c r="CJ38" s="59"/>
      <c r="CK38" s="59">
        <f t="shared" si="53"/>
        <v>0</v>
      </c>
      <c r="CL38" s="124"/>
      <c r="CM38" s="59"/>
      <c r="CN38" s="59"/>
      <c r="CO38" s="59">
        <f t="shared" si="44"/>
        <v>0</v>
      </c>
      <c r="CP38" s="124"/>
      <c r="CQ38" s="59"/>
      <c r="CR38" s="59"/>
      <c r="CS38" s="59">
        <f t="shared" si="45"/>
        <v>0</v>
      </c>
      <c r="CT38" s="124"/>
      <c r="CU38" s="59"/>
      <c r="CV38" s="59"/>
      <c r="CW38" s="59">
        <f t="shared" si="54"/>
        <v>0</v>
      </c>
      <c r="CX38" s="124"/>
      <c r="CY38" s="59" t="e">
        <f t="shared" si="22"/>
        <v>#DIV/0!</v>
      </c>
      <c r="CZ38" s="59"/>
      <c r="DA38" s="59">
        <f t="shared" si="23"/>
        <v>0</v>
      </c>
      <c r="DB38" s="59"/>
      <c r="DC38" s="59" t="e">
        <f t="shared" si="24"/>
        <v>#DIV/0!</v>
      </c>
      <c r="DD38" s="59"/>
      <c r="DE38" s="59">
        <f t="shared" si="25"/>
        <v>0</v>
      </c>
      <c r="DF38" s="59"/>
      <c r="DG38" s="59" t="e">
        <f t="shared" si="26"/>
        <v>#DIV/0!</v>
      </c>
      <c r="DH38" s="59"/>
      <c r="DI38" s="59">
        <f t="shared" si="27"/>
        <v>0</v>
      </c>
      <c r="DJ38" s="59"/>
      <c r="DK38" s="59" t="e">
        <f t="shared" si="28"/>
        <v>#DIV/0!</v>
      </c>
      <c r="DL38" s="59"/>
      <c r="DM38" s="59">
        <f t="shared" si="29"/>
        <v>0</v>
      </c>
      <c r="DN38" s="59"/>
      <c r="DO38" s="59" t="e">
        <f t="shared" si="30"/>
        <v>#DIV/0!</v>
      </c>
      <c r="DP38" s="59"/>
      <c r="DQ38" s="59">
        <f t="shared" si="31"/>
        <v>0</v>
      </c>
      <c r="DR38" s="59"/>
      <c r="DS38" s="59" t="e">
        <f t="shared" si="32"/>
        <v>#DIV/0!</v>
      </c>
      <c r="DT38" s="59"/>
      <c r="DU38" s="59">
        <f t="shared" si="33"/>
        <v>0</v>
      </c>
      <c r="DV38" s="59"/>
      <c r="DW38" s="59" t="e">
        <f t="shared" si="34"/>
        <v>#DIV/0!</v>
      </c>
      <c r="DX38" s="59"/>
      <c r="DY38" s="59">
        <f t="shared" si="35"/>
        <v>0</v>
      </c>
      <c r="DZ38" s="59"/>
      <c r="EA38" s="59">
        <f t="shared" si="46"/>
        <v>0</v>
      </c>
      <c r="EB38" s="59">
        <f t="shared" si="47"/>
        <v>0</v>
      </c>
      <c r="EC38" s="59">
        <f t="shared" si="48"/>
        <v>0</v>
      </c>
      <c r="ED38" s="124">
        <f t="shared" si="49"/>
        <v>0</v>
      </c>
    </row>
    <row r="39" spans="1:134" ht="30.75" x14ac:dyDescent="0.25">
      <c r="A39" s="122">
        <v>33</v>
      </c>
      <c r="B39" s="143" t="s">
        <v>72</v>
      </c>
      <c r="C39" s="59" t="e">
        <f t="shared" si="2"/>
        <v>#DIV/0!</v>
      </c>
      <c r="D39" s="59"/>
      <c r="E39" s="59">
        <f t="shared" si="3"/>
        <v>0</v>
      </c>
      <c r="F39" s="59"/>
      <c r="G39" s="59"/>
      <c r="H39" s="59"/>
      <c r="I39" s="59">
        <f t="shared" si="36"/>
        <v>0</v>
      </c>
      <c r="J39" s="124"/>
      <c r="K39" s="59"/>
      <c r="L39" s="59"/>
      <c r="M39" s="59">
        <f t="shared" si="37"/>
        <v>0</v>
      </c>
      <c r="N39" s="124"/>
      <c r="O39" s="59" t="e">
        <f t="shared" si="4"/>
        <v>#DIV/0!</v>
      </c>
      <c r="P39" s="59"/>
      <c r="Q39" s="59">
        <f t="shared" si="5"/>
        <v>0</v>
      </c>
      <c r="R39" s="59"/>
      <c r="S39" s="59"/>
      <c r="T39" s="59"/>
      <c r="U39" s="59">
        <f t="shared" si="38"/>
        <v>0</v>
      </c>
      <c r="V39" s="124"/>
      <c r="W39" s="59" t="e">
        <f t="shared" si="6"/>
        <v>#DIV/0!</v>
      </c>
      <c r="X39" s="59"/>
      <c r="Y39" s="59">
        <f t="shared" si="7"/>
        <v>0</v>
      </c>
      <c r="Z39" s="59"/>
      <c r="AA39" s="59" t="e">
        <f t="shared" si="8"/>
        <v>#DIV/0!</v>
      </c>
      <c r="AB39" s="59"/>
      <c r="AC39" s="59">
        <f t="shared" si="9"/>
        <v>0</v>
      </c>
      <c r="AD39" s="59"/>
      <c r="AE39" s="59" t="e">
        <f t="shared" si="10"/>
        <v>#DIV/0!</v>
      </c>
      <c r="AF39" s="59"/>
      <c r="AG39" s="59">
        <f t="shared" si="11"/>
        <v>0</v>
      </c>
      <c r="AH39" s="59"/>
      <c r="AI39" s="59" t="e">
        <f t="shared" si="12"/>
        <v>#DIV/0!</v>
      </c>
      <c r="AJ39" s="59"/>
      <c r="AK39" s="59">
        <f t="shared" si="13"/>
        <v>0</v>
      </c>
      <c r="AL39" s="59"/>
      <c r="AM39" s="59" t="e">
        <f t="shared" si="14"/>
        <v>#DIV/0!</v>
      </c>
      <c r="AN39" s="59"/>
      <c r="AO39" s="59">
        <f t="shared" si="15"/>
        <v>0</v>
      </c>
      <c r="AP39" s="59"/>
      <c r="AQ39" s="59" t="e">
        <f t="shared" si="16"/>
        <v>#DIV/0!</v>
      </c>
      <c r="AR39" s="59"/>
      <c r="AS39" s="59">
        <f t="shared" si="17"/>
        <v>0</v>
      </c>
      <c r="AT39" s="59"/>
      <c r="AU39" s="59">
        <v>2</v>
      </c>
      <c r="AV39" s="59">
        <v>35</v>
      </c>
      <c r="AW39" s="59">
        <v>537</v>
      </c>
      <c r="AX39" s="124">
        <v>15751121.25</v>
      </c>
      <c r="AY39" s="59"/>
      <c r="AZ39" s="59"/>
      <c r="BA39" s="59">
        <f t="shared" si="51"/>
        <v>0</v>
      </c>
      <c r="BB39" s="124"/>
      <c r="BC39" s="59"/>
      <c r="BD39" s="59"/>
      <c r="BE39" s="59">
        <f t="shared" si="39"/>
        <v>0</v>
      </c>
      <c r="BF39" s="124"/>
      <c r="BG39" s="59"/>
      <c r="BH39" s="59"/>
      <c r="BI39" s="59">
        <f t="shared" si="40"/>
        <v>0</v>
      </c>
      <c r="BJ39" s="124"/>
      <c r="BK39" s="59"/>
      <c r="BL39" s="59"/>
      <c r="BM39" s="59">
        <f t="shared" si="41"/>
        <v>0</v>
      </c>
      <c r="BN39" s="124"/>
      <c r="BO39" s="59"/>
      <c r="BP39" s="59"/>
      <c r="BQ39" s="59">
        <f t="shared" si="42"/>
        <v>0</v>
      </c>
      <c r="BR39" s="124"/>
      <c r="BS39" s="59" t="e">
        <f t="shared" si="18"/>
        <v>#DIV/0!</v>
      </c>
      <c r="BT39" s="59"/>
      <c r="BU39" s="59">
        <f t="shared" si="19"/>
        <v>0</v>
      </c>
      <c r="BV39" s="59"/>
      <c r="BW39" s="59" t="e">
        <f t="shared" si="20"/>
        <v>#DIV/0!</v>
      </c>
      <c r="BX39" s="59"/>
      <c r="BY39" s="59">
        <f t="shared" si="21"/>
        <v>0</v>
      </c>
      <c r="BZ39" s="59"/>
      <c r="CA39" s="59"/>
      <c r="CB39" s="59"/>
      <c r="CC39" s="59">
        <f t="shared" si="52"/>
        <v>0</v>
      </c>
      <c r="CD39" s="124"/>
      <c r="CE39" s="59"/>
      <c r="CF39" s="59"/>
      <c r="CG39" s="59">
        <f t="shared" si="43"/>
        <v>0</v>
      </c>
      <c r="CH39" s="124"/>
      <c r="CI39" s="59"/>
      <c r="CJ39" s="59"/>
      <c r="CK39" s="59">
        <f t="shared" si="53"/>
        <v>0</v>
      </c>
      <c r="CL39" s="124"/>
      <c r="CM39" s="59">
        <v>1</v>
      </c>
      <c r="CN39" s="59">
        <v>44</v>
      </c>
      <c r="CO39" s="59">
        <v>350</v>
      </c>
      <c r="CP39" s="124">
        <v>6075986.4000000004</v>
      </c>
      <c r="CQ39" s="59"/>
      <c r="CR39" s="59"/>
      <c r="CS39" s="59">
        <f t="shared" si="45"/>
        <v>0</v>
      </c>
      <c r="CT39" s="124"/>
      <c r="CU39" s="59"/>
      <c r="CV39" s="59"/>
      <c r="CW39" s="59">
        <f t="shared" si="54"/>
        <v>0</v>
      </c>
      <c r="CX39" s="124"/>
      <c r="CY39" s="59" t="e">
        <f t="shared" si="22"/>
        <v>#DIV/0!</v>
      </c>
      <c r="CZ39" s="59"/>
      <c r="DA39" s="59">
        <f t="shared" si="23"/>
        <v>0</v>
      </c>
      <c r="DB39" s="59"/>
      <c r="DC39" s="59" t="e">
        <f t="shared" si="24"/>
        <v>#DIV/0!</v>
      </c>
      <c r="DD39" s="59"/>
      <c r="DE39" s="59">
        <f t="shared" si="25"/>
        <v>0</v>
      </c>
      <c r="DF39" s="59"/>
      <c r="DG39" s="59" t="e">
        <f t="shared" si="26"/>
        <v>#DIV/0!</v>
      </c>
      <c r="DH39" s="59"/>
      <c r="DI39" s="59">
        <f t="shared" si="27"/>
        <v>0</v>
      </c>
      <c r="DJ39" s="59"/>
      <c r="DK39" s="59" t="e">
        <f t="shared" si="28"/>
        <v>#DIV/0!</v>
      </c>
      <c r="DL39" s="59"/>
      <c r="DM39" s="59">
        <f t="shared" si="29"/>
        <v>0</v>
      </c>
      <c r="DN39" s="59"/>
      <c r="DO39" s="59" t="e">
        <f t="shared" si="30"/>
        <v>#DIV/0!</v>
      </c>
      <c r="DP39" s="59"/>
      <c r="DQ39" s="59">
        <f t="shared" si="31"/>
        <v>0</v>
      </c>
      <c r="DR39" s="59"/>
      <c r="DS39" s="59" t="e">
        <f t="shared" si="32"/>
        <v>#DIV/0!</v>
      </c>
      <c r="DT39" s="59"/>
      <c r="DU39" s="59">
        <f t="shared" si="33"/>
        <v>0</v>
      </c>
      <c r="DV39" s="59"/>
      <c r="DW39" s="59" t="e">
        <f t="shared" si="34"/>
        <v>#DIV/0!</v>
      </c>
      <c r="DX39" s="59"/>
      <c r="DY39" s="59">
        <f t="shared" si="35"/>
        <v>0</v>
      </c>
      <c r="DZ39" s="59"/>
      <c r="EA39" s="59">
        <f t="shared" si="46"/>
        <v>3</v>
      </c>
      <c r="EB39" s="59">
        <f t="shared" si="47"/>
        <v>79</v>
      </c>
      <c r="EC39" s="59">
        <f t="shared" si="48"/>
        <v>887</v>
      </c>
      <c r="ED39" s="124">
        <f t="shared" si="49"/>
        <v>21827107.649999999</v>
      </c>
    </row>
    <row r="40" spans="1:134" x14ac:dyDescent="0.25">
      <c r="A40" s="122">
        <v>34</v>
      </c>
      <c r="B40" s="143" t="s">
        <v>29</v>
      </c>
      <c r="C40" s="59" t="e">
        <f t="shared" si="2"/>
        <v>#DIV/0!</v>
      </c>
      <c r="D40" s="59"/>
      <c r="E40" s="59">
        <f t="shared" si="3"/>
        <v>0</v>
      </c>
      <c r="F40" s="59"/>
      <c r="G40" s="59"/>
      <c r="H40" s="59"/>
      <c r="I40" s="59">
        <f t="shared" si="36"/>
        <v>0</v>
      </c>
      <c r="J40" s="124"/>
      <c r="K40" s="59"/>
      <c r="L40" s="59"/>
      <c r="M40" s="59">
        <f t="shared" si="37"/>
        <v>0</v>
      </c>
      <c r="N40" s="124"/>
      <c r="O40" s="59" t="e">
        <f t="shared" si="4"/>
        <v>#DIV/0!</v>
      </c>
      <c r="P40" s="59"/>
      <c r="Q40" s="59">
        <f t="shared" si="5"/>
        <v>0</v>
      </c>
      <c r="R40" s="59"/>
      <c r="S40" s="59"/>
      <c r="T40" s="59"/>
      <c r="U40" s="59">
        <f t="shared" si="38"/>
        <v>0</v>
      </c>
      <c r="V40" s="124"/>
      <c r="W40" s="59" t="e">
        <f t="shared" si="6"/>
        <v>#DIV/0!</v>
      </c>
      <c r="X40" s="59"/>
      <c r="Y40" s="59">
        <f t="shared" si="7"/>
        <v>0</v>
      </c>
      <c r="Z40" s="59"/>
      <c r="AA40" s="59" t="e">
        <f t="shared" si="8"/>
        <v>#DIV/0!</v>
      </c>
      <c r="AB40" s="59"/>
      <c r="AC40" s="59">
        <f t="shared" si="9"/>
        <v>0</v>
      </c>
      <c r="AD40" s="59"/>
      <c r="AE40" s="59" t="e">
        <f t="shared" si="10"/>
        <v>#DIV/0!</v>
      </c>
      <c r="AF40" s="59"/>
      <c r="AG40" s="59">
        <f t="shared" si="11"/>
        <v>0</v>
      </c>
      <c r="AH40" s="59"/>
      <c r="AI40" s="59" t="e">
        <f t="shared" si="12"/>
        <v>#DIV/0!</v>
      </c>
      <c r="AJ40" s="59"/>
      <c r="AK40" s="59">
        <f t="shared" si="13"/>
        <v>0</v>
      </c>
      <c r="AL40" s="59"/>
      <c r="AM40" s="59" t="e">
        <f t="shared" si="14"/>
        <v>#DIV/0!</v>
      </c>
      <c r="AN40" s="59"/>
      <c r="AO40" s="59">
        <f t="shared" si="15"/>
        <v>0</v>
      </c>
      <c r="AP40" s="59"/>
      <c r="AQ40" s="59" t="e">
        <f t="shared" si="16"/>
        <v>#DIV/0!</v>
      </c>
      <c r="AR40" s="59"/>
      <c r="AS40" s="59">
        <f t="shared" si="17"/>
        <v>0</v>
      </c>
      <c r="AT40" s="59"/>
      <c r="AU40" s="59"/>
      <c r="AV40" s="59"/>
      <c r="AW40" s="59">
        <f>ROUND(AV40*$AX$4,0)</f>
        <v>0</v>
      </c>
      <c r="AX40" s="124"/>
      <c r="AY40" s="59"/>
      <c r="AZ40" s="59"/>
      <c r="BA40" s="59">
        <f t="shared" si="51"/>
        <v>0</v>
      </c>
      <c r="BB40" s="124"/>
      <c r="BC40" s="59"/>
      <c r="BD40" s="59"/>
      <c r="BE40" s="59">
        <f t="shared" si="39"/>
        <v>0</v>
      </c>
      <c r="BF40" s="124"/>
      <c r="BG40" s="59"/>
      <c r="BH40" s="59"/>
      <c r="BI40" s="59">
        <f t="shared" si="40"/>
        <v>0</v>
      </c>
      <c r="BJ40" s="124"/>
      <c r="BK40" s="59"/>
      <c r="BL40" s="59"/>
      <c r="BM40" s="59">
        <f t="shared" si="41"/>
        <v>0</v>
      </c>
      <c r="BN40" s="124"/>
      <c r="BO40" s="59"/>
      <c r="BP40" s="59"/>
      <c r="BQ40" s="59">
        <f t="shared" si="42"/>
        <v>0</v>
      </c>
      <c r="BR40" s="124"/>
      <c r="BS40" s="59" t="e">
        <f t="shared" si="18"/>
        <v>#DIV/0!</v>
      </c>
      <c r="BT40" s="59"/>
      <c r="BU40" s="59">
        <f t="shared" si="19"/>
        <v>0</v>
      </c>
      <c r="BV40" s="59"/>
      <c r="BW40" s="59" t="e">
        <f t="shared" si="20"/>
        <v>#DIV/0!</v>
      </c>
      <c r="BX40" s="59"/>
      <c r="BY40" s="59">
        <f t="shared" si="21"/>
        <v>0</v>
      </c>
      <c r="BZ40" s="59"/>
      <c r="CA40" s="59"/>
      <c r="CB40" s="59"/>
      <c r="CC40" s="59">
        <f t="shared" si="52"/>
        <v>0</v>
      </c>
      <c r="CD40" s="124"/>
      <c r="CE40" s="59"/>
      <c r="CF40" s="59"/>
      <c r="CG40" s="59">
        <f t="shared" si="43"/>
        <v>0</v>
      </c>
      <c r="CH40" s="124"/>
      <c r="CI40" s="59"/>
      <c r="CJ40" s="59"/>
      <c r="CK40" s="59">
        <f t="shared" si="53"/>
        <v>0</v>
      </c>
      <c r="CL40" s="124"/>
      <c r="CM40" s="59"/>
      <c r="CN40" s="59"/>
      <c r="CO40" s="59">
        <f>ROUND(CN40*$CP$4,0)</f>
        <v>0</v>
      </c>
      <c r="CP40" s="124"/>
      <c r="CQ40" s="59"/>
      <c r="CR40" s="59"/>
      <c r="CS40" s="59">
        <f t="shared" si="45"/>
        <v>0</v>
      </c>
      <c r="CT40" s="124"/>
      <c r="CU40" s="59"/>
      <c r="CV40" s="59"/>
      <c r="CW40" s="59">
        <f t="shared" si="54"/>
        <v>0</v>
      </c>
      <c r="CX40" s="124"/>
      <c r="CY40" s="59" t="e">
        <f t="shared" si="22"/>
        <v>#DIV/0!</v>
      </c>
      <c r="CZ40" s="59"/>
      <c r="DA40" s="59">
        <f t="shared" si="23"/>
        <v>0</v>
      </c>
      <c r="DB40" s="59"/>
      <c r="DC40" s="59" t="e">
        <f t="shared" si="24"/>
        <v>#DIV/0!</v>
      </c>
      <c r="DD40" s="59"/>
      <c r="DE40" s="59">
        <f t="shared" si="25"/>
        <v>0</v>
      </c>
      <c r="DF40" s="59"/>
      <c r="DG40" s="59" t="e">
        <f t="shared" si="26"/>
        <v>#DIV/0!</v>
      </c>
      <c r="DH40" s="59"/>
      <c r="DI40" s="59">
        <f t="shared" si="27"/>
        <v>0</v>
      </c>
      <c r="DJ40" s="59"/>
      <c r="DK40" s="59" t="e">
        <f t="shared" si="28"/>
        <v>#DIV/0!</v>
      </c>
      <c r="DL40" s="59"/>
      <c r="DM40" s="59">
        <f t="shared" si="29"/>
        <v>0</v>
      </c>
      <c r="DN40" s="59"/>
      <c r="DO40" s="59" t="e">
        <f t="shared" si="30"/>
        <v>#DIV/0!</v>
      </c>
      <c r="DP40" s="59"/>
      <c r="DQ40" s="59">
        <f t="shared" si="31"/>
        <v>0</v>
      </c>
      <c r="DR40" s="59"/>
      <c r="DS40" s="59" t="e">
        <f t="shared" si="32"/>
        <v>#DIV/0!</v>
      </c>
      <c r="DT40" s="59"/>
      <c r="DU40" s="59">
        <f t="shared" si="33"/>
        <v>0</v>
      </c>
      <c r="DV40" s="59"/>
      <c r="DW40" s="59" t="e">
        <f t="shared" si="34"/>
        <v>#DIV/0!</v>
      </c>
      <c r="DX40" s="59"/>
      <c r="DY40" s="59">
        <f t="shared" si="35"/>
        <v>0</v>
      </c>
      <c r="DZ40" s="59"/>
      <c r="EA40" s="59">
        <f t="shared" si="46"/>
        <v>0</v>
      </c>
      <c r="EB40" s="59">
        <f t="shared" si="47"/>
        <v>0</v>
      </c>
      <c r="EC40" s="59">
        <f t="shared" si="48"/>
        <v>0</v>
      </c>
      <c r="ED40" s="124">
        <f t="shared" si="49"/>
        <v>0</v>
      </c>
    </row>
    <row r="41" spans="1:134" ht="30.75" x14ac:dyDescent="0.25">
      <c r="A41" s="122">
        <v>35</v>
      </c>
      <c r="B41" s="143" t="s">
        <v>30</v>
      </c>
      <c r="C41" s="59" t="e">
        <f t="shared" si="2"/>
        <v>#DIV/0!</v>
      </c>
      <c r="D41" s="59"/>
      <c r="E41" s="59">
        <f t="shared" si="3"/>
        <v>0</v>
      </c>
      <c r="F41" s="59"/>
      <c r="G41" s="59"/>
      <c r="H41" s="59"/>
      <c r="I41" s="59">
        <f t="shared" si="36"/>
        <v>0</v>
      </c>
      <c r="J41" s="124"/>
      <c r="K41" s="59"/>
      <c r="L41" s="59"/>
      <c r="M41" s="59">
        <f t="shared" si="37"/>
        <v>0</v>
      </c>
      <c r="N41" s="124"/>
      <c r="O41" s="59" t="e">
        <f t="shared" si="4"/>
        <v>#DIV/0!</v>
      </c>
      <c r="P41" s="59"/>
      <c r="Q41" s="59">
        <f t="shared" si="5"/>
        <v>0</v>
      </c>
      <c r="R41" s="59"/>
      <c r="S41" s="59"/>
      <c r="T41" s="59"/>
      <c r="U41" s="59">
        <f t="shared" si="38"/>
        <v>0</v>
      </c>
      <c r="V41" s="124"/>
      <c r="W41" s="59" t="e">
        <f t="shared" si="6"/>
        <v>#DIV/0!</v>
      </c>
      <c r="X41" s="59"/>
      <c r="Y41" s="59">
        <f t="shared" si="7"/>
        <v>0</v>
      </c>
      <c r="Z41" s="59"/>
      <c r="AA41" s="59" t="e">
        <f t="shared" si="8"/>
        <v>#DIV/0!</v>
      </c>
      <c r="AB41" s="59"/>
      <c r="AC41" s="59">
        <f t="shared" si="9"/>
        <v>0</v>
      </c>
      <c r="AD41" s="59"/>
      <c r="AE41" s="59" t="e">
        <f t="shared" si="10"/>
        <v>#DIV/0!</v>
      </c>
      <c r="AF41" s="59"/>
      <c r="AG41" s="59">
        <f t="shared" si="11"/>
        <v>0</v>
      </c>
      <c r="AH41" s="59"/>
      <c r="AI41" s="59" t="e">
        <f t="shared" si="12"/>
        <v>#DIV/0!</v>
      </c>
      <c r="AJ41" s="59"/>
      <c r="AK41" s="59">
        <f t="shared" si="13"/>
        <v>0</v>
      </c>
      <c r="AL41" s="59"/>
      <c r="AM41" s="59" t="e">
        <f t="shared" si="14"/>
        <v>#DIV/0!</v>
      </c>
      <c r="AN41" s="59"/>
      <c r="AO41" s="59">
        <f t="shared" si="15"/>
        <v>0</v>
      </c>
      <c r="AP41" s="59"/>
      <c r="AQ41" s="59" t="e">
        <f t="shared" si="16"/>
        <v>#DIV/0!</v>
      </c>
      <c r="AR41" s="59"/>
      <c r="AS41" s="59">
        <f t="shared" si="17"/>
        <v>0</v>
      </c>
      <c r="AT41" s="59"/>
      <c r="AU41" s="59"/>
      <c r="AV41" s="59"/>
      <c r="AW41" s="59">
        <f>ROUND(AV41*$AX$4,0)</f>
        <v>0</v>
      </c>
      <c r="AX41" s="124"/>
      <c r="AY41" s="59"/>
      <c r="AZ41" s="59"/>
      <c r="BA41" s="59">
        <f t="shared" si="51"/>
        <v>0</v>
      </c>
      <c r="BB41" s="124"/>
      <c r="BC41" s="59"/>
      <c r="BD41" s="59"/>
      <c r="BE41" s="59">
        <f t="shared" si="39"/>
        <v>0</v>
      </c>
      <c r="BF41" s="124"/>
      <c r="BG41" s="59"/>
      <c r="BH41" s="59"/>
      <c r="BI41" s="59">
        <f t="shared" si="40"/>
        <v>0</v>
      </c>
      <c r="BJ41" s="124"/>
      <c r="BK41" s="59"/>
      <c r="BL41" s="59"/>
      <c r="BM41" s="59">
        <f t="shared" si="41"/>
        <v>0</v>
      </c>
      <c r="BN41" s="124"/>
      <c r="BO41" s="59"/>
      <c r="BP41" s="59"/>
      <c r="BQ41" s="59">
        <f t="shared" si="42"/>
        <v>0</v>
      </c>
      <c r="BR41" s="124"/>
      <c r="BS41" s="59" t="e">
        <f t="shared" si="18"/>
        <v>#DIV/0!</v>
      </c>
      <c r="BT41" s="59"/>
      <c r="BU41" s="59">
        <f t="shared" si="19"/>
        <v>0</v>
      </c>
      <c r="BV41" s="59"/>
      <c r="BW41" s="59" t="e">
        <f t="shared" si="20"/>
        <v>#DIV/0!</v>
      </c>
      <c r="BX41" s="59"/>
      <c r="BY41" s="59">
        <f t="shared" si="21"/>
        <v>0</v>
      </c>
      <c r="BZ41" s="59"/>
      <c r="CA41" s="59"/>
      <c r="CB41" s="59"/>
      <c r="CC41" s="59">
        <f t="shared" si="52"/>
        <v>0</v>
      </c>
      <c r="CD41" s="124"/>
      <c r="CE41" s="59"/>
      <c r="CF41" s="59"/>
      <c r="CG41" s="59">
        <f t="shared" si="43"/>
        <v>0</v>
      </c>
      <c r="CH41" s="124"/>
      <c r="CI41" s="59"/>
      <c r="CJ41" s="59"/>
      <c r="CK41" s="59">
        <f t="shared" si="53"/>
        <v>0</v>
      </c>
      <c r="CL41" s="124"/>
      <c r="CM41" s="59"/>
      <c r="CN41" s="59"/>
      <c r="CO41" s="59">
        <f>ROUND(CN41*$CP$4,0)</f>
        <v>0</v>
      </c>
      <c r="CP41" s="124"/>
      <c r="CQ41" s="59"/>
      <c r="CR41" s="59"/>
      <c r="CS41" s="59">
        <f t="shared" si="45"/>
        <v>0</v>
      </c>
      <c r="CT41" s="124"/>
      <c r="CU41" s="59"/>
      <c r="CV41" s="59"/>
      <c r="CW41" s="59">
        <f t="shared" si="54"/>
        <v>0</v>
      </c>
      <c r="CX41" s="124"/>
      <c r="CY41" s="59" t="e">
        <f t="shared" si="22"/>
        <v>#DIV/0!</v>
      </c>
      <c r="CZ41" s="59"/>
      <c r="DA41" s="59">
        <f t="shared" si="23"/>
        <v>0</v>
      </c>
      <c r="DB41" s="59"/>
      <c r="DC41" s="59" t="e">
        <f t="shared" si="24"/>
        <v>#DIV/0!</v>
      </c>
      <c r="DD41" s="59"/>
      <c r="DE41" s="59">
        <f t="shared" si="25"/>
        <v>0</v>
      </c>
      <c r="DF41" s="59"/>
      <c r="DG41" s="59" t="e">
        <f t="shared" si="26"/>
        <v>#DIV/0!</v>
      </c>
      <c r="DH41" s="59"/>
      <c r="DI41" s="59">
        <f t="shared" si="27"/>
        <v>0</v>
      </c>
      <c r="DJ41" s="59"/>
      <c r="DK41" s="59" t="e">
        <f t="shared" si="28"/>
        <v>#DIV/0!</v>
      </c>
      <c r="DL41" s="59"/>
      <c r="DM41" s="59">
        <f t="shared" si="29"/>
        <v>0</v>
      </c>
      <c r="DN41" s="59"/>
      <c r="DO41" s="59" t="e">
        <f t="shared" si="30"/>
        <v>#DIV/0!</v>
      </c>
      <c r="DP41" s="59"/>
      <c r="DQ41" s="59">
        <f t="shared" si="31"/>
        <v>0</v>
      </c>
      <c r="DR41" s="59"/>
      <c r="DS41" s="59" t="e">
        <f t="shared" si="32"/>
        <v>#DIV/0!</v>
      </c>
      <c r="DT41" s="59"/>
      <c r="DU41" s="59">
        <f t="shared" si="33"/>
        <v>0</v>
      </c>
      <c r="DV41" s="59"/>
      <c r="DW41" s="59" t="e">
        <f t="shared" si="34"/>
        <v>#DIV/0!</v>
      </c>
      <c r="DX41" s="59"/>
      <c r="DY41" s="59">
        <f t="shared" si="35"/>
        <v>0</v>
      </c>
      <c r="DZ41" s="59"/>
      <c r="EA41" s="59">
        <f t="shared" si="46"/>
        <v>0</v>
      </c>
      <c r="EB41" s="59">
        <f t="shared" si="47"/>
        <v>0</v>
      </c>
      <c r="EC41" s="59">
        <f t="shared" si="48"/>
        <v>0</v>
      </c>
      <c r="ED41" s="124">
        <f t="shared" si="49"/>
        <v>0</v>
      </c>
    </row>
    <row r="42" spans="1:134" ht="30.75" x14ac:dyDescent="0.25">
      <c r="A42" s="122">
        <v>36</v>
      </c>
      <c r="B42" s="143" t="s">
        <v>73</v>
      </c>
      <c r="C42" s="59" t="e">
        <f t="shared" si="2"/>
        <v>#DIV/0!</v>
      </c>
      <c r="D42" s="59"/>
      <c r="E42" s="59">
        <f t="shared" si="3"/>
        <v>0</v>
      </c>
      <c r="F42" s="59"/>
      <c r="G42" s="59"/>
      <c r="H42" s="59"/>
      <c r="I42" s="59">
        <f t="shared" si="36"/>
        <v>0</v>
      </c>
      <c r="J42" s="124"/>
      <c r="K42" s="59"/>
      <c r="L42" s="59"/>
      <c r="M42" s="59">
        <f t="shared" si="37"/>
        <v>0</v>
      </c>
      <c r="N42" s="124"/>
      <c r="O42" s="59" t="e">
        <f t="shared" si="4"/>
        <v>#DIV/0!</v>
      </c>
      <c r="P42" s="59"/>
      <c r="Q42" s="59">
        <f t="shared" si="5"/>
        <v>0</v>
      </c>
      <c r="R42" s="59"/>
      <c r="S42" s="59"/>
      <c r="T42" s="59"/>
      <c r="U42" s="59">
        <f t="shared" si="38"/>
        <v>0</v>
      </c>
      <c r="V42" s="124"/>
      <c r="W42" s="59" t="e">
        <f t="shared" si="6"/>
        <v>#DIV/0!</v>
      </c>
      <c r="X42" s="59"/>
      <c r="Y42" s="59">
        <f t="shared" si="7"/>
        <v>0</v>
      </c>
      <c r="Z42" s="59"/>
      <c r="AA42" s="59" t="e">
        <f t="shared" si="8"/>
        <v>#DIV/0!</v>
      </c>
      <c r="AB42" s="59"/>
      <c r="AC42" s="59">
        <f t="shared" si="9"/>
        <v>0</v>
      </c>
      <c r="AD42" s="59"/>
      <c r="AE42" s="59" t="e">
        <f t="shared" si="10"/>
        <v>#DIV/0!</v>
      </c>
      <c r="AF42" s="59"/>
      <c r="AG42" s="59">
        <f t="shared" si="11"/>
        <v>0</v>
      </c>
      <c r="AH42" s="59"/>
      <c r="AI42" s="59" t="e">
        <f t="shared" si="12"/>
        <v>#DIV/0!</v>
      </c>
      <c r="AJ42" s="59"/>
      <c r="AK42" s="59">
        <f t="shared" si="13"/>
        <v>0</v>
      </c>
      <c r="AL42" s="59"/>
      <c r="AM42" s="59" t="e">
        <f t="shared" si="14"/>
        <v>#DIV/0!</v>
      </c>
      <c r="AN42" s="59"/>
      <c r="AO42" s="59">
        <f t="shared" si="15"/>
        <v>0</v>
      </c>
      <c r="AP42" s="59"/>
      <c r="AQ42" s="59" t="e">
        <f t="shared" si="16"/>
        <v>#DIV/0!</v>
      </c>
      <c r="AR42" s="59"/>
      <c r="AS42" s="59">
        <f t="shared" si="17"/>
        <v>0</v>
      </c>
      <c r="AT42" s="59"/>
      <c r="AU42" s="59"/>
      <c r="AV42" s="59"/>
      <c r="AW42" s="59">
        <f>ROUND(AV42*$AX$4,0)</f>
        <v>0</v>
      </c>
      <c r="AX42" s="124"/>
      <c r="AY42" s="59"/>
      <c r="AZ42" s="59">
        <v>20</v>
      </c>
      <c r="BA42" s="59">
        <v>252</v>
      </c>
      <c r="BB42" s="124">
        <v>2885589.4</v>
      </c>
      <c r="BC42" s="59"/>
      <c r="BD42" s="59"/>
      <c r="BE42" s="59">
        <f t="shared" si="39"/>
        <v>0</v>
      </c>
      <c r="BF42" s="124"/>
      <c r="BG42" s="59">
        <v>1</v>
      </c>
      <c r="BH42" s="59">
        <v>20</v>
      </c>
      <c r="BI42" s="59">
        <v>197</v>
      </c>
      <c r="BJ42" s="124">
        <v>4891566.05</v>
      </c>
      <c r="BK42" s="59"/>
      <c r="BL42" s="59"/>
      <c r="BM42" s="59">
        <f t="shared" si="41"/>
        <v>0</v>
      </c>
      <c r="BN42" s="124"/>
      <c r="BO42" s="59"/>
      <c r="BP42" s="59"/>
      <c r="BQ42" s="59">
        <f t="shared" si="42"/>
        <v>0</v>
      </c>
      <c r="BR42" s="124"/>
      <c r="BS42" s="59" t="e">
        <f t="shared" si="18"/>
        <v>#DIV/0!</v>
      </c>
      <c r="BT42" s="59"/>
      <c r="BU42" s="59">
        <f t="shared" si="19"/>
        <v>0</v>
      </c>
      <c r="BV42" s="59"/>
      <c r="BW42" s="59" t="e">
        <f t="shared" si="20"/>
        <v>#DIV/0!</v>
      </c>
      <c r="BX42" s="59"/>
      <c r="BY42" s="59">
        <f t="shared" si="21"/>
        <v>0</v>
      </c>
      <c r="BZ42" s="59"/>
      <c r="CA42" s="59">
        <v>8</v>
      </c>
      <c r="CB42" s="59">
        <v>305</v>
      </c>
      <c r="CC42" s="59">
        <v>2680</v>
      </c>
      <c r="CD42" s="124">
        <v>51999252.030000001</v>
      </c>
      <c r="CE42" s="59"/>
      <c r="CF42" s="59"/>
      <c r="CG42" s="59">
        <f t="shared" si="43"/>
        <v>0</v>
      </c>
      <c r="CH42" s="124"/>
      <c r="CI42" s="59"/>
      <c r="CJ42" s="59"/>
      <c r="CK42" s="59">
        <f t="shared" si="53"/>
        <v>0</v>
      </c>
      <c r="CL42" s="124"/>
      <c r="CM42" s="59"/>
      <c r="CN42" s="59"/>
      <c r="CO42" s="59">
        <f>ROUND(CN42*$CP$4,0)</f>
        <v>0</v>
      </c>
      <c r="CP42" s="124"/>
      <c r="CQ42" s="59"/>
      <c r="CR42" s="59">
        <v>0</v>
      </c>
      <c r="CS42" s="59">
        <f t="shared" si="45"/>
        <v>0</v>
      </c>
      <c r="CT42" s="124"/>
      <c r="CU42" s="59"/>
      <c r="CV42" s="59"/>
      <c r="CW42" s="59">
        <f t="shared" si="54"/>
        <v>0</v>
      </c>
      <c r="CX42" s="124"/>
      <c r="CY42" s="59" t="e">
        <f t="shared" si="22"/>
        <v>#DIV/0!</v>
      </c>
      <c r="CZ42" s="59"/>
      <c r="DA42" s="59">
        <f t="shared" si="23"/>
        <v>0</v>
      </c>
      <c r="DB42" s="59"/>
      <c r="DC42" s="59" t="e">
        <f t="shared" si="24"/>
        <v>#DIV/0!</v>
      </c>
      <c r="DD42" s="59"/>
      <c r="DE42" s="59">
        <f t="shared" si="25"/>
        <v>0</v>
      </c>
      <c r="DF42" s="59"/>
      <c r="DG42" s="59" t="e">
        <f t="shared" si="26"/>
        <v>#DIV/0!</v>
      </c>
      <c r="DH42" s="59"/>
      <c r="DI42" s="59">
        <f t="shared" si="27"/>
        <v>0</v>
      </c>
      <c r="DJ42" s="59"/>
      <c r="DK42" s="59" t="e">
        <f t="shared" si="28"/>
        <v>#DIV/0!</v>
      </c>
      <c r="DL42" s="59"/>
      <c r="DM42" s="59">
        <f t="shared" si="29"/>
        <v>0</v>
      </c>
      <c r="DN42" s="59"/>
      <c r="DO42" s="59" t="e">
        <f t="shared" si="30"/>
        <v>#DIV/0!</v>
      </c>
      <c r="DP42" s="59"/>
      <c r="DQ42" s="59">
        <f t="shared" si="31"/>
        <v>0</v>
      </c>
      <c r="DR42" s="59"/>
      <c r="DS42" s="59" t="e">
        <f t="shared" si="32"/>
        <v>#DIV/0!</v>
      </c>
      <c r="DT42" s="59"/>
      <c r="DU42" s="59">
        <f t="shared" si="33"/>
        <v>0</v>
      </c>
      <c r="DV42" s="59"/>
      <c r="DW42" s="59" t="e">
        <f t="shared" si="34"/>
        <v>#DIV/0!</v>
      </c>
      <c r="DX42" s="59"/>
      <c r="DY42" s="59">
        <f t="shared" si="35"/>
        <v>0</v>
      </c>
      <c r="DZ42" s="59"/>
      <c r="EA42" s="59">
        <f t="shared" si="46"/>
        <v>9</v>
      </c>
      <c r="EB42" s="59">
        <f t="shared" si="47"/>
        <v>345</v>
      </c>
      <c r="EC42" s="59">
        <f t="shared" si="48"/>
        <v>3129</v>
      </c>
      <c r="ED42" s="124">
        <f t="shared" si="49"/>
        <v>59776407.480000004</v>
      </c>
    </row>
    <row r="43" spans="1:134" x14ac:dyDescent="0.25">
      <c r="A43" s="122">
        <v>37</v>
      </c>
      <c r="B43" s="143" t="s">
        <v>31</v>
      </c>
      <c r="C43" s="59" t="e">
        <f t="shared" si="2"/>
        <v>#DIV/0!</v>
      </c>
      <c r="D43" s="59"/>
      <c r="E43" s="59">
        <f t="shared" si="3"/>
        <v>0</v>
      </c>
      <c r="F43" s="59"/>
      <c r="G43" s="59">
        <v>2</v>
      </c>
      <c r="H43" s="59">
        <v>45</v>
      </c>
      <c r="I43" s="59">
        <v>607</v>
      </c>
      <c r="J43" s="124">
        <v>6430205.6999999993</v>
      </c>
      <c r="K43" s="59"/>
      <c r="L43" s="59"/>
      <c r="M43" s="59">
        <f t="shared" si="37"/>
        <v>0</v>
      </c>
      <c r="N43" s="124"/>
      <c r="O43" s="59" t="e">
        <f t="shared" si="4"/>
        <v>#DIV/0!</v>
      </c>
      <c r="P43" s="59"/>
      <c r="Q43" s="59">
        <f t="shared" si="5"/>
        <v>0</v>
      </c>
      <c r="R43" s="59"/>
      <c r="S43" s="59"/>
      <c r="T43" s="59"/>
      <c r="U43" s="59">
        <f t="shared" si="38"/>
        <v>0</v>
      </c>
      <c r="V43" s="124"/>
      <c r="W43" s="59" t="e">
        <f t="shared" si="6"/>
        <v>#DIV/0!</v>
      </c>
      <c r="X43" s="59"/>
      <c r="Y43" s="59">
        <f t="shared" si="7"/>
        <v>0</v>
      </c>
      <c r="Z43" s="59"/>
      <c r="AA43" s="59" t="e">
        <f t="shared" si="8"/>
        <v>#DIV/0!</v>
      </c>
      <c r="AB43" s="59"/>
      <c r="AC43" s="59">
        <f t="shared" si="9"/>
        <v>0</v>
      </c>
      <c r="AD43" s="59"/>
      <c r="AE43" s="59" t="e">
        <f t="shared" si="10"/>
        <v>#DIV/0!</v>
      </c>
      <c r="AF43" s="59"/>
      <c r="AG43" s="59">
        <f t="shared" si="11"/>
        <v>0</v>
      </c>
      <c r="AH43" s="59"/>
      <c r="AI43" s="59" t="e">
        <f t="shared" si="12"/>
        <v>#DIV/0!</v>
      </c>
      <c r="AJ43" s="59"/>
      <c r="AK43" s="59">
        <f t="shared" si="13"/>
        <v>0</v>
      </c>
      <c r="AL43" s="59"/>
      <c r="AM43" s="59" t="e">
        <f t="shared" si="14"/>
        <v>#DIV/0!</v>
      </c>
      <c r="AN43" s="59"/>
      <c r="AO43" s="59">
        <f t="shared" si="15"/>
        <v>0</v>
      </c>
      <c r="AP43" s="59"/>
      <c r="AQ43" s="59" t="e">
        <f t="shared" si="16"/>
        <v>#DIV/0!</v>
      </c>
      <c r="AR43" s="59"/>
      <c r="AS43" s="59">
        <f t="shared" si="17"/>
        <v>0</v>
      </c>
      <c r="AT43" s="59"/>
      <c r="AU43" s="59"/>
      <c r="AV43" s="59">
        <v>5</v>
      </c>
      <c r="AW43" s="59">
        <v>75</v>
      </c>
      <c r="AX43" s="124">
        <v>1337751</v>
      </c>
      <c r="AY43" s="59">
        <v>1</v>
      </c>
      <c r="AZ43" s="59">
        <v>13</v>
      </c>
      <c r="BA43" s="59">
        <v>164</v>
      </c>
      <c r="BB43" s="124">
        <v>2629136.4600000004</v>
      </c>
      <c r="BC43" s="59"/>
      <c r="BD43" s="59">
        <v>10</v>
      </c>
      <c r="BE43" s="59">
        <v>88</v>
      </c>
      <c r="BF43" s="124">
        <v>1020114.8</v>
      </c>
      <c r="BG43" s="59"/>
      <c r="BH43" s="59">
        <v>0</v>
      </c>
      <c r="BI43" s="59">
        <f t="shared" ref="BI43:BI84" si="55">ROUND(BH43*$BJ$4,0)</f>
        <v>0</v>
      </c>
      <c r="BJ43" s="124"/>
      <c r="BK43" s="59"/>
      <c r="BL43" s="59"/>
      <c r="BM43" s="59">
        <f t="shared" si="41"/>
        <v>0</v>
      </c>
      <c r="BN43" s="124"/>
      <c r="BO43" s="59"/>
      <c r="BP43" s="59"/>
      <c r="BQ43" s="59">
        <f t="shared" si="42"/>
        <v>0</v>
      </c>
      <c r="BR43" s="124"/>
      <c r="BS43" s="59" t="e">
        <f t="shared" si="18"/>
        <v>#DIV/0!</v>
      </c>
      <c r="BT43" s="59"/>
      <c r="BU43" s="59">
        <f t="shared" si="19"/>
        <v>0</v>
      </c>
      <c r="BV43" s="59"/>
      <c r="BW43" s="59" t="e">
        <f t="shared" si="20"/>
        <v>#DIV/0!</v>
      </c>
      <c r="BX43" s="59"/>
      <c r="BY43" s="59">
        <f t="shared" si="21"/>
        <v>0</v>
      </c>
      <c r="BZ43" s="59"/>
      <c r="CA43" s="59"/>
      <c r="CB43" s="59"/>
      <c r="CC43" s="59">
        <f t="shared" ref="CC43:CC84" si="56">ROUND(CB43*$CD$4,0)</f>
        <v>0</v>
      </c>
      <c r="CD43" s="124"/>
      <c r="CE43" s="59"/>
      <c r="CF43" s="59"/>
      <c r="CG43" s="59">
        <f t="shared" si="43"/>
        <v>0</v>
      </c>
      <c r="CH43" s="124"/>
      <c r="CI43" s="59"/>
      <c r="CJ43" s="59"/>
      <c r="CK43" s="59">
        <f t="shared" si="53"/>
        <v>0</v>
      </c>
      <c r="CL43" s="124"/>
      <c r="CM43" s="59"/>
      <c r="CN43" s="59">
        <v>3</v>
      </c>
      <c r="CO43" s="59">
        <v>19</v>
      </c>
      <c r="CP43" s="124">
        <v>414271.8</v>
      </c>
      <c r="CQ43" s="59"/>
      <c r="CR43" s="59"/>
      <c r="CS43" s="59">
        <f t="shared" si="45"/>
        <v>0</v>
      </c>
      <c r="CT43" s="124"/>
      <c r="CU43" s="59"/>
      <c r="CV43" s="59"/>
      <c r="CW43" s="59">
        <f t="shared" si="54"/>
        <v>0</v>
      </c>
      <c r="CX43" s="124"/>
      <c r="CY43" s="59" t="e">
        <f t="shared" si="22"/>
        <v>#DIV/0!</v>
      </c>
      <c r="CZ43" s="59"/>
      <c r="DA43" s="59">
        <f t="shared" si="23"/>
        <v>0</v>
      </c>
      <c r="DB43" s="59"/>
      <c r="DC43" s="59" t="e">
        <f t="shared" si="24"/>
        <v>#DIV/0!</v>
      </c>
      <c r="DD43" s="59"/>
      <c r="DE43" s="59">
        <f t="shared" si="25"/>
        <v>0</v>
      </c>
      <c r="DF43" s="59"/>
      <c r="DG43" s="59" t="e">
        <f t="shared" si="26"/>
        <v>#DIV/0!</v>
      </c>
      <c r="DH43" s="59"/>
      <c r="DI43" s="59">
        <f t="shared" si="27"/>
        <v>0</v>
      </c>
      <c r="DJ43" s="59"/>
      <c r="DK43" s="59" t="e">
        <f t="shared" si="28"/>
        <v>#DIV/0!</v>
      </c>
      <c r="DL43" s="59"/>
      <c r="DM43" s="59">
        <f t="shared" si="29"/>
        <v>0</v>
      </c>
      <c r="DN43" s="59"/>
      <c r="DO43" s="59" t="e">
        <f t="shared" si="30"/>
        <v>#DIV/0!</v>
      </c>
      <c r="DP43" s="59"/>
      <c r="DQ43" s="59">
        <f t="shared" si="31"/>
        <v>0</v>
      </c>
      <c r="DR43" s="59"/>
      <c r="DS43" s="59" t="e">
        <f t="shared" si="32"/>
        <v>#DIV/0!</v>
      </c>
      <c r="DT43" s="59"/>
      <c r="DU43" s="59">
        <f t="shared" si="33"/>
        <v>0</v>
      </c>
      <c r="DV43" s="59"/>
      <c r="DW43" s="59" t="e">
        <f t="shared" si="34"/>
        <v>#DIV/0!</v>
      </c>
      <c r="DX43" s="59"/>
      <c r="DY43" s="59">
        <f t="shared" si="35"/>
        <v>0</v>
      </c>
      <c r="DZ43" s="59"/>
      <c r="EA43" s="59">
        <f t="shared" si="46"/>
        <v>3</v>
      </c>
      <c r="EB43" s="59">
        <f t="shared" si="47"/>
        <v>76</v>
      </c>
      <c r="EC43" s="59">
        <f t="shared" si="48"/>
        <v>953</v>
      </c>
      <c r="ED43" s="124">
        <f t="shared" si="49"/>
        <v>11831479.760000002</v>
      </c>
    </row>
    <row r="44" spans="1:134" x14ac:dyDescent="0.25">
      <c r="A44" s="122">
        <v>38</v>
      </c>
      <c r="B44" s="143" t="s">
        <v>32</v>
      </c>
      <c r="C44" s="59" t="e">
        <f t="shared" si="2"/>
        <v>#DIV/0!</v>
      </c>
      <c r="D44" s="59"/>
      <c r="E44" s="59">
        <f t="shared" si="3"/>
        <v>0</v>
      </c>
      <c r="F44" s="59"/>
      <c r="G44" s="59"/>
      <c r="H44" s="59"/>
      <c r="I44" s="59">
        <f t="shared" ref="I44:I84" si="57">ROUND(H44*$J$4,0)</f>
        <v>0</v>
      </c>
      <c r="J44" s="124"/>
      <c r="K44" s="59"/>
      <c r="L44" s="59"/>
      <c r="M44" s="59">
        <f t="shared" si="37"/>
        <v>0</v>
      </c>
      <c r="N44" s="124"/>
      <c r="O44" s="59" t="e">
        <f t="shared" si="4"/>
        <v>#DIV/0!</v>
      </c>
      <c r="P44" s="59"/>
      <c r="Q44" s="59">
        <f t="shared" si="5"/>
        <v>0</v>
      </c>
      <c r="R44" s="59"/>
      <c r="S44" s="59"/>
      <c r="T44" s="59"/>
      <c r="U44" s="59">
        <f t="shared" si="38"/>
        <v>0</v>
      </c>
      <c r="V44" s="124"/>
      <c r="W44" s="59" t="e">
        <f t="shared" si="6"/>
        <v>#DIV/0!</v>
      </c>
      <c r="X44" s="59"/>
      <c r="Y44" s="59">
        <f t="shared" si="7"/>
        <v>0</v>
      </c>
      <c r="Z44" s="59"/>
      <c r="AA44" s="59" t="e">
        <f t="shared" si="8"/>
        <v>#DIV/0!</v>
      </c>
      <c r="AB44" s="59"/>
      <c r="AC44" s="59">
        <f t="shared" si="9"/>
        <v>0</v>
      </c>
      <c r="AD44" s="59"/>
      <c r="AE44" s="59" t="e">
        <f t="shared" si="10"/>
        <v>#DIV/0!</v>
      </c>
      <c r="AF44" s="59"/>
      <c r="AG44" s="59">
        <f t="shared" si="11"/>
        <v>0</v>
      </c>
      <c r="AH44" s="59"/>
      <c r="AI44" s="59" t="e">
        <f t="shared" si="12"/>
        <v>#DIV/0!</v>
      </c>
      <c r="AJ44" s="59"/>
      <c r="AK44" s="59">
        <f t="shared" si="13"/>
        <v>0</v>
      </c>
      <c r="AL44" s="59"/>
      <c r="AM44" s="59" t="e">
        <f t="shared" si="14"/>
        <v>#DIV/0!</v>
      </c>
      <c r="AN44" s="59"/>
      <c r="AO44" s="59">
        <f t="shared" si="15"/>
        <v>0</v>
      </c>
      <c r="AP44" s="59"/>
      <c r="AQ44" s="59" t="e">
        <f t="shared" si="16"/>
        <v>#DIV/0!</v>
      </c>
      <c r="AR44" s="59"/>
      <c r="AS44" s="59">
        <f t="shared" si="17"/>
        <v>0</v>
      </c>
      <c r="AT44" s="59"/>
      <c r="AU44" s="59"/>
      <c r="AV44" s="59"/>
      <c r="AW44" s="59">
        <f t="shared" ref="AW44:AW84" si="58">ROUND(AV44*$AX$4,0)</f>
        <v>0</v>
      </c>
      <c r="AX44" s="124"/>
      <c r="AY44" s="59"/>
      <c r="AZ44" s="59"/>
      <c r="BA44" s="59">
        <f t="shared" ref="BA44:BA49" si="59">ROUND(AZ44*$BB$4,0)</f>
        <v>0</v>
      </c>
      <c r="BB44" s="124"/>
      <c r="BC44" s="59"/>
      <c r="BD44" s="59"/>
      <c r="BE44" s="59">
        <f t="shared" ref="BE44:BE84" si="60">ROUND(BD44*$BF$4,0)</f>
        <v>0</v>
      </c>
      <c r="BF44" s="124"/>
      <c r="BG44" s="59"/>
      <c r="BH44" s="59"/>
      <c r="BI44" s="59">
        <f t="shared" si="55"/>
        <v>0</v>
      </c>
      <c r="BJ44" s="124"/>
      <c r="BK44" s="59"/>
      <c r="BL44" s="59"/>
      <c r="BM44" s="59">
        <f t="shared" si="41"/>
        <v>0</v>
      </c>
      <c r="BN44" s="124"/>
      <c r="BO44" s="59"/>
      <c r="BP44" s="59"/>
      <c r="BQ44" s="59">
        <f t="shared" si="42"/>
        <v>0</v>
      </c>
      <c r="BR44" s="124"/>
      <c r="BS44" s="59" t="e">
        <f t="shared" si="18"/>
        <v>#DIV/0!</v>
      </c>
      <c r="BT44" s="59"/>
      <c r="BU44" s="59">
        <f t="shared" si="19"/>
        <v>0</v>
      </c>
      <c r="BV44" s="59"/>
      <c r="BW44" s="59" t="e">
        <f t="shared" si="20"/>
        <v>#DIV/0!</v>
      </c>
      <c r="BX44" s="59"/>
      <c r="BY44" s="59">
        <f t="shared" si="21"/>
        <v>0</v>
      </c>
      <c r="BZ44" s="59"/>
      <c r="CA44" s="59"/>
      <c r="CB44" s="59"/>
      <c r="CC44" s="59">
        <f t="shared" si="56"/>
        <v>0</v>
      </c>
      <c r="CD44" s="124"/>
      <c r="CE44" s="59"/>
      <c r="CF44" s="59"/>
      <c r="CG44" s="59">
        <f t="shared" si="43"/>
        <v>0</v>
      </c>
      <c r="CH44" s="124"/>
      <c r="CI44" s="59"/>
      <c r="CJ44" s="59"/>
      <c r="CK44" s="59">
        <f t="shared" si="53"/>
        <v>0</v>
      </c>
      <c r="CL44" s="124"/>
      <c r="CM44" s="59"/>
      <c r="CN44" s="59"/>
      <c r="CO44" s="59">
        <f t="shared" ref="CO44:CO84" si="61">ROUND(CN44*$CP$4,0)</f>
        <v>0</v>
      </c>
      <c r="CP44" s="124"/>
      <c r="CQ44" s="59"/>
      <c r="CR44" s="59"/>
      <c r="CS44" s="59">
        <f t="shared" si="45"/>
        <v>0</v>
      </c>
      <c r="CT44" s="124"/>
      <c r="CU44" s="59"/>
      <c r="CV44" s="59"/>
      <c r="CW44" s="59">
        <f t="shared" si="54"/>
        <v>0</v>
      </c>
      <c r="CX44" s="124"/>
      <c r="CY44" s="59" t="e">
        <f t="shared" si="22"/>
        <v>#DIV/0!</v>
      </c>
      <c r="CZ44" s="59"/>
      <c r="DA44" s="59">
        <f t="shared" si="23"/>
        <v>0</v>
      </c>
      <c r="DB44" s="59"/>
      <c r="DC44" s="59" t="e">
        <f t="shared" si="24"/>
        <v>#DIV/0!</v>
      </c>
      <c r="DD44" s="59"/>
      <c r="DE44" s="59">
        <f t="shared" si="25"/>
        <v>0</v>
      </c>
      <c r="DF44" s="59"/>
      <c r="DG44" s="59" t="e">
        <f t="shared" si="26"/>
        <v>#DIV/0!</v>
      </c>
      <c r="DH44" s="59"/>
      <c r="DI44" s="59">
        <f t="shared" si="27"/>
        <v>0</v>
      </c>
      <c r="DJ44" s="59"/>
      <c r="DK44" s="59" t="e">
        <f t="shared" si="28"/>
        <v>#DIV/0!</v>
      </c>
      <c r="DL44" s="59"/>
      <c r="DM44" s="59">
        <f t="shared" si="29"/>
        <v>0</v>
      </c>
      <c r="DN44" s="59"/>
      <c r="DO44" s="59" t="e">
        <f t="shared" si="30"/>
        <v>#DIV/0!</v>
      </c>
      <c r="DP44" s="59"/>
      <c r="DQ44" s="59">
        <f t="shared" si="31"/>
        <v>0</v>
      </c>
      <c r="DR44" s="59"/>
      <c r="DS44" s="59" t="e">
        <f t="shared" si="32"/>
        <v>#DIV/0!</v>
      </c>
      <c r="DT44" s="59"/>
      <c r="DU44" s="59">
        <f t="shared" si="33"/>
        <v>0</v>
      </c>
      <c r="DV44" s="59"/>
      <c r="DW44" s="59" t="e">
        <f t="shared" si="34"/>
        <v>#DIV/0!</v>
      </c>
      <c r="DX44" s="59"/>
      <c r="DY44" s="59">
        <f t="shared" si="35"/>
        <v>0</v>
      </c>
      <c r="DZ44" s="59"/>
      <c r="EA44" s="59">
        <f t="shared" si="46"/>
        <v>0</v>
      </c>
      <c r="EB44" s="59">
        <f t="shared" si="47"/>
        <v>0</v>
      </c>
      <c r="EC44" s="59">
        <f t="shared" si="48"/>
        <v>0</v>
      </c>
      <c r="ED44" s="124">
        <f t="shared" si="49"/>
        <v>0</v>
      </c>
    </row>
    <row r="45" spans="1:134" x14ac:dyDescent="0.25">
      <c r="A45" s="122">
        <v>39</v>
      </c>
      <c r="B45" s="143" t="s">
        <v>33</v>
      </c>
      <c r="C45" s="59" t="e">
        <f t="shared" si="2"/>
        <v>#DIV/0!</v>
      </c>
      <c r="D45" s="59"/>
      <c r="E45" s="59">
        <f t="shared" si="3"/>
        <v>0</v>
      </c>
      <c r="F45" s="59"/>
      <c r="G45" s="59"/>
      <c r="H45" s="59"/>
      <c r="I45" s="59">
        <f t="shared" si="57"/>
        <v>0</v>
      </c>
      <c r="J45" s="124"/>
      <c r="K45" s="59"/>
      <c r="L45" s="59"/>
      <c r="M45" s="59">
        <f t="shared" si="37"/>
        <v>0</v>
      </c>
      <c r="N45" s="124"/>
      <c r="O45" s="59" t="e">
        <f t="shared" si="4"/>
        <v>#DIV/0!</v>
      </c>
      <c r="P45" s="59"/>
      <c r="Q45" s="59">
        <f t="shared" si="5"/>
        <v>0</v>
      </c>
      <c r="R45" s="59"/>
      <c r="S45" s="59"/>
      <c r="T45" s="59"/>
      <c r="U45" s="59">
        <f t="shared" si="38"/>
        <v>0</v>
      </c>
      <c r="V45" s="124"/>
      <c r="W45" s="59" t="e">
        <f t="shared" si="6"/>
        <v>#DIV/0!</v>
      </c>
      <c r="X45" s="59"/>
      <c r="Y45" s="59">
        <f t="shared" si="7"/>
        <v>0</v>
      </c>
      <c r="Z45" s="59"/>
      <c r="AA45" s="59" t="e">
        <f t="shared" si="8"/>
        <v>#DIV/0!</v>
      </c>
      <c r="AB45" s="59"/>
      <c r="AC45" s="59">
        <f t="shared" si="9"/>
        <v>0</v>
      </c>
      <c r="AD45" s="59"/>
      <c r="AE45" s="59" t="e">
        <f t="shared" si="10"/>
        <v>#DIV/0!</v>
      </c>
      <c r="AF45" s="59"/>
      <c r="AG45" s="59">
        <f t="shared" si="11"/>
        <v>0</v>
      </c>
      <c r="AH45" s="59"/>
      <c r="AI45" s="59" t="e">
        <f t="shared" si="12"/>
        <v>#DIV/0!</v>
      </c>
      <c r="AJ45" s="59"/>
      <c r="AK45" s="59">
        <f t="shared" si="13"/>
        <v>0</v>
      </c>
      <c r="AL45" s="59"/>
      <c r="AM45" s="59" t="e">
        <f t="shared" si="14"/>
        <v>#DIV/0!</v>
      </c>
      <c r="AN45" s="59"/>
      <c r="AO45" s="59">
        <f t="shared" si="15"/>
        <v>0</v>
      </c>
      <c r="AP45" s="59"/>
      <c r="AQ45" s="59" t="e">
        <f t="shared" si="16"/>
        <v>#DIV/0!</v>
      </c>
      <c r="AR45" s="59"/>
      <c r="AS45" s="59">
        <f t="shared" si="17"/>
        <v>0</v>
      </c>
      <c r="AT45" s="59"/>
      <c r="AU45" s="59"/>
      <c r="AV45" s="59"/>
      <c r="AW45" s="59">
        <f t="shared" si="58"/>
        <v>0</v>
      </c>
      <c r="AX45" s="124"/>
      <c r="AY45" s="59"/>
      <c r="AZ45" s="59"/>
      <c r="BA45" s="59">
        <f t="shared" si="59"/>
        <v>0</v>
      </c>
      <c r="BB45" s="124"/>
      <c r="BC45" s="59"/>
      <c r="BD45" s="59"/>
      <c r="BE45" s="59">
        <f t="shared" si="60"/>
        <v>0</v>
      </c>
      <c r="BF45" s="124"/>
      <c r="BG45" s="59"/>
      <c r="BH45" s="59"/>
      <c r="BI45" s="59">
        <f t="shared" si="55"/>
        <v>0</v>
      </c>
      <c r="BJ45" s="124"/>
      <c r="BK45" s="59"/>
      <c r="BL45" s="59"/>
      <c r="BM45" s="59">
        <f t="shared" si="41"/>
        <v>0</v>
      </c>
      <c r="BN45" s="124"/>
      <c r="BO45" s="59"/>
      <c r="BP45" s="59"/>
      <c r="BQ45" s="59">
        <f t="shared" si="42"/>
        <v>0</v>
      </c>
      <c r="BR45" s="124"/>
      <c r="BS45" s="59" t="e">
        <f t="shared" si="18"/>
        <v>#DIV/0!</v>
      </c>
      <c r="BT45" s="59"/>
      <c r="BU45" s="59">
        <f t="shared" si="19"/>
        <v>0</v>
      </c>
      <c r="BV45" s="59"/>
      <c r="BW45" s="59" t="e">
        <f t="shared" si="20"/>
        <v>#DIV/0!</v>
      </c>
      <c r="BX45" s="59"/>
      <c r="BY45" s="59">
        <f t="shared" si="21"/>
        <v>0</v>
      </c>
      <c r="BZ45" s="59"/>
      <c r="CA45" s="59"/>
      <c r="CB45" s="59"/>
      <c r="CC45" s="59">
        <f t="shared" si="56"/>
        <v>0</v>
      </c>
      <c r="CD45" s="124"/>
      <c r="CE45" s="59"/>
      <c r="CF45" s="59"/>
      <c r="CG45" s="59">
        <f t="shared" si="43"/>
        <v>0</v>
      </c>
      <c r="CH45" s="124"/>
      <c r="CI45" s="59"/>
      <c r="CJ45" s="59"/>
      <c r="CK45" s="59">
        <f t="shared" si="53"/>
        <v>0</v>
      </c>
      <c r="CL45" s="124"/>
      <c r="CM45" s="59"/>
      <c r="CN45" s="59"/>
      <c r="CO45" s="59">
        <f t="shared" si="61"/>
        <v>0</v>
      </c>
      <c r="CP45" s="124"/>
      <c r="CQ45" s="59"/>
      <c r="CR45" s="59"/>
      <c r="CS45" s="59">
        <f t="shared" si="45"/>
        <v>0</v>
      </c>
      <c r="CT45" s="124"/>
      <c r="CU45" s="59"/>
      <c r="CV45" s="59"/>
      <c r="CW45" s="59">
        <f t="shared" si="54"/>
        <v>0</v>
      </c>
      <c r="CX45" s="124"/>
      <c r="CY45" s="59" t="e">
        <f t="shared" si="22"/>
        <v>#DIV/0!</v>
      </c>
      <c r="CZ45" s="59"/>
      <c r="DA45" s="59">
        <f t="shared" si="23"/>
        <v>0</v>
      </c>
      <c r="DB45" s="59"/>
      <c r="DC45" s="59" t="e">
        <f t="shared" si="24"/>
        <v>#DIV/0!</v>
      </c>
      <c r="DD45" s="59"/>
      <c r="DE45" s="59">
        <f t="shared" si="25"/>
        <v>0</v>
      </c>
      <c r="DF45" s="59"/>
      <c r="DG45" s="59" t="e">
        <f t="shared" si="26"/>
        <v>#DIV/0!</v>
      </c>
      <c r="DH45" s="59"/>
      <c r="DI45" s="59">
        <f t="shared" si="27"/>
        <v>0</v>
      </c>
      <c r="DJ45" s="59"/>
      <c r="DK45" s="59" t="e">
        <f t="shared" si="28"/>
        <v>#DIV/0!</v>
      </c>
      <c r="DL45" s="59"/>
      <c r="DM45" s="59">
        <f t="shared" si="29"/>
        <v>0</v>
      </c>
      <c r="DN45" s="59"/>
      <c r="DO45" s="59" t="e">
        <f t="shared" si="30"/>
        <v>#DIV/0!</v>
      </c>
      <c r="DP45" s="59"/>
      <c r="DQ45" s="59">
        <f t="shared" si="31"/>
        <v>0</v>
      </c>
      <c r="DR45" s="59"/>
      <c r="DS45" s="59" t="e">
        <f t="shared" si="32"/>
        <v>#DIV/0!</v>
      </c>
      <c r="DT45" s="59"/>
      <c r="DU45" s="59">
        <f t="shared" si="33"/>
        <v>0</v>
      </c>
      <c r="DV45" s="59"/>
      <c r="DW45" s="59" t="e">
        <f t="shared" si="34"/>
        <v>#DIV/0!</v>
      </c>
      <c r="DX45" s="59"/>
      <c r="DY45" s="59">
        <f t="shared" si="35"/>
        <v>0</v>
      </c>
      <c r="DZ45" s="59"/>
      <c r="EA45" s="59">
        <f t="shared" si="46"/>
        <v>0</v>
      </c>
      <c r="EB45" s="59">
        <f t="shared" si="47"/>
        <v>0</v>
      </c>
      <c r="EC45" s="59">
        <f t="shared" si="48"/>
        <v>0</v>
      </c>
      <c r="ED45" s="124">
        <f t="shared" si="49"/>
        <v>0</v>
      </c>
    </row>
    <row r="46" spans="1:134" x14ac:dyDescent="0.25">
      <c r="A46" s="122">
        <v>40</v>
      </c>
      <c r="B46" s="143" t="s">
        <v>34</v>
      </c>
      <c r="C46" s="59" t="e">
        <f t="shared" si="2"/>
        <v>#DIV/0!</v>
      </c>
      <c r="D46" s="59"/>
      <c r="E46" s="59">
        <f t="shared" si="3"/>
        <v>0</v>
      </c>
      <c r="F46" s="59"/>
      <c r="G46" s="59"/>
      <c r="H46" s="59"/>
      <c r="I46" s="59">
        <f t="shared" si="57"/>
        <v>0</v>
      </c>
      <c r="J46" s="124"/>
      <c r="K46" s="59"/>
      <c r="L46" s="59"/>
      <c r="M46" s="59">
        <f t="shared" si="37"/>
        <v>0</v>
      </c>
      <c r="N46" s="124"/>
      <c r="O46" s="59" t="e">
        <f t="shared" si="4"/>
        <v>#DIV/0!</v>
      </c>
      <c r="P46" s="59"/>
      <c r="Q46" s="59">
        <f t="shared" si="5"/>
        <v>0</v>
      </c>
      <c r="R46" s="59"/>
      <c r="S46" s="59"/>
      <c r="T46" s="59"/>
      <c r="U46" s="59">
        <f t="shared" si="38"/>
        <v>0</v>
      </c>
      <c r="V46" s="124"/>
      <c r="W46" s="59" t="e">
        <f t="shared" si="6"/>
        <v>#DIV/0!</v>
      </c>
      <c r="X46" s="59"/>
      <c r="Y46" s="59">
        <f t="shared" si="7"/>
        <v>0</v>
      </c>
      <c r="Z46" s="59"/>
      <c r="AA46" s="59" t="e">
        <f t="shared" si="8"/>
        <v>#DIV/0!</v>
      </c>
      <c r="AB46" s="59"/>
      <c r="AC46" s="59">
        <f t="shared" si="9"/>
        <v>0</v>
      </c>
      <c r="AD46" s="59"/>
      <c r="AE46" s="59" t="e">
        <f t="shared" si="10"/>
        <v>#DIV/0!</v>
      </c>
      <c r="AF46" s="59"/>
      <c r="AG46" s="59">
        <f t="shared" si="11"/>
        <v>0</v>
      </c>
      <c r="AH46" s="59"/>
      <c r="AI46" s="59" t="e">
        <f t="shared" si="12"/>
        <v>#DIV/0!</v>
      </c>
      <c r="AJ46" s="59"/>
      <c r="AK46" s="59">
        <f t="shared" si="13"/>
        <v>0</v>
      </c>
      <c r="AL46" s="59"/>
      <c r="AM46" s="59" t="e">
        <f t="shared" si="14"/>
        <v>#DIV/0!</v>
      </c>
      <c r="AN46" s="59"/>
      <c r="AO46" s="59">
        <f t="shared" si="15"/>
        <v>0</v>
      </c>
      <c r="AP46" s="59"/>
      <c r="AQ46" s="59" t="e">
        <f t="shared" si="16"/>
        <v>#DIV/0!</v>
      </c>
      <c r="AR46" s="59"/>
      <c r="AS46" s="59">
        <f t="shared" si="17"/>
        <v>0</v>
      </c>
      <c r="AT46" s="59"/>
      <c r="AU46" s="59"/>
      <c r="AV46" s="59"/>
      <c r="AW46" s="59">
        <f t="shared" si="58"/>
        <v>0</v>
      </c>
      <c r="AX46" s="124"/>
      <c r="AY46" s="59"/>
      <c r="AZ46" s="59"/>
      <c r="BA46" s="59">
        <f t="shared" si="59"/>
        <v>0</v>
      </c>
      <c r="BB46" s="124"/>
      <c r="BC46" s="59"/>
      <c r="BD46" s="59"/>
      <c r="BE46" s="59">
        <f t="shared" si="60"/>
        <v>0</v>
      </c>
      <c r="BF46" s="124"/>
      <c r="BG46" s="59"/>
      <c r="BH46" s="59"/>
      <c r="BI46" s="59">
        <f t="shared" si="55"/>
        <v>0</v>
      </c>
      <c r="BJ46" s="124"/>
      <c r="BK46" s="59"/>
      <c r="BL46" s="59"/>
      <c r="BM46" s="59">
        <f t="shared" si="41"/>
        <v>0</v>
      </c>
      <c r="BN46" s="124"/>
      <c r="BO46" s="59"/>
      <c r="BP46" s="59"/>
      <c r="BQ46" s="59">
        <f t="shared" si="42"/>
        <v>0</v>
      </c>
      <c r="BR46" s="124"/>
      <c r="BS46" s="59" t="e">
        <f t="shared" si="18"/>
        <v>#DIV/0!</v>
      </c>
      <c r="BT46" s="59"/>
      <c r="BU46" s="59">
        <f t="shared" si="19"/>
        <v>0</v>
      </c>
      <c r="BV46" s="59"/>
      <c r="BW46" s="59" t="e">
        <f t="shared" si="20"/>
        <v>#DIV/0!</v>
      </c>
      <c r="BX46" s="59"/>
      <c r="BY46" s="59">
        <f t="shared" si="21"/>
        <v>0</v>
      </c>
      <c r="BZ46" s="59"/>
      <c r="CA46" s="59"/>
      <c r="CB46" s="59"/>
      <c r="CC46" s="59">
        <f t="shared" si="56"/>
        <v>0</v>
      </c>
      <c r="CD46" s="124"/>
      <c r="CE46" s="59"/>
      <c r="CF46" s="59"/>
      <c r="CG46" s="59">
        <f t="shared" si="43"/>
        <v>0</v>
      </c>
      <c r="CH46" s="124"/>
      <c r="CI46" s="59"/>
      <c r="CJ46" s="59"/>
      <c r="CK46" s="59">
        <f t="shared" si="53"/>
        <v>0</v>
      </c>
      <c r="CL46" s="124"/>
      <c r="CM46" s="59"/>
      <c r="CN46" s="59"/>
      <c r="CO46" s="59">
        <f t="shared" si="61"/>
        <v>0</v>
      </c>
      <c r="CP46" s="124"/>
      <c r="CQ46" s="59"/>
      <c r="CR46" s="59"/>
      <c r="CS46" s="59">
        <f t="shared" si="45"/>
        <v>0</v>
      </c>
      <c r="CT46" s="124"/>
      <c r="CU46" s="59"/>
      <c r="CV46" s="59"/>
      <c r="CW46" s="59">
        <f t="shared" si="54"/>
        <v>0</v>
      </c>
      <c r="CX46" s="124"/>
      <c r="CY46" s="59" t="e">
        <f t="shared" si="22"/>
        <v>#DIV/0!</v>
      </c>
      <c r="CZ46" s="59"/>
      <c r="DA46" s="59">
        <f t="shared" si="23"/>
        <v>0</v>
      </c>
      <c r="DB46" s="59"/>
      <c r="DC46" s="59" t="e">
        <f t="shared" si="24"/>
        <v>#DIV/0!</v>
      </c>
      <c r="DD46" s="59"/>
      <c r="DE46" s="59">
        <f t="shared" si="25"/>
        <v>0</v>
      </c>
      <c r="DF46" s="59"/>
      <c r="DG46" s="59" t="e">
        <f t="shared" si="26"/>
        <v>#DIV/0!</v>
      </c>
      <c r="DH46" s="59"/>
      <c r="DI46" s="59">
        <f t="shared" si="27"/>
        <v>0</v>
      </c>
      <c r="DJ46" s="59"/>
      <c r="DK46" s="59" t="e">
        <f t="shared" si="28"/>
        <v>#DIV/0!</v>
      </c>
      <c r="DL46" s="59"/>
      <c r="DM46" s="59">
        <f t="shared" si="29"/>
        <v>0</v>
      </c>
      <c r="DN46" s="59"/>
      <c r="DO46" s="59" t="e">
        <f t="shared" si="30"/>
        <v>#DIV/0!</v>
      </c>
      <c r="DP46" s="59"/>
      <c r="DQ46" s="59">
        <f t="shared" si="31"/>
        <v>0</v>
      </c>
      <c r="DR46" s="59"/>
      <c r="DS46" s="59" t="e">
        <f t="shared" si="32"/>
        <v>#DIV/0!</v>
      </c>
      <c r="DT46" s="59"/>
      <c r="DU46" s="59">
        <f t="shared" si="33"/>
        <v>0</v>
      </c>
      <c r="DV46" s="59"/>
      <c r="DW46" s="59" t="e">
        <f t="shared" si="34"/>
        <v>#DIV/0!</v>
      </c>
      <c r="DX46" s="59"/>
      <c r="DY46" s="59">
        <f t="shared" si="35"/>
        <v>0</v>
      </c>
      <c r="DZ46" s="59"/>
      <c r="EA46" s="59">
        <f t="shared" si="46"/>
        <v>0</v>
      </c>
      <c r="EB46" s="59">
        <f t="shared" si="47"/>
        <v>0</v>
      </c>
      <c r="EC46" s="59">
        <f t="shared" si="48"/>
        <v>0</v>
      </c>
      <c r="ED46" s="124">
        <f t="shared" si="49"/>
        <v>0</v>
      </c>
    </row>
    <row r="47" spans="1:134" ht="30.75" x14ac:dyDescent="0.25">
      <c r="A47" s="122">
        <v>41</v>
      </c>
      <c r="B47" s="143" t="s">
        <v>35</v>
      </c>
      <c r="C47" s="59" t="e">
        <f t="shared" si="2"/>
        <v>#DIV/0!</v>
      </c>
      <c r="D47" s="59"/>
      <c r="E47" s="59">
        <f t="shared" si="3"/>
        <v>0</v>
      </c>
      <c r="F47" s="59"/>
      <c r="G47" s="59"/>
      <c r="H47" s="59"/>
      <c r="I47" s="59">
        <f t="shared" si="57"/>
        <v>0</v>
      </c>
      <c r="J47" s="124"/>
      <c r="K47" s="59"/>
      <c r="L47" s="59"/>
      <c r="M47" s="59">
        <f t="shared" si="37"/>
        <v>0</v>
      </c>
      <c r="N47" s="124"/>
      <c r="O47" s="59" t="e">
        <f t="shared" si="4"/>
        <v>#DIV/0!</v>
      </c>
      <c r="P47" s="59"/>
      <c r="Q47" s="59">
        <f t="shared" si="5"/>
        <v>0</v>
      </c>
      <c r="R47" s="59"/>
      <c r="S47" s="59"/>
      <c r="T47" s="59"/>
      <c r="U47" s="59">
        <f t="shared" si="38"/>
        <v>0</v>
      </c>
      <c r="V47" s="124"/>
      <c r="W47" s="59" t="e">
        <f t="shared" si="6"/>
        <v>#DIV/0!</v>
      </c>
      <c r="X47" s="59"/>
      <c r="Y47" s="59">
        <f t="shared" si="7"/>
        <v>0</v>
      </c>
      <c r="Z47" s="59"/>
      <c r="AA47" s="59" t="e">
        <f t="shared" si="8"/>
        <v>#DIV/0!</v>
      </c>
      <c r="AB47" s="59"/>
      <c r="AC47" s="59">
        <f t="shared" si="9"/>
        <v>0</v>
      </c>
      <c r="AD47" s="59"/>
      <c r="AE47" s="59" t="e">
        <f t="shared" si="10"/>
        <v>#DIV/0!</v>
      </c>
      <c r="AF47" s="59"/>
      <c r="AG47" s="59">
        <f t="shared" si="11"/>
        <v>0</v>
      </c>
      <c r="AH47" s="59"/>
      <c r="AI47" s="59" t="e">
        <f t="shared" si="12"/>
        <v>#DIV/0!</v>
      </c>
      <c r="AJ47" s="59"/>
      <c r="AK47" s="59">
        <f t="shared" si="13"/>
        <v>0</v>
      </c>
      <c r="AL47" s="59"/>
      <c r="AM47" s="59" t="e">
        <f t="shared" si="14"/>
        <v>#DIV/0!</v>
      </c>
      <c r="AN47" s="59"/>
      <c r="AO47" s="59">
        <f t="shared" si="15"/>
        <v>0</v>
      </c>
      <c r="AP47" s="59"/>
      <c r="AQ47" s="59" t="e">
        <f t="shared" si="16"/>
        <v>#DIV/0!</v>
      </c>
      <c r="AR47" s="59"/>
      <c r="AS47" s="59">
        <f t="shared" si="17"/>
        <v>0</v>
      </c>
      <c r="AT47" s="59"/>
      <c r="AU47" s="59"/>
      <c r="AV47" s="59"/>
      <c r="AW47" s="59">
        <f t="shared" si="58"/>
        <v>0</v>
      </c>
      <c r="AX47" s="124"/>
      <c r="AY47" s="59"/>
      <c r="AZ47" s="59"/>
      <c r="BA47" s="59">
        <f t="shared" si="59"/>
        <v>0</v>
      </c>
      <c r="BB47" s="124"/>
      <c r="BC47" s="59"/>
      <c r="BD47" s="59"/>
      <c r="BE47" s="59">
        <f t="shared" si="60"/>
        <v>0</v>
      </c>
      <c r="BF47" s="124"/>
      <c r="BG47" s="59"/>
      <c r="BH47" s="59"/>
      <c r="BI47" s="59">
        <f t="shared" si="55"/>
        <v>0</v>
      </c>
      <c r="BJ47" s="124"/>
      <c r="BK47" s="59"/>
      <c r="BL47" s="59"/>
      <c r="BM47" s="59">
        <f t="shared" si="41"/>
        <v>0</v>
      </c>
      <c r="BN47" s="124"/>
      <c r="BO47" s="59"/>
      <c r="BP47" s="59"/>
      <c r="BQ47" s="59">
        <f t="shared" si="42"/>
        <v>0</v>
      </c>
      <c r="BR47" s="124"/>
      <c r="BS47" s="59" t="e">
        <f t="shared" si="18"/>
        <v>#DIV/0!</v>
      </c>
      <c r="BT47" s="59"/>
      <c r="BU47" s="59">
        <f t="shared" si="19"/>
        <v>0</v>
      </c>
      <c r="BV47" s="59"/>
      <c r="BW47" s="59" t="e">
        <f t="shared" si="20"/>
        <v>#DIV/0!</v>
      </c>
      <c r="BX47" s="59"/>
      <c r="BY47" s="59">
        <f t="shared" si="21"/>
        <v>0</v>
      </c>
      <c r="BZ47" s="59"/>
      <c r="CA47" s="59"/>
      <c r="CB47" s="59"/>
      <c r="CC47" s="59">
        <f t="shared" si="56"/>
        <v>0</v>
      </c>
      <c r="CD47" s="124"/>
      <c r="CE47" s="59"/>
      <c r="CF47" s="59"/>
      <c r="CG47" s="59">
        <f t="shared" si="43"/>
        <v>0</v>
      </c>
      <c r="CH47" s="124"/>
      <c r="CI47" s="59"/>
      <c r="CJ47" s="59"/>
      <c r="CK47" s="59">
        <f t="shared" si="53"/>
        <v>0</v>
      </c>
      <c r="CL47" s="124"/>
      <c r="CM47" s="59"/>
      <c r="CN47" s="59"/>
      <c r="CO47" s="59">
        <f t="shared" si="61"/>
        <v>0</v>
      </c>
      <c r="CP47" s="124"/>
      <c r="CQ47" s="59"/>
      <c r="CR47" s="59"/>
      <c r="CS47" s="59">
        <f t="shared" si="45"/>
        <v>0</v>
      </c>
      <c r="CT47" s="124"/>
      <c r="CU47" s="59"/>
      <c r="CV47" s="59"/>
      <c r="CW47" s="59">
        <f t="shared" si="54"/>
        <v>0</v>
      </c>
      <c r="CX47" s="124"/>
      <c r="CY47" s="59" t="e">
        <f t="shared" si="22"/>
        <v>#DIV/0!</v>
      </c>
      <c r="CZ47" s="59"/>
      <c r="DA47" s="59">
        <f t="shared" si="23"/>
        <v>0</v>
      </c>
      <c r="DB47" s="59"/>
      <c r="DC47" s="59" t="e">
        <f t="shared" si="24"/>
        <v>#DIV/0!</v>
      </c>
      <c r="DD47" s="59"/>
      <c r="DE47" s="59">
        <f t="shared" si="25"/>
        <v>0</v>
      </c>
      <c r="DF47" s="59"/>
      <c r="DG47" s="59" t="e">
        <f t="shared" si="26"/>
        <v>#DIV/0!</v>
      </c>
      <c r="DH47" s="59"/>
      <c r="DI47" s="59">
        <f t="shared" si="27"/>
        <v>0</v>
      </c>
      <c r="DJ47" s="59"/>
      <c r="DK47" s="59" t="e">
        <f t="shared" si="28"/>
        <v>#DIV/0!</v>
      </c>
      <c r="DL47" s="59"/>
      <c r="DM47" s="59">
        <f t="shared" si="29"/>
        <v>0</v>
      </c>
      <c r="DN47" s="59"/>
      <c r="DO47" s="59" t="e">
        <f t="shared" si="30"/>
        <v>#DIV/0!</v>
      </c>
      <c r="DP47" s="59"/>
      <c r="DQ47" s="59">
        <f t="shared" si="31"/>
        <v>0</v>
      </c>
      <c r="DR47" s="59"/>
      <c r="DS47" s="59" t="e">
        <f t="shared" si="32"/>
        <v>#DIV/0!</v>
      </c>
      <c r="DT47" s="59"/>
      <c r="DU47" s="59">
        <f t="shared" si="33"/>
        <v>0</v>
      </c>
      <c r="DV47" s="59"/>
      <c r="DW47" s="59" t="e">
        <f t="shared" si="34"/>
        <v>#DIV/0!</v>
      </c>
      <c r="DX47" s="59"/>
      <c r="DY47" s="59">
        <f t="shared" si="35"/>
        <v>0</v>
      </c>
      <c r="DZ47" s="59"/>
      <c r="EA47" s="59">
        <f t="shared" si="46"/>
        <v>0</v>
      </c>
      <c r="EB47" s="59">
        <f t="shared" si="47"/>
        <v>0</v>
      </c>
      <c r="EC47" s="59">
        <f t="shared" si="48"/>
        <v>0</v>
      </c>
      <c r="ED47" s="124">
        <f t="shared" si="49"/>
        <v>0</v>
      </c>
    </row>
    <row r="48" spans="1:134" ht="30.75" x14ac:dyDescent="0.25">
      <c r="A48" s="122">
        <v>42</v>
      </c>
      <c r="B48" s="143" t="s">
        <v>36</v>
      </c>
      <c r="C48" s="59" t="e">
        <f t="shared" si="2"/>
        <v>#DIV/0!</v>
      </c>
      <c r="D48" s="59"/>
      <c r="E48" s="59">
        <f t="shared" si="3"/>
        <v>0</v>
      </c>
      <c r="F48" s="59"/>
      <c r="G48" s="59"/>
      <c r="H48" s="59"/>
      <c r="I48" s="59">
        <f t="shared" si="57"/>
        <v>0</v>
      </c>
      <c r="J48" s="124"/>
      <c r="K48" s="59"/>
      <c r="L48" s="59"/>
      <c r="M48" s="59">
        <f t="shared" si="37"/>
        <v>0</v>
      </c>
      <c r="N48" s="124"/>
      <c r="O48" s="59" t="e">
        <f t="shared" si="4"/>
        <v>#DIV/0!</v>
      </c>
      <c r="P48" s="59"/>
      <c r="Q48" s="59">
        <f t="shared" si="5"/>
        <v>0</v>
      </c>
      <c r="R48" s="59"/>
      <c r="S48" s="59"/>
      <c r="T48" s="59"/>
      <c r="U48" s="59">
        <f t="shared" si="38"/>
        <v>0</v>
      </c>
      <c r="V48" s="124"/>
      <c r="W48" s="59" t="e">
        <f t="shared" si="6"/>
        <v>#DIV/0!</v>
      </c>
      <c r="X48" s="59"/>
      <c r="Y48" s="59">
        <f t="shared" si="7"/>
        <v>0</v>
      </c>
      <c r="Z48" s="59"/>
      <c r="AA48" s="59" t="e">
        <f t="shared" si="8"/>
        <v>#DIV/0!</v>
      </c>
      <c r="AB48" s="59"/>
      <c r="AC48" s="59">
        <f t="shared" si="9"/>
        <v>0</v>
      </c>
      <c r="AD48" s="59"/>
      <c r="AE48" s="59" t="e">
        <f t="shared" si="10"/>
        <v>#DIV/0!</v>
      </c>
      <c r="AF48" s="59"/>
      <c r="AG48" s="59">
        <f t="shared" si="11"/>
        <v>0</v>
      </c>
      <c r="AH48" s="59"/>
      <c r="AI48" s="59" t="e">
        <f t="shared" si="12"/>
        <v>#DIV/0!</v>
      </c>
      <c r="AJ48" s="59"/>
      <c r="AK48" s="59">
        <f t="shared" si="13"/>
        <v>0</v>
      </c>
      <c r="AL48" s="59"/>
      <c r="AM48" s="59" t="e">
        <f t="shared" si="14"/>
        <v>#DIV/0!</v>
      </c>
      <c r="AN48" s="59"/>
      <c r="AO48" s="59">
        <f t="shared" si="15"/>
        <v>0</v>
      </c>
      <c r="AP48" s="59"/>
      <c r="AQ48" s="59" t="e">
        <f t="shared" si="16"/>
        <v>#DIV/0!</v>
      </c>
      <c r="AR48" s="59"/>
      <c r="AS48" s="59">
        <f t="shared" si="17"/>
        <v>0</v>
      </c>
      <c r="AT48" s="59"/>
      <c r="AU48" s="59"/>
      <c r="AV48" s="59"/>
      <c r="AW48" s="59">
        <f t="shared" si="58"/>
        <v>0</v>
      </c>
      <c r="AX48" s="124"/>
      <c r="AY48" s="59"/>
      <c r="AZ48" s="59"/>
      <c r="BA48" s="59">
        <f t="shared" si="59"/>
        <v>0</v>
      </c>
      <c r="BB48" s="124"/>
      <c r="BC48" s="59"/>
      <c r="BD48" s="59"/>
      <c r="BE48" s="59">
        <f t="shared" si="60"/>
        <v>0</v>
      </c>
      <c r="BF48" s="124"/>
      <c r="BG48" s="59"/>
      <c r="BH48" s="59"/>
      <c r="BI48" s="59">
        <f t="shared" si="55"/>
        <v>0</v>
      </c>
      <c r="BJ48" s="124"/>
      <c r="BK48" s="59"/>
      <c r="BL48" s="59"/>
      <c r="BM48" s="59">
        <f t="shared" si="41"/>
        <v>0</v>
      </c>
      <c r="BN48" s="124"/>
      <c r="BO48" s="59"/>
      <c r="BP48" s="59"/>
      <c r="BQ48" s="59">
        <f t="shared" si="42"/>
        <v>0</v>
      </c>
      <c r="BR48" s="124"/>
      <c r="BS48" s="59" t="e">
        <f t="shared" si="18"/>
        <v>#DIV/0!</v>
      </c>
      <c r="BT48" s="59"/>
      <c r="BU48" s="59">
        <f t="shared" si="19"/>
        <v>0</v>
      </c>
      <c r="BV48" s="59"/>
      <c r="BW48" s="59" t="e">
        <f t="shared" si="20"/>
        <v>#DIV/0!</v>
      </c>
      <c r="BX48" s="59"/>
      <c r="BY48" s="59">
        <f t="shared" si="21"/>
        <v>0</v>
      </c>
      <c r="BZ48" s="59"/>
      <c r="CA48" s="59"/>
      <c r="CB48" s="59"/>
      <c r="CC48" s="59">
        <f t="shared" si="56"/>
        <v>0</v>
      </c>
      <c r="CD48" s="124"/>
      <c r="CE48" s="59"/>
      <c r="CF48" s="59"/>
      <c r="CG48" s="59">
        <f t="shared" si="43"/>
        <v>0</v>
      </c>
      <c r="CH48" s="124"/>
      <c r="CI48" s="59"/>
      <c r="CJ48" s="59"/>
      <c r="CK48" s="59">
        <f t="shared" si="53"/>
        <v>0</v>
      </c>
      <c r="CL48" s="124"/>
      <c r="CM48" s="59"/>
      <c r="CN48" s="59"/>
      <c r="CO48" s="59">
        <f t="shared" si="61"/>
        <v>0</v>
      </c>
      <c r="CP48" s="124"/>
      <c r="CQ48" s="59"/>
      <c r="CR48" s="59"/>
      <c r="CS48" s="59">
        <f t="shared" si="45"/>
        <v>0</v>
      </c>
      <c r="CT48" s="124"/>
      <c r="CU48" s="59"/>
      <c r="CV48" s="59"/>
      <c r="CW48" s="59">
        <f t="shared" si="54"/>
        <v>0</v>
      </c>
      <c r="CX48" s="124"/>
      <c r="CY48" s="59" t="e">
        <f t="shared" si="22"/>
        <v>#DIV/0!</v>
      </c>
      <c r="CZ48" s="59"/>
      <c r="DA48" s="59">
        <f t="shared" si="23"/>
        <v>0</v>
      </c>
      <c r="DB48" s="59"/>
      <c r="DC48" s="59" t="e">
        <f t="shared" si="24"/>
        <v>#DIV/0!</v>
      </c>
      <c r="DD48" s="59"/>
      <c r="DE48" s="59">
        <f t="shared" si="25"/>
        <v>0</v>
      </c>
      <c r="DF48" s="59"/>
      <c r="DG48" s="59" t="e">
        <f t="shared" si="26"/>
        <v>#DIV/0!</v>
      </c>
      <c r="DH48" s="59"/>
      <c r="DI48" s="59">
        <f t="shared" si="27"/>
        <v>0</v>
      </c>
      <c r="DJ48" s="59"/>
      <c r="DK48" s="59" t="e">
        <f t="shared" si="28"/>
        <v>#DIV/0!</v>
      </c>
      <c r="DL48" s="59"/>
      <c r="DM48" s="59">
        <f t="shared" si="29"/>
        <v>0</v>
      </c>
      <c r="DN48" s="59"/>
      <c r="DO48" s="59" t="e">
        <f t="shared" si="30"/>
        <v>#DIV/0!</v>
      </c>
      <c r="DP48" s="59"/>
      <c r="DQ48" s="59">
        <f t="shared" si="31"/>
        <v>0</v>
      </c>
      <c r="DR48" s="59"/>
      <c r="DS48" s="59" t="e">
        <f t="shared" si="32"/>
        <v>#DIV/0!</v>
      </c>
      <c r="DT48" s="59"/>
      <c r="DU48" s="59">
        <f t="shared" si="33"/>
        <v>0</v>
      </c>
      <c r="DV48" s="59"/>
      <c r="DW48" s="59" t="e">
        <f t="shared" si="34"/>
        <v>#DIV/0!</v>
      </c>
      <c r="DX48" s="59"/>
      <c r="DY48" s="59">
        <f t="shared" si="35"/>
        <v>0</v>
      </c>
      <c r="DZ48" s="59"/>
      <c r="EA48" s="59">
        <f t="shared" si="46"/>
        <v>0</v>
      </c>
      <c r="EB48" s="59">
        <f t="shared" si="47"/>
        <v>0</v>
      </c>
      <c r="EC48" s="59">
        <f t="shared" si="48"/>
        <v>0</v>
      </c>
      <c r="ED48" s="124">
        <f t="shared" si="49"/>
        <v>0</v>
      </c>
    </row>
    <row r="49" spans="1:134" x14ac:dyDescent="0.25">
      <c r="A49" s="122">
        <v>43</v>
      </c>
      <c r="B49" s="143" t="s">
        <v>37</v>
      </c>
      <c r="C49" s="59" t="e">
        <f t="shared" si="2"/>
        <v>#DIV/0!</v>
      </c>
      <c r="D49" s="59"/>
      <c r="E49" s="59">
        <f t="shared" si="3"/>
        <v>0</v>
      </c>
      <c r="F49" s="59"/>
      <c r="G49" s="59"/>
      <c r="H49" s="59"/>
      <c r="I49" s="59">
        <f t="shared" si="57"/>
        <v>0</v>
      </c>
      <c r="J49" s="124"/>
      <c r="K49" s="59"/>
      <c r="L49" s="59"/>
      <c r="M49" s="59">
        <f t="shared" si="37"/>
        <v>0</v>
      </c>
      <c r="N49" s="124"/>
      <c r="O49" s="59" t="e">
        <f t="shared" si="4"/>
        <v>#DIV/0!</v>
      </c>
      <c r="P49" s="59"/>
      <c r="Q49" s="59">
        <f t="shared" si="5"/>
        <v>0</v>
      </c>
      <c r="R49" s="59"/>
      <c r="S49" s="59"/>
      <c r="T49" s="59"/>
      <c r="U49" s="59">
        <f t="shared" si="38"/>
        <v>0</v>
      </c>
      <c r="V49" s="124"/>
      <c r="W49" s="59" t="e">
        <f t="shared" si="6"/>
        <v>#DIV/0!</v>
      </c>
      <c r="X49" s="59"/>
      <c r="Y49" s="59">
        <f t="shared" si="7"/>
        <v>0</v>
      </c>
      <c r="Z49" s="59"/>
      <c r="AA49" s="59" t="e">
        <f t="shared" si="8"/>
        <v>#DIV/0!</v>
      </c>
      <c r="AB49" s="59"/>
      <c r="AC49" s="59">
        <f t="shared" si="9"/>
        <v>0</v>
      </c>
      <c r="AD49" s="59"/>
      <c r="AE49" s="59" t="e">
        <f t="shared" si="10"/>
        <v>#DIV/0!</v>
      </c>
      <c r="AF49" s="59"/>
      <c r="AG49" s="59">
        <f t="shared" si="11"/>
        <v>0</v>
      </c>
      <c r="AH49" s="59"/>
      <c r="AI49" s="59" t="e">
        <f t="shared" si="12"/>
        <v>#DIV/0!</v>
      </c>
      <c r="AJ49" s="59"/>
      <c r="AK49" s="59">
        <f t="shared" si="13"/>
        <v>0</v>
      </c>
      <c r="AL49" s="59"/>
      <c r="AM49" s="59" t="e">
        <f t="shared" si="14"/>
        <v>#DIV/0!</v>
      </c>
      <c r="AN49" s="59"/>
      <c r="AO49" s="59">
        <f t="shared" si="15"/>
        <v>0</v>
      </c>
      <c r="AP49" s="59"/>
      <c r="AQ49" s="59" t="e">
        <f t="shared" si="16"/>
        <v>#DIV/0!</v>
      </c>
      <c r="AR49" s="59"/>
      <c r="AS49" s="59">
        <f t="shared" si="17"/>
        <v>0</v>
      </c>
      <c r="AT49" s="59"/>
      <c r="AU49" s="59"/>
      <c r="AV49" s="59"/>
      <c r="AW49" s="59">
        <f t="shared" si="58"/>
        <v>0</v>
      </c>
      <c r="AX49" s="124"/>
      <c r="AY49" s="59"/>
      <c r="AZ49" s="59"/>
      <c r="BA49" s="59">
        <f t="shared" si="59"/>
        <v>0</v>
      </c>
      <c r="BB49" s="124"/>
      <c r="BC49" s="59"/>
      <c r="BD49" s="59"/>
      <c r="BE49" s="59">
        <f t="shared" si="60"/>
        <v>0</v>
      </c>
      <c r="BF49" s="124"/>
      <c r="BG49" s="59"/>
      <c r="BH49" s="59"/>
      <c r="BI49" s="59">
        <f t="shared" si="55"/>
        <v>0</v>
      </c>
      <c r="BJ49" s="124"/>
      <c r="BK49" s="59"/>
      <c r="BL49" s="59"/>
      <c r="BM49" s="59">
        <f t="shared" si="41"/>
        <v>0</v>
      </c>
      <c r="BN49" s="124"/>
      <c r="BO49" s="59"/>
      <c r="BP49" s="59"/>
      <c r="BQ49" s="59">
        <f t="shared" si="42"/>
        <v>0</v>
      </c>
      <c r="BR49" s="124"/>
      <c r="BS49" s="59" t="e">
        <f t="shared" si="18"/>
        <v>#DIV/0!</v>
      </c>
      <c r="BT49" s="59"/>
      <c r="BU49" s="59">
        <f t="shared" si="19"/>
        <v>0</v>
      </c>
      <c r="BV49" s="59"/>
      <c r="BW49" s="59" t="e">
        <f t="shared" si="20"/>
        <v>#DIV/0!</v>
      </c>
      <c r="BX49" s="59"/>
      <c r="BY49" s="59">
        <f t="shared" si="21"/>
        <v>0</v>
      </c>
      <c r="BZ49" s="59"/>
      <c r="CA49" s="59"/>
      <c r="CB49" s="59"/>
      <c r="CC49" s="59">
        <f t="shared" si="56"/>
        <v>0</v>
      </c>
      <c r="CD49" s="124"/>
      <c r="CE49" s="59"/>
      <c r="CF49" s="59"/>
      <c r="CG49" s="59">
        <f t="shared" si="43"/>
        <v>0</v>
      </c>
      <c r="CH49" s="124"/>
      <c r="CI49" s="59"/>
      <c r="CJ49" s="59"/>
      <c r="CK49" s="59">
        <f t="shared" si="53"/>
        <v>0</v>
      </c>
      <c r="CL49" s="124"/>
      <c r="CM49" s="59"/>
      <c r="CN49" s="59"/>
      <c r="CO49" s="59">
        <f t="shared" si="61"/>
        <v>0</v>
      </c>
      <c r="CP49" s="124"/>
      <c r="CQ49" s="59"/>
      <c r="CR49" s="59"/>
      <c r="CS49" s="59">
        <f t="shared" si="45"/>
        <v>0</v>
      </c>
      <c r="CT49" s="124"/>
      <c r="CU49" s="59"/>
      <c r="CV49" s="59"/>
      <c r="CW49" s="59">
        <f t="shared" si="54"/>
        <v>0</v>
      </c>
      <c r="CX49" s="124"/>
      <c r="CY49" s="59" t="e">
        <f t="shared" si="22"/>
        <v>#DIV/0!</v>
      </c>
      <c r="CZ49" s="59"/>
      <c r="DA49" s="59">
        <f t="shared" si="23"/>
        <v>0</v>
      </c>
      <c r="DB49" s="59"/>
      <c r="DC49" s="59" t="e">
        <f t="shared" si="24"/>
        <v>#DIV/0!</v>
      </c>
      <c r="DD49" s="59"/>
      <c r="DE49" s="59">
        <f t="shared" si="25"/>
        <v>0</v>
      </c>
      <c r="DF49" s="59"/>
      <c r="DG49" s="59" t="e">
        <f t="shared" si="26"/>
        <v>#DIV/0!</v>
      </c>
      <c r="DH49" s="59"/>
      <c r="DI49" s="59">
        <f t="shared" si="27"/>
        <v>0</v>
      </c>
      <c r="DJ49" s="59"/>
      <c r="DK49" s="59" t="e">
        <f t="shared" si="28"/>
        <v>#DIV/0!</v>
      </c>
      <c r="DL49" s="59"/>
      <c r="DM49" s="59">
        <f t="shared" si="29"/>
        <v>0</v>
      </c>
      <c r="DN49" s="59"/>
      <c r="DO49" s="59" t="e">
        <f t="shared" si="30"/>
        <v>#DIV/0!</v>
      </c>
      <c r="DP49" s="59"/>
      <c r="DQ49" s="59">
        <f t="shared" si="31"/>
        <v>0</v>
      </c>
      <c r="DR49" s="59"/>
      <c r="DS49" s="59" t="e">
        <f t="shared" si="32"/>
        <v>#DIV/0!</v>
      </c>
      <c r="DT49" s="59"/>
      <c r="DU49" s="59">
        <f t="shared" si="33"/>
        <v>0</v>
      </c>
      <c r="DV49" s="59"/>
      <c r="DW49" s="59" t="e">
        <f t="shared" si="34"/>
        <v>#DIV/0!</v>
      </c>
      <c r="DX49" s="59"/>
      <c r="DY49" s="59">
        <f t="shared" si="35"/>
        <v>0</v>
      </c>
      <c r="DZ49" s="59"/>
      <c r="EA49" s="59">
        <f t="shared" si="46"/>
        <v>0</v>
      </c>
      <c r="EB49" s="59">
        <f t="shared" si="47"/>
        <v>0</v>
      </c>
      <c r="EC49" s="59">
        <f t="shared" si="48"/>
        <v>0</v>
      </c>
      <c r="ED49" s="124">
        <f t="shared" si="49"/>
        <v>0</v>
      </c>
    </row>
    <row r="50" spans="1:134" ht="30.75" x14ac:dyDescent="0.25">
      <c r="A50" s="122">
        <v>44</v>
      </c>
      <c r="B50" s="143" t="s">
        <v>38</v>
      </c>
      <c r="C50" s="59" t="e">
        <f t="shared" si="2"/>
        <v>#DIV/0!</v>
      </c>
      <c r="D50" s="59"/>
      <c r="E50" s="59">
        <f t="shared" si="3"/>
        <v>0</v>
      </c>
      <c r="F50" s="59"/>
      <c r="G50" s="59"/>
      <c r="H50" s="59"/>
      <c r="I50" s="59">
        <f t="shared" si="57"/>
        <v>0</v>
      </c>
      <c r="J50" s="124"/>
      <c r="K50" s="59"/>
      <c r="L50" s="59"/>
      <c r="M50" s="59">
        <f t="shared" si="37"/>
        <v>0</v>
      </c>
      <c r="N50" s="124"/>
      <c r="O50" s="59" t="e">
        <f t="shared" si="4"/>
        <v>#DIV/0!</v>
      </c>
      <c r="P50" s="59"/>
      <c r="Q50" s="59">
        <f t="shared" si="5"/>
        <v>0</v>
      </c>
      <c r="R50" s="59"/>
      <c r="S50" s="59"/>
      <c r="T50" s="59"/>
      <c r="U50" s="59">
        <f t="shared" si="38"/>
        <v>0</v>
      </c>
      <c r="V50" s="124"/>
      <c r="W50" s="59" t="e">
        <f t="shared" si="6"/>
        <v>#DIV/0!</v>
      </c>
      <c r="X50" s="59"/>
      <c r="Y50" s="59">
        <f t="shared" si="7"/>
        <v>0</v>
      </c>
      <c r="Z50" s="59"/>
      <c r="AA50" s="59" t="e">
        <f t="shared" si="8"/>
        <v>#DIV/0!</v>
      </c>
      <c r="AB50" s="59"/>
      <c r="AC50" s="59">
        <f t="shared" si="9"/>
        <v>0</v>
      </c>
      <c r="AD50" s="59"/>
      <c r="AE50" s="59" t="e">
        <f t="shared" si="10"/>
        <v>#DIV/0!</v>
      </c>
      <c r="AF50" s="59"/>
      <c r="AG50" s="59">
        <f t="shared" si="11"/>
        <v>0</v>
      </c>
      <c r="AH50" s="59"/>
      <c r="AI50" s="59" t="e">
        <f t="shared" si="12"/>
        <v>#DIV/0!</v>
      </c>
      <c r="AJ50" s="59"/>
      <c r="AK50" s="59">
        <f t="shared" si="13"/>
        <v>0</v>
      </c>
      <c r="AL50" s="59"/>
      <c r="AM50" s="59" t="e">
        <f t="shared" si="14"/>
        <v>#DIV/0!</v>
      </c>
      <c r="AN50" s="59"/>
      <c r="AO50" s="59">
        <f t="shared" si="15"/>
        <v>0</v>
      </c>
      <c r="AP50" s="59"/>
      <c r="AQ50" s="59" t="e">
        <f t="shared" si="16"/>
        <v>#DIV/0!</v>
      </c>
      <c r="AR50" s="59"/>
      <c r="AS50" s="59">
        <f t="shared" si="17"/>
        <v>0</v>
      </c>
      <c r="AT50" s="59"/>
      <c r="AU50" s="59"/>
      <c r="AV50" s="59"/>
      <c r="AW50" s="59">
        <f t="shared" si="58"/>
        <v>0</v>
      </c>
      <c r="AX50" s="124"/>
      <c r="AY50" s="59"/>
      <c r="AZ50" s="59">
        <v>12</v>
      </c>
      <c r="BA50" s="59">
        <v>139</v>
      </c>
      <c r="BB50" s="124">
        <v>1731353.64</v>
      </c>
      <c r="BC50" s="59"/>
      <c r="BD50" s="59"/>
      <c r="BE50" s="59">
        <f t="shared" si="60"/>
        <v>0</v>
      </c>
      <c r="BF50" s="124"/>
      <c r="BG50" s="59"/>
      <c r="BH50" s="59"/>
      <c r="BI50" s="59">
        <f t="shared" si="55"/>
        <v>0</v>
      </c>
      <c r="BJ50" s="124"/>
      <c r="BK50" s="59"/>
      <c r="BL50" s="59"/>
      <c r="BM50" s="59">
        <f t="shared" si="41"/>
        <v>0</v>
      </c>
      <c r="BN50" s="124"/>
      <c r="BO50" s="59"/>
      <c r="BP50" s="59"/>
      <c r="BQ50" s="59">
        <f t="shared" si="42"/>
        <v>0</v>
      </c>
      <c r="BR50" s="124"/>
      <c r="BS50" s="59" t="e">
        <f t="shared" si="18"/>
        <v>#DIV/0!</v>
      </c>
      <c r="BT50" s="59"/>
      <c r="BU50" s="59">
        <f t="shared" si="19"/>
        <v>0</v>
      </c>
      <c r="BV50" s="59"/>
      <c r="BW50" s="59" t="e">
        <f t="shared" si="20"/>
        <v>#DIV/0!</v>
      </c>
      <c r="BX50" s="59"/>
      <c r="BY50" s="59">
        <f t="shared" si="21"/>
        <v>0</v>
      </c>
      <c r="BZ50" s="59"/>
      <c r="CA50" s="59"/>
      <c r="CB50" s="59"/>
      <c r="CC50" s="59">
        <f t="shared" si="56"/>
        <v>0</v>
      </c>
      <c r="CD50" s="124"/>
      <c r="CE50" s="59"/>
      <c r="CF50" s="59"/>
      <c r="CG50" s="59">
        <f t="shared" si="43"/>
        <v>0</v>
      </c>
      <c r="CH50" s="124"/>
      <c r="CI50" s="59"/>
      <c r="CJ50" s="59">
        <v>0</v>
      </c>
      <c r="CK50" s="59">
        <f t="shared" si="53"/>
        <v>0</v>
      </c>
      <c r="CL50" s="124"/>
      <c r="CM50" s="59"/>
      <c r="CN50" s="59">
        <v>0</v>
      </c>
      <c r="CO50" s="59">
        <f t="shared" si="61"/>
        <v>0</v>
      </c>
      <c r="CP50" s="124"/>
      <c r="CQ50" s="59"/>
      <c r="CR50" s="59"/>
      <c r="CS50" s="59">
        <f t="shared" si="45"/>
        <v>0</v>
      </c>
      <c r="CT50" s="124"/>
      <c r="CU50" s="59"/>
      <c r="CV50" s="59"/>
      <c r="CW50" s="59">
        <f t="shared" si="54"/>
        <v>0</v>
      </c>
      <c r="CX50" s="124"/>
      <c r="CY50" s="59" t="e">
        <f t="shared" si="22"/>
        <v>#DIV/0!</v>
      </c>
      <c r="CZ50" s="59"/>
      <c r="DA50" s="59">
        <f t="shared" si="23"/>
        <v>0</v>
      </c>
      <c r="DB50" s="59"/>
      <c r="DC50" s="59" t="e">
        <f t="shared" si="24"/>
        <v>#DIV/0!</v>
      </c>
      <c r="DD50" s="59"/>
      <c r="DE50" s="59">
        <f t="shared" si="25"/>
        <v>0</v>
      </c>
      <c r="DF50" s="59"/>
      <c r="DG50" s="59" t="e">
        <f t="shared" si="26"/>
        <v>#DIV/0!</v>
      </c>
      <c r="DH50" s="59"/>
      <c r="DI50" s="59">
        <f t="shared" si="27"/>
        <v>0</v>
      </c>
      <c r="DJ50" s="59"/>
      <c r="DK50" s="59" t="e">
        <f t="shared" si="28"/>
        <v>#DIV/0!</v>
      </c>
      <c r="DL50" s="59"/>
      <c r="DM50" s="59">
        <f t="shared" si="29"/>
        <v>0</v>
      </c>
      <c r="DN50" s="59"/>
      <c r="DO50" s="59" t="e">
        <f t="shared" si="30"/>
        <v>#DIV/0!</v>
      </c>
      <c r="DP50" s="59"/>
      <c r="DQ50" s="59">
        <f t="shared" si="31"/>
        <v>0</v>
      </c>
      <c r="DR50" s="59"/>
      <c r="DS50" s="59" t="e">
        <f t="shared" si="32"/>
        <v>#DIV/0!</v>
      </c>
      <c r="DT50" s="59"/>
      <c r="DU50" s="59">
        <f t="shared" si="33"/>
        <v>0</v>
      </c>
      <c r="DV50" s="59"/>
      <c r="DW50" s="59" t="e">
        <f t="shared" si="34"/>
        <v>#DIV/0!</v>
      </c>
      <c r="DX50" s="59"/>
      <c r="DY50" s="59">
        <f t="shared" si="35"/>
        <v>0</v>
      </c>
      <c r="DZ50" s="59"/>
      <c r="EA50" s="59">
        <f t="shared" si="46"/>
        <v>0</v>
      </c>
      <c r="EB50" s="59">
        <f t="shared" si="47"/>
        <v>12</v>
      </c>
      <c r="EC50" s="59">
        <f t="shared" si="48"/>
        <v>139</v>
      </c>
      <c r="ED50" s="124">
        <f t="shared" si="49"/>
        <v>1731353.64</v>
      </c>
    </row>
    <row r="51" spans="1:134" x14ac:dyDescent="0.25">
      <c r="A51" s="122">
        <v>45</v>
      </c>
      <c r="B51" s="143" t="s">
        <v>74</v>
      </c>
      <c r="C51" s="59" t="e">
        <f t="shared" si="2"/>
        <v>#DIV/0!</v>
      </c>
      <c r="D51" s="59"/>
      <c r="E51" s="59">
        <f t="shared" si="3"/>
        <v>0</v>
      </c>
      <c r="F51" s="59"/>
      <c r="G51" s="59"/>
      <c r="H51" s="59"/>
      <c r="I51" s="59">
        <f t="shared" si="57"/>
        <v>0</v>
      </c>
      <c r="J51" s="124"/>
      <c r="K51" s="59"/>
      <c r="L51" s="59"/>
      <c r="M51" s="59">
        <f t="shared" si="37"/>
        <v>0</v>
      </c>
      <c r="N51" s="124"/>
      <c r="O51" s="59" t="e">
        <f t="shared" si="4"/>
        <v>#DIV/0!</v>
      </c>
      <c r="P51" s="59"/>
      <c r="Q51" s="59">
        <f t="shared" si="5"/>
        <v>0</v>
      </c>
      <c r="R51" s="59"/>
      <c r="S51" s="59"/>
      <c r="T51" s="59"/>
      <c r="U51" s="59">
        <f t="shared" si="38"/>
        <v>0</v>
      </c>
      <c r="V51" s="124"/>
      <c r="W51" s="59" t="e">
        <f t="shared" si="6"/>
        <v>#DIV/0!</v>
      </c>
      <c r="X51" s="59"/>
      <c r="Y51" s="59">
        <f t="shared" si="7"/>
        <v>0</v>
      </c>
      <c r="Z51" s="59"/>
      <c r="AA51" s="59" t="e">
        <f t="shared" si="8"/>
        <v>#DIV/0!</v>
      </c>
      <c r="AB51" s="59"/>
      <c r="AC51" s="59">
        <f t="shared" si="9"/>
        <v>0</v>
      </c>
      <c r="AD51" s="59"/>
      <c r="AE51" s="59" t="e">
        <f t="shared" si="10"/>
        <v>#DIV/0!</v>
      </c>
      <c r="AF51" s="59"/>
      <c r="AG51" s="59">
        <f t="shared" si="11"/>
        <v>0</v>
      </c>
      <c r="AH51" s="59"/>
      <c r="AI51" s="59" t="e">
        <f t="shared" si="12"/>
        <v>#DIV/0!</v>
      </c>
      <c r="AJ51" s="59"/>
      <c r="AK51" s="59">
        <f t="shared" si="13"/>
        <v>0</v>
      </c>
      <c r="AL51" s="59"/>
      <c r="AM51" s="59" t="e">
        <f t="shared" si="14"/>
        <v>#DIV/0!</v>
      </c>
      <c r="AN51" s="59"/>
      <c r="AO51" s="59">
        <f t="shared" si="15"/>
        <v>0</v>
      </c>
      <c r="AP51" s="59"/>
      <c r="AQ51" s="59" t="e">
        <f t="shared" si="16"/>
        <v>#DIV/0!</v>
      </c>
      <c r="AR51" s="59"/>
      <c r="AS51" s="59">
        <f t="shared" si="17"/>
        <v>0</v>
      </c>
      <c r="AT51" s="59"/>
      <c r="AU51" s="59"/>
      <c r="AV51" s="59"/>
      <c r="AW51" s="59">
        <f t="shared" si="58"/>
        <v>0</v>
      </c>
      <c r="AX51" s="124"/>
      <c r="AY51" s="59"/>
      <c r="AZ51" s="59"/>
      <c r="BA51" s="59">
        <f t="shared" ref="BA51:BA84" si="62">ROUND(AZ51*$BB$4,0)</f>
        <v>0</v>
      </c>
      <c r="BB51" s="124"/>
      <c r="BC51" s="59"/>
      <c r="BD51" s="59"/>
      <c r="BE51" s="59">
        <f t="shared" si="60"/>
        <v>0</v>
      </c>
      <c r="BF51" s="124"/>
      <c r="BG51" s="59"/>
      <c r="BH51" s="59"/>
      <c r="BI51" s="59">
        <f t="shared" si="55"/>
        <v>0</v>
      </c>
      <c r="BJ51" s="124"/>
      <c r="BK51" s="59"/>
      <c r="BL51" s="59"/>
      <c r="BM51" s="59">
        <f t="shared" si="41"/>
        <v>0</v>
      </c>
      <c r="BN51" s="124"/>
      <c r="BO51" s="59"/>
      <c r="BP51" s="59"/>
      <c r="BQ51" s="59">
        <f t="shared" si="42"/>
        <v>0</v>
      </c>
      <c r="BR51" s="124"/>
      <c r="BS51" s="59" t="e">
        <f t="shared" si="18"/>
        <v>#DIV/0!</v>
      </c>
      <c r="BT51" s="59"/>
      <c r="BU51" s="59">
        <f t="shared" si="19"/>
        <v>0</v>
      </c>
      <c r="BV51" s="59"/>
      <c r="BW51" s="59" t="e">
        <f t="shared" si="20"/>
        <v>#DIV/0!</v>
      </c>
      <c r="BX51" s="59"/>
      <c r="BY51" s="59">
        <f t="shared" si="21"/>
        <v>0</v>
      </c>
      <c r="BZ51" s="59"/>
      <c r="CA51" s="59"/>
      <c r="CB51" s="59"/>
      <c r="CC51" s="59">
        <f t="shared" si="56"/>
        <v>0</v>
      </c>
      <c r="CD51" s="124"/>
      <c r="CE51" s="59"/>
      <c r="CF51" s="59"/>
      <c r="CG51" s="59">
        <f t="shared" si="43"/>
        <v>0</v>
      </c>
      <c r="CH51" s="124"/>
      <c r="CI51" s="59"/>
      <c r="CJ51" s="59"/>
      <c r="CK51" s="59">
        <f t="shared" si="53"/>
        <v>0</v>
      </c>
      <c r="CL51" s="124"/>
      <c r="CM51" s="59"/>
      <c r="CN51" s="59"/>
      <c r="CO51" s="59">
        <f t="shared" si="61"/>
        <v>0</v>
      </c>
      <c r="CP51" s="124"/>
      <c r="CQ51" s="59"/>
      <c r="CR51" s="59"/>
      <c r="CS51" s="59">
        <f t="shared" si="45"/>
        <v>0</v>
      </c>
      <c r="CT51" s="124"/>
      <c r="CU51" s="59"/>
      <c r="CV51" s="59"/>
      <c r="CW51" s="59">
        <f t="shared" si="54"/>
        <v>0</v>
      </c>
      <c r="CX51" s="124"/>
      <c r="CY51" s="59" t="e">
        <f t="shared" si="22"/>
        <v>#DIV/0!</v>
      </c>
      <c r="CZ51" s="59"/>
      <c r="DA51" s="59">
        <f t="shared" si="23"/>
        <v>0</v>
      </c>
      <c r="DB51" s="59"/>
      <c r="DC51" s="59" t="e">
        <f t="shared" si="24"/>
        <v>#DIV/0!</v>
      </c>
      <c r="DD51" s="59"/>
      <c r="DE51" s="59">
        <f t="shared" si="25"/>
        <v>0</v>
      </c>
      <c r="DF51" s="59"/>
      <c r="DG51" s="59" t="e">
        <f t="shared" si="26"/>
        <v>#DIV/0!</v>
      </c>
      <c r="DH51" s="59"/>
      <c r="DI51" s="59">
        <f t="shared" si="27"/>
        <v>0</v>
      </c>
      <c r="DJ51" s="59"/>
      <c r="DK51" s="59" t="e">
        <f t="shared" si="28"/>
        <v>#DIV/0!</v>
      </c>
      <c r="DL51" s="59"/>
      <c r="DM51" s="59">
        <f t="shared" si="29"/>
        <v>0</v>
      </c>
      <c r="DN51" s="59"/>
      <c r="DO51" s="59" t="e">
        <f t="shared" si="30"/>
        <v>#DIV/0!</v>
      </c>
      <c r="DP51" s="59"/>
      <c r="DQ51" s="59">
        <f t="shared" si="31"/>
        <v>0</v>
      </c>
      <c r="DR51" s="59"/>
      <c r="DS51" s="59" t="e">
        <f t="shared" si="32"/>
        <v>#DIV/0!</v>
      </c>
      <c r="DT51" s="59"/>
      <c r="DU51" s="59">
        <f t="shared" si="33"/>
        <v>0</v>
      </c>
      <c r="DV51" s="59"/>
      <c r="DW51" s="59" t="e">
        <f t="shared" si="34"/>
        <v>#DIV/0!</v>
      </c>
      <c r="DX51" s="59"/>
      <c r="DY51" s="59">
        <f t="shared" si="35"/>
        <v>0</v>
      </c>
      <c r="DZ51" s="59"/>
      <c r="EA51" s="59">
        <f t="shared" si="46"/>
        <v>0</v>
      </c>
      <c r="EB51" s="59">
        <f t="shared" si="47"/>
        <v>0</v>
      </c>
      <c r="EC51" s="59">
        <f t="shared" si="48"/>
        <v>0</v>
      </c>
      <c r="ED51" s="124">
        <f t="shared" si="49"/>
        <v>0</v>
      </c>
    </row>
    <row r="52" spans="1:134" x14ac:dyDescent="0.25">
      <c r="A52" s="122">
        <v>46</v>
      </c>
      <c r="B52" s="143" t="s">
        <v>75</v>
      </c>
      <c r="C52" s="59" t="e">
        <f t="shared" si="2"/>
        <v>#DIV/0!</v>
      </c>
      <c r="D52" s="59"/>
      <c r="E52" s="59">
        <f t="shared" si="3"/>
        <v>0</v>
      </c>
      <c r="F52" s="59"/>
      <c r="G52" s="59"/>
      <c r="H52" s="59"/>
      <c r="I52" s="59">
        <f t="shared" si="57"/>
        <v>0</v>
      </c>
      <c r="J52" s="124"/>
      <c r="K52" s="59"/>
      <c r="L52" s="59"/>
      <c r="M52" s="59">
        <f t="shared" si="37"/>
        <v>0</v>
      </c>
      <c r="N52" s="124"/>
      <c r="O52" s="59" t="e">
        <f t="shared" si="4"/>
        <v>#DIV/0!</v>
      </c>
      <c r="P52" s="59"/>
      <c r="Q52" s="59">
        <f t="shared" si="5"/>
        <v>0</v>
      </c>
      <c r="R52" s="59"/>
      <c r="S52" s="59"/>
      <c r="T52" s="59"/>
      <c r="U52" s="59">
        <f t="shared" si="38"/>
        <v>0</v>
      </c>
      <c r="V52" s="124"/>
      <c r="W52" s="59" t="e">
        <f t="shared" si="6"/>
        <v>#DIV/0!</v>
      </c>
      <c r="X52" s="59"/>
      <c r="Y52" s="59">
        <f t="shared" si="7"/>
        <v>0</v>
      </c>
      <c r="Z52" s="59"/>
      <c r="AA52" s="59" t="e">
        <f t="shared" si="8"/>
        <v>#DIV/0!</v>
      </c>
      <c r="AB52" s="59"/>
      <c r="AC52" s="59">
        <f t="shared" si="9"/>
        <v>0</v>
      </c>
      <c r="AD52" s="59"/>
      <c r="AE52" s="59" t="e">
        <f t="shared" si="10"/>
        <v>#DIV/0!</v>
      </c>
      <c r="AF52" s="59"/>
      <c r="AG52" s="59">
        <f t="shared" si="11"/>
        <v>0</v>
      </c>
      <c r="AH52" s="59"/>
      <c r="AI52" s="59" t="e">
        <f t="shared" si="12"/>
        <v>#DIV/0!</v>
      </c>
      <c r="AJ52" s="59"/>
      <c r="AK52" s="59">
        <f t="shared" si="13"/>
        <v>0</v>
      </c>
      <c r="AL52" s="59"/>
      <c r="AM52" s="59" t="e">
        <f t="shared" si="14"/>
        <v>#DIV/0!</v>
      </c>
      <c r="AN52" s="59"/>
      <c r="AO52" s="59">
        <f t="shared" si="15"/>
        <v>0</v>
      </c>
      <c r="AP52" s="59"/>
      <c r="AQ52" s="59" t="e">
        <f t="shared" si="16"/>
        <v>#DIV/0!</v>
      </c>
      <c r="AR52" s="59"/>
      <c r="AS52" s="59">
        <f t="shared" si="17"/>
        <v>0</v>
      </c>
      <c r="AT52" s="59"/>
      <c r="AU52" s="59"/>
      <c r="AV52" s="59"/>
      <c r="AW52" s="59">
        <f t="shared" si="58"/>
        <v>0</v>
      </c>
      <c r="AX52" s="124"/>
      <c r="AY52" s="59"/>
      <c r="AZ52" s="59"/>
      <c r="BA52" s="59">
        <f t="shared" si="62"/>
        <v>0</v>
      </c>
      <c r="BB52" s="124"/>
      <c r="BC52" s="59"/>
      <c r="BD52" s="59">
        <v>0</v>
      </c>
      <c r="BE52" s="59">
        <f t="shared" si="60"/>
        <v>0</v>
      </c>
      <c r="BF52" s="124"/>
      <c r="BG52" s="59"/>
      <c r="BH52" s="59"/>
      <c r="BI52" s="59">
        <f t="shared" si="55"/>
        <v>0</v>
      </c>
      <c r="BJ52" s="124"/>
      <c r="BK52" s="59"/>
      <c r="BL52" s="59"/>
      <c r="BM52" s="59">
        <f t="shared" si="41"/>
        <v>0</v>
      </c>
      <c r="BN52" s="124"/>
      <c r="BO52" s="59"/>
      <c r="BP52" s="59"/>
      <c r="BQ52" s="59">
        <f t="shared" si="42"/>
        <v>0</v>
      </c>
      <c r="BR52" s="124"/>
      <c r="BS52" s="59" t="e">
        <f t="shared" si="18"/>
        <v>#DIV/0!</v>
      </c>
      <c r="BT52" s="59"/>
      <c r="BU52" s="59">
        <f t="shared" si="19"/>
        <v>0</v>
      </c>
      <c r="BV52" s="59"/>
      <c r="BW52" s="59" t="e">
        <f t="shared" si="20"/>
        <v>#DIV/0!</v>
      </c>
      <c r="BX52" s="59"/>
      <c r="BY52" s="59">
        <f t="shared" si="21"/>
        <v>0</v>
      </c>
      <c r="BZ52" s="59"/>
      <c r="CA52" s="59"/>
      <c r="CB52" s="59"/>
      <c r="CC52" s="59">
        <f t="shared" si="56"/>
        <v>0</v>
      </c>
      <c r="CD52" s="124"/>
      <c r="CE52" s="59"/>
      <c r="CF52" s="59"/>
      <c r="CG52" s="59">
        <f t="shared" si="43"/>
        <v>0</v>
      </c>
      <c r="CH52" s="124"/>
      <c r="CI52" s="59"/>
      <c r="CJ52" s="59"/>
      <c r="CK52" s="59">
        <f t="shared" si="53"/>
        <v>0</v>
      </c>
      <c r="CL52" s="124"/>
      <c r="CM52" s="59"/>
      <c r="CN52" s="59">
        <v>0</v>
      </c>
      <c r="CO52" s="59">
        <f t="shared" si="61"/>
        <v>0</v>
      </c>
      <c r="CP52" s="124"/>
      <c r="CQ52" s="59"/>
      <c r="CR52" s="59"/>
      <c r="CS52" s="59">
        <f t="shared" si="45"/>
        <v>0</v>
      </c>
      <c r="CT52" s="124"/>
      <c r="CU52" s="59"/>
      <c r="CV52" s="59"/>
      <c r="CW52" s="59">
        <f t="shared" si="54"/>
        <v>0</v>
      </c>
      <c r="CX52" s="124"/>
      <c r="CY52" s="59" t="e">
        <f t="shared" si="22"/>
        <v>#DIV/0!</v>
      </c>
      <c r="CZ52" s="59"/>
      <c r="DA52" s="59">
        <f t="shared" si="23"/>
        <v>0</v>
      </c>
      <c r="DB52" s="59"/>
      <c r="DC52" s="59" t="e">
        <f t="shared" si="24"/>
        <v>#DIV/0!</v>
      </c>
      <c r="DD52" s="59"/>
      <c r="DE52" s="59">
        <f t="shared" si="25"/>
        <v>0</v>
      </c>
      <c r="DF52" s="59"/>
      <c r="DG52" s="59" t="e">
        <f t="shared" si="26"/>
        <v>#DIV/0!</v>
      </c>
      <c r="DH52" s="59"/>
      <c r="DI52" s="59">
        <f t="shared" si="27"/>
        <v>0</v>
      </c>
      <c r="DJ52" s="59"/>
      <c r="DK52" s="59" t="e">
        <f t="shared" si="28"/>
        <v>#DIV/0!</v>
      </c>
      <c r="DL52" s="59"/>
      <c r="DM52" s="59">
        <f t="shared" si="29"/>
        <v>0</v>
      </c>
      <c r="DN52" s="59"/>
      <c r="DO52" s="59" t="e">
        <f t="shared" si="30"/>
        <v>#DIV/0!</v>
      </c>
      <c r="DP52" s="59"/>
      <c r="DQ52" s="59">
        <f t="shared" si="31"/>
        <v>0</v>
      </c>
      <c r="DR52" s="59"/>
      <c r="DS52" s="59" t="e">
        <f t="shared" si="32"/>
        <v>#DIV/0!</v>
      </c>
      <c r="DT52" s="59"/>
      <c r="DU52" s="59">
        <f t="shared" si="33"/>
        <v>0</v>
      </c>
      <c r="DV52" s="59"/>
      <c r="DW52" s="59" t="e">
        <f t="shared" si="34"/>
        <v>#DIV/0!</v>
      </c>
      <c r="DX52" s="59"/>
      <c r="DY52" s="59">
        <f t="shared" si="35"/>
        <v>0</v>
      </c>
      <c r="DZ52" s="59"/>
      <c r="EA52" s="59">
        <f t="shared" si="46"/>
        <v>0</v>
      </c>
      <c r="EB52" s="59">
        <f t="shared" si="47"/>
        <v>0</v>
      </c>
      <c r="EC52" s="59">
        <f t="shared" si="48"/>
        <v>0</v>
      </c>
      <c r="ED52" s="124">
        <f t="shared" si="49"/>
        <v>0</v>
      </c>
    </row>
    <row r="53" spans="1:134" ht="30.75" x14ac:dyDescent="0.25">
      <c r="A53" s="122">
        <v>47</v>
      </c>
      <c r="B53" s="143" t="s">
        <v>39</v>
      </c>
      <c r="C53" s="59" t="e">
        <f t="shared" si="2"/>
        <v>#DIV/0!</v>
      </c>
      <c r="D53" s="59"/>
      <c r="E53" s="59">
        <f t="shared" si="3"/>
        <v>0</v>
      </c>
      <c r="F53" s="59"/>
      <c r="G53" s="59"/>
      <c r="H53" s="59"/>
      <c r="I53" s="59">
        <f t="shared" si="57"/>
        <v>0</v>
      </c>
      <c r="J53" s="124"/>
      <c r="K53" s="59"/>
      <c r="L53" s="59"/>
      <c r="M53" s="59">
        <f t="shared" si="37"/>
        <v>0</v>
      </c>
      <c r="N53" s="124"/>
      <c r="O53" s="59" t="e">
        <f t="shared" si="4"/>
        <v>#DIV/0!</v>
      </c>
      <c r="P53" s="59"/>
      <c r="Q53" s="59">
        <f t="shared" si="5"/>
        <v>0</v>
      </c>
      <c r="R53" s="59"/>
      <c r="S53" s="59"/>
      <c r="T53" s="59"/>
      <c r="U53" s="59">
        <f t="shared" si="38"/>
        <v>0</v>
      </c>
      <c r="V53" s="124"/>
      <c r="W53" s="59" t="e">
        <f t="shared" si="6"/>
        <v>#DIV/0!</v>
      </c>
      <c r="X53" s="59"/>
      <c r="Y53" s="59">
        <f t="shared" si="7"/>
        <v>0</v>
      </c>
      <c r="Z53" s="59"/>
      <c r="AA53" s="59" t="e">
        <f t="shared" si="8"/>
        <v>#DIV/0!</v>
      </c>
      <c r="AB53" s="59"/>
      <c r="AC53" s="59">
        <f t="shared" si="9"/>
        <v>0</v>
      </c>
      <c r="AD53" s="59"/>
      <c r="AE53" s="59" t="e">
        <f t="shared" si="10"/>
        <v>#DIV/0!</v>
      </c>
      <c r="AF53" s="59"/>
      <c r="AG53" s="59">
        <f t="shared" si="11"/>
        <v>0</v>
      </c>
      <c r="AH53" s="59"/>
      <c r="AI53" s="59" t="e">
        <f t="shared" si="12"/>
        <v>#DIV/0!</v>
      </c>
      <c r="AJ53" s="59"/>
      <c r="AK53" s="59">
        <f t="shared" si="13"/>
        <v>0</v>
      </c>
      <c r="AL53" s="59"/>
      <c r="AM53" s="59" t="e">
        <f t="shared" si="14"/>
        <v>#DIV/0!</v>
      </c>
      <c r="AN53" s="59"/>
      <c r="AO53" s="59">
        <f t="shared" si="15"/>
        <v>0</v>
      </c>
      <c r="AP53" s="59"/>
      <c r="AQ53" s="59" t="e">
        <f t="shared" si="16"/>
        <v>#DIV/0!</v>
      </c>
      <c r="AR53" s="59"/>
      <c r="AS53" s="59">
        <f t="shared" si="17"/>
        <v>0</v>
      </c>
      <c r="AT53" s="59"/>
      <c r="AU53" s="59"/>
      <c r="AV53" s="59"/>
      <c r="AW53" s="59">
        <f t="shared" si="58"/>
        <v>0</v>
      </c>
      <c r="AX53" s="124"/>
      <c r="AY53" s="59"/>
      <c r="AZ53" s="59"/>
      <c r="BA53" s="59">
        <f t="shared" si="62"/>
        <v>0</v>
      </c>
      <c r="BB53" s="124"/>
      <c r="BC53" s="59"/>
      <c r="BD53" s="59"/>
      <c r="BE53" s="59">
        <f t="shared" si="60"/>
        <v>0</v>
      </c>
      <c r="BF53" s="124"/>
      <c r="BG53" s="59"/>
      <c r="BH53" s="59"/>
      <c r="BI53" s="59">
        <f t="shared" si="55"/>
        <v>0</v>
      </c>
      <c r="BJ53" s="124"/>
      <c r="BK53" s="59"/>
      <c r="BL53" s="59"/>
      <c r="BM53" s="59">
        <f t="shared" si="41"/>
        <v>0</v>
      </c>
      <c r="BN53" s="124"/>
      <c r="BO53" s="59"/>
      <c r="BP53" s="59"/>
      <c r="BQ53" s="59">
        <f t="shared" si="42"/>
        <v>0</v>
      </c>
      <c r="BR53" s="124"/>
      <c r="BS53" s="59" t="e">
        <f t="shared" si="18"/>
        <v>#DIV/0!</v>
      </c>
      <c r="BT53" s="59"/>
      <c r="BU53" s="59">
        <f t="shared" si="19"/>
        <v>0</v>
      </c>
      <c r="BV53" s="59"/>
      <c r="BW53" s="59" t="e">
        <f t="shared" si="20"/>
        <v>#DIV/0!</v>
      </c>
      <c r="BX53" s="59"/>
      <c r="BY53" s="59">
        <f t="shared" si="21"/>
        <v>0</v>
      </c>
      <c r="BZ53" s="59"/>
      <c r="CA53" s="59"/>
      <c r="CB53" s="59"/>
      <c r="CC53" s="59">
        <f t="shared" si="56"/>
        <v>0</v>
      </c>
      <c r="CD53" s="124"/>
      <c r="CE53" s="59"/>
      <c r="CF53" s="59"/>
      <c r="CG53" s="59">
        <f t="shared" si="43"/>
        <v>0</v>
      </c>
      <c r="CH53" s="124"/>
      <c r="CI53" s="59"/>
      <c r="CJ53" s="59"/>
      <c r="CK53" s="59">
        <f t="shared" si="53"/>
        <v>0</v>
      </c>
      <c r="CL53" s="124"/>
      <c r="CM53" s="59"/>
      <c r="CN53" s="59"/>
      <c r="CO53" s="59">
        <f t="shared" si="61"/>
        <v>0</v>
      </c>
      <c r="CP53" s="124"/>
      <c r="CQ53" s="59"/>
      <c r="CR53" s="59"/>
      <c r="CS53" s="59">
        <f t="shared" si="45"/>
        <v>0</v>
      </c>
      <c r="CT53" s="124"/>
      <c r="CU53" s="59"/>
      <c r="CV53" s="59"/>
      <c r="CW53" s="59">
        <f t="shared" si="54"/>
        <v>0</v>
      </c>
      <c r="CX53" s="124"/>
      <c r="CY53" s="59" t="e">
        <f t="shared" si="22"/>
        <v>#DIV/0!</v>
      </c>
      <c r="CZ53" s="59"/>
      <c r="DA53" s="59">
        <f t="shared" si="23"/>
        <v>0</v>
      </c>
      <c r="DB53" s="59"/>
      <c r="DC53" s="59" t="e">
        <f t="shared" si="24"/>
        <v>#DIV/0!</v>
      </c>
      <c r="DD53" s="59"/>
      <c r="DE53" s="59">
        <f t="shared" si="25"/>
        <v>0</v>
      </c>
      <c r="DF53" s="59"/>
      <c r="DG53" s="59" t="e">
        <f t="shared" si="26"/>
        <v>#DIV/0!</v>
      </c>
      <c r="DH53" s="59"/>
      <c r="DI53" s="59">
        <f t="shared" si="27"/>
        <v>0</v>
      </c>
      <c r="DJ53" s="59"/>
      <c r="DK53" s="59" t="e">
        <f t="shared" si="28"/>
        <v>#DIV/0!</v>
      </c>
      <c r="DL53" s="59"/>
      <c r="DM53" s="59">
        <f t="shared" si="29"/>
        <v>0</v>
      </c>
      <c r="DN53" s="59"/>
      <c r="DO53" s="59" t="e">
        <f t="shared" si="30"/>
        <v>#DIV/0!</v>
      </c>
      <c r="DP53" s="59"/>
      <c r="DQ53" s="59">
        <f t="shared" si="31"/>
        <v>0</v>
      </c>
      <c r="DR53" s="59"/>
      <c r="DS53" s="59" t="e">
        <f t="shared" si="32"/>
        <v>#DIV/0!</v>
      </c>
      <c r="DT53" s="59"/>
      <c r="DU53" s="59">
        <f t="shared" si="33"/>
        <v>0</v>
      </c>
      <c r="DV53" s="59"/>
      <c r="DW53" s="59" t="e">
        <f t="shared" si="34"/>
        <v>#DIV/0!</v>
      </c>
      <c r="DX53" s="59"/>
      <c r="DY53" s="59">
        <f t="shared" si="35"/>
        <v>0</v>
      </c>
      <c r="DZ53" s="59"/>
      <c r="EA53" s="59">
        <f t="shared" si="46"/>
        <v>0</v>
      </c>
      <c r="EB53" s="59">
        <f t="shared" si="47"/>
        <v>0</v>
      </c>
      <c r="EC53" s="59">
        <f t="shared" si="48"/>
        <v>0</v>
      </c>
      <c r="ED53" s="124">
        <f t="shared" si="49"/>
        <v>0</v>
      </c>
    </row>
    <row r="54" spans="1:134" x14ac:dyDescent="0.25">
      <c r="A54" s="122">
        <v>48</v>
      </c>
      <c r="B54" s="143" t="s">
        <v>40</v>
      </c>
      <c r="C54" s="59" t="e">
        <f t="shared" si="2"/>
        <v>#DIV/0!</v>
      </c>
      <c r="D54" s="59"/>
      <c r="E54" s="59">
        <f t="shared" si="3"/>
        <v>0</v>
      </c>
      <c r="F54" s="59"/>
      <c r="G54" s="59"/>
      <c r="H54" s="59"/>
      <c r="I54" s="59">
        <f t="shared" si="57"/>
        <v>0</v>
      </c>
      <c r="J54" s="124"/>
      <c r="K54" s="59"/>
      <c r="L54" s="59"/>
      <c r="M54" s="59">
        <f t="shared" si="37"/>
        <v>0</v>
      </c>
      <c r="N54" s="124"/>
      <c r="O54" s="59" t="e">
        <f t="shared" si="4"/>
        <v>#DIV/0!</v>
      </c>
      <c r="P54" s="59"/>
      <c r="Q54" s="59">
        <f t="shared" si="5"/>
        <v>0</v>
      </c>
      <c r="R54" s="59"/>
      <c r="S54" s="59"/>
      <c r="T54" s="59"/>
      <c r="U54" s="59">
        <f t="shared" si="38"/>
        <v>0</v>
      </c>
      <c r="V54" s="124"/>
      <c r="W54" s="59" t="e">
        <f t="shared" si="6"/>
        <v>#DIV/0!</v>
      </c>
      <c r="X54" s="59"/>
      <c r="Y54" s="59">
        <f t="shared" si="7"/>
        <v>0</v>
      </c>
      <c r="Z54" s="59"/>
      <c r="AA54" s="59" t="e">
        <f t="shared" si="8"/>
        <v>#DIV/0!</v>
      </c>
      <c r="AB54" s="59"/>
      <c r="AC54" s="59">
        <f t="shared" si="9"/>
        <v>0</v>
      </c>
      <c r="AD54" s="59"/>
      <c r="AE54" s="59" t="e">
        <f t="shared" si="10"/>
        <v>#DIV/0!</v>
      </c>
      <c r="AF54" s="59"/>
      <c r="AG54" s="59">
        <f t="shared" si="11"/>
        <v>0</v>
      </c>
      <c r="AH54" s="59"/>
      <c r="AI54" s="59" t="e">
        <f t="shared" si="12"/>
        <v>#DIV/0!</v>
      </c>
      <c r="AJ54" s="59"/>
      <c r="AK54" s="59">
        <f t="shared" si="13"/>
        <v>0</v>
      </c>
      <c r="AL54" s="59"/>
      <c r="AM54" s="59" t="e">
        <f t="shared" si="14"/>
        <v>#DIV/0!</v>
      </c>
      <c r="AN54" s="59"/>
      <c r="AO54" s="59">
        <f t="shared" si="15"/>
        <v>0</v>
      </c>
      <c r="AP54" s="59"/>
      <c r="AQ54" s="59" t="e">
        <f t="shared" si="16"/>
        <v>#DIV/0!</v>
      </c>
      <c r="AR54" s="59"/>
      <c r="AS54" s="59">
        <f t="shared" si="17"/>
        <v>0</v>
      </c>
      <c r="AT54" s="59"/>
      <c r="AU54" s="59"/>
      <c r="AV54" s="59"/>
      <c r="AW54" s="59">
        <f t="shared" si="58"/>
        <v>0</v>
      </c>
      <c r="AX54" s="124"/>
      <c r="AY54" s="59"/>
      <c r="AZ54" s="59"/>
      <c r="BA54" s="59">
        <f t="shared" si="62"/>
        <v>0</v>
      </c>
      <c r="BB54" s="124"/>
      <c r="BC54" s="59"/>
      <c r="BD54" s="59"/>
      <c r="BE54" s="59">
        <f t="shared" si="60"/>
        <v>0</v>
      </c>
      <c r="BF54" s="124"/>
      <c r="BG54" s="59"/>
      <c r="BH54" s="59"/>
      <c r="BI54" s="59">
        <f t="shared" si="55"/>
        <v>0</v>
      </c>
      <c r="BJ54" s="124"/>
      <c r="BK54" s="59"/>
      <c r="BL54" s="59"/>
      <c r="BM54" s="59">
        <f t="shared" si="41"/>
        <v>0</v>
      </c>
      <c r="BN54" s="124"/>
      <c r="BO54" s="59"/>
      <c r="BP54" s="59"/>
      <c r="BQ54" s="59">
        <f t="shared" si="42"/>
        <v>0</v>
      </c>
      <c r="BR54" s="124"/>
      <c r="BS54" s="59" t="e">
        <f t="shared" si="18"/>
        <v>#DIV/0!</v>
      </c>
      <c r="BT54" s="59"/>
      <c r="BU54" s="59">
        <f t="shared" si="19"/>
        <v>0</v>
      </c>
      <c r="BV54" s="59"/>
      <c r="BW54" s="59" t="e">
        <f t="shared" si="20"/>
        <v>#DIV/0!</v>
      </c>
      <c r="BX54" s="59"/>
      <c r="BY54" s="59">
        <f t="shared" si="21"/>
        <v>0</v>
      </c>
      <c r="BZ54" s="59"/>
      <c r="CA54" s="59"/>
      <c r="CB54" s="59"/>
      <c r="CC54" s="59">
        <f t="shared" si="56"/>
        <v>0</v>
      </c>
      <c r="CD54" s="124"/>
      <c r="CE54" s="59"/>
      <c r="CF54" s="59"/>
      <c r="CG54" s="59">
        <f t="shared" si="43"/>
        <v>0</v>
      </c>
      <c r="CH54" s="124"/>
      <c r="CI54" s="59"/>
      <c r="CJ54" s="59"/>
      <c r="CK54" s="59">
        <f t="shared" si="53"/>
        <v>0</v>
      </c>
      <c r="CL54" s="124"/>
      <c r="CM54" s="59"/>
      <c r="CN54" s="59"/>
      <c r="CO54" s="59">
        <f t="shared" si="61"/>
        <v>0</v>
      </c>
      <c r="CP54" s="124"/>
      <c r="CQ54" s="59"/>
      <c r="CR54" s="59"/>
      <c r="CS54" s="59">
        <f t="shared" si="45"/>
        <v>0</v>
      </c>
      <c r="CT54" s="124"/>
      <c r="CU54" s="59"/>
      <c r="CV54" s="59"/>
      <c r="CW54" s="59">
        <f t="shared" si="54"/>
        <v>0</v>
      </c>
      <c r="CX54" s="124"/>
      <c r="CY54" s="59" t="e">
        <f t="shared" si="22"/>
        <v>#DIV/0!</v>
      </c>
      <c r="CZ54" s="59"/>
      <c r="DA54" s="59">
        <f t="shared" si="23"/>
        <v>0</v>
      </c>
      <c r="DB54" s="59"/>
      <c r="DC54" s="59" t="e">
        <f t="shared" si="24"/>
        <v>#DIV/0!</v>
      </c>
      <c r="DD54" s="59"/>
      <c r="DE54" s="59">
        <f t="shared" si="25"/>
        <v>0</v>
      </c>
      <c r="DF54" s="59"/>
      <c r="DG54" s="59" t="e">
        <f t="shared" si="26"/>
        <v>#DIV/0!</v>
      </c>
      <c r="DH54" s="59"/>
      <c r="DI54" s="59">
        <f t="shared" si="27"/>
        <v>0</v>
      </c>
      <c r="DJ54" s="59"/>
      <c r="DK54" s="59" t="e">
        <f t="shared" si="28"/>
        <v>#DIV/0!</v>
      </c>
      <c r="DL54" s="59"/>
      <c r="DM54" s="59">
        <f t="shared" si="29"/>
        <v>0</v>
      </c>
      <c r="DN54" s="59"/>
      <c r="DO54" s="59" t="e">
        <f t="shared" si="30"/>
        <v>#DIV/0!</v>
      </c>
      <c r="DP54" s="59"/>
      <c r="DQ54" s="59">
        <f t="shared" si="31"/>
        <v>0</v>
      </c>
      <c r="DR54" s="59"/>
      <c r="DS54" s="59" t="e">
        <f t="shared" si="32"/>
        <v>#DIV/0!</v>
      </c>
      <c r="DT54" s="59"/>
      <c r="DU54" s="59">
        <f t="shared" si="33"/>
        <v>0</v>
      </c>
      <c r="DV54" s="59"/>
      <c r="DW54" s="59" t="e">
        <f t="shared" si="34"/>
        <v>#DIV/0!</v>
      </c>
      <c r="DX54" s="59"/>
      <c r="DY54" s="59">
        <f t="shared" si="35"/>
        <v>0</v>
      </c>
      <c r="DZ54" s="59"/>
      <c r="EA54" s="59">
        <f t="shared" si="46"/>
        <v>0</v>
      </c>
      <c r="EB54" s="59">
        <f t="shared" si="47"/>
        <v>0</v>
      </c>
      <c r="EC54" s="59">
        <f t="shared" si="48"/>
        <v>0</v>
      </c>
      <c r="ED54" s="124">
        <f t="shared" si="49"/>
        <v>0</v>
      </c>
    </row>
    <row r="55" spans="1:134" x14ac:dyDescent="0.25">
      <c r="A55" s="122">
        <v>49</v>
      </c>
      <c r="B55" s="143" t="s">
        <v>76</v>
      </c>
      <c r="C55" s="59" t="e">
        <f t="shared" si="2"/>
        <v>#DIV/0!</v>
      </c>
      <c r="D55" s="59"/>
      <c r="E55" s="59">
        <f t="shared" si="3"/>
        <v>0</v>
      </c>
      <c r="F55" s="59"/>
      <c r="G55" s="59"/>
      <c r="H55" s="59"/>
      <c r="I55" s="59">
        <f t="shared" si="57"/>
        <v>0</v>
      </c>
      <c r="J55" s="124"/>
      <c r="K55" s="59"/>
      <c r="L55" s="59"/>
      <c r="M55" s="59">
        <f t="shared" si="37"/>
        <v>0</v>
      </c>
      <c r="N55" s="124"/>
      <c r="O55" s="59" t="e">
        <f t="shared" si="4"/>
        <v>#DIV/0!</v>
      </c>
      <c r="P55" s="59"/>
      <c r="Q55" s="59">
        <f t="shared" si="5"/>
        <v>0</v>
      </c>
      <c r="R55" s="59"/>
      <c r="S55" s="59"/>
      <c r="T55" s="59"/>
      <c r="U55" s="59">
        <f t="shared" si="38"/>
        <v>0</v>
      </c>
      <c r="V55" s="124"/>
      <c r="W55" s="59" t="e">
        <f t="shared" si="6"/>
        <v>#DIV/0!</v>
      </c>
      <c r="X55" s="59"/>
      <c r="Y55" s="59">
        <f t="shared" si="7"/>
        <v>0</v>
      </c>
      <c r="Z55" s="59"/>
      <c r="AA55" s="59" t="e">
        <f t="shared" si="8"/>
        <v>#DIV/0!</v>
      </c>
      <c r="AB55" s="59"/>
      <c r="AC55" s="59">
        <f t="shared" si="9"/>
        <v>0</v>
      </c>
      <c r="AD55" s="59"/>
      <c r="AE55" s="59" t="e">
        <f t="shared" si="10"/>
        <v>#DIV/0!</v>
      </c>
      <c r="AF55" s="59"/>
      <c r="AG55" s="59">
        <f t="shared" si="11"/>
        <v>0</v>
      </c>
      <c r="AH55" s="59"/>
      <c r="AI55" s="59" t="e">
        <f t="shared" si="12"/>
        <v>#DIV/0!</v>
      </c>
      <c r="AJ55" s="59"/>
      <c r="AK55" s="59">
        <f t="shared" si="13"/>
        <v>0</v>
      </c>
      <c r="AL55" s="59"/>
      <c r="AM55" s="59" t="e">
        <f t="shared" si="14"/>
        <v>#DIV/0!</v>
      </c>
      <c r="AN55" s="59"/>
      <c r="AO55" s="59">
        <f t="shared" si="15"/>
        <v>0</v>
      </c>
      <c r="AP55" s="59"/>
      <c r="AQ55" s="59" t="e">
        <f t="shared" si="16"/>
        <v>#DIV/0!</v>
      </c>
      <c r="AR55" s="59"/>
      <c r="AS55" s="59">
        <f t="shared" si="17"/>
        <v>0</v>
      </c>
      <c r="AT55" s="59"/>
      <c r="AU55" s="59"/>
      <c r="AV55" s="59"/>
      <c r="AW55" s="59">
        <f t="shared" si="58"/>
        <v>0</v>
      </c>
      <c r="AX55" s="124"/>
      <c r="AY55" s="59"/>
      <c r="AZ55" s="59"/>
      <c r="BA55" s="59">
        <f t="shared" si="62"/>
        <v>0</v>
      </c>
      <c r="BB55" s="124"/>
      <c r="BC55" s="59"/>
      <c r="BD55" s="59"/>
      <c r="BE55" s="59">
        <f t="shared" si="60"/>
        <v>0</v>
      </c>
      <c r="BF55" s="124"/>
      <c r="BG55" s="59"/>
      <c r="BH55" s="59"/>
      <c r="BI55" s="59">
        <f t="shared" si="55"/>
        <v>0</v>
      </c>
      <c r="BJ55" s="124"/>
      <c r="BK55" s="59"/>
      <c r="BL55" s="59"/>
      <c r="BM55" s="59">
        <f t="shared" si="41"/>
        <v>0</v>
      </c>
      <c r="BN55" s="124"/>
      <c r="BO55" s="59"/>
      <c r="BP55" s="59"/>
      <c r="BQ55" s="59">
        <f t="shared" si="42"/>
        <v>0</v>
      </c>
      <c r="BR55" s="124"/>
      <c r="BS55" s="59" t="e">
        <f t="shared" si="18"/>
        <v>#DIV/0!</v>
      </c>
      <c r="BT55" s="59"/>
      <c r="BU55" s="59">
        <f t="shared" si="19"/>
        <v>0</v>
      </c>
      <c r="BV55" s="59"/>
      <c r="BW55" s="59" t="e">
        <f t="shared" si="20"/>
        <v>#DIV/0!</v>
      </c>
      <c r="BX55" s="59"/>
      <c r="BY55" s="59">
        <f t="shared" si="21"/>
        <v>0</v>
      </c>
      <c r="BZ55" s="59"/>
      <c r="CA55" s="59"/>
      <c r="CB55" s="59"/>
      <c r="CC55" s="59">
        <f t="shared" si="56"/>
        <v>0</v>
      </c>
      <c r="CD55" s="124"/>
      <c r="CE55" s="59"/>
      <c r="CF55" s="59"/>
      <c r="CG55" s="59">
        <f t="shared" si="43"/>
        <v>0</v>
      </c>
      <c r="CH55" s="124"/>
      <c r="CI55" s="59"/>
      <c r="CJ55" s="59"/>
      <c r="CK55" s="59">
        <f t="shared" si="53"/>
        <v>0</v>
      </c>
      <c r="CL55" s="124"/>
      <c r="CM55" s="59"/>
      <c r="CN55" s="59"/>
      <c r="CO55" s="59">
        <f t="shared" si="61"/>
        <v>0</v>
      </c>
      <c r="CP55" s="124"/>
      <c r="CQ55" s="59"/>
      <c r="CR55" s="59"/>
      <c r="CS55" s="59">
        <f t="shared" si="45"/>
        <v>0</v>
      </c>
      <c r="CT55" s="124"/>
      <c r="CU55" s="59"/>
      <c r="CV55" s="59"/>
      <c r="CW55" s="59">
        <f t="shared" si="54"/>
        <v>0</v>
      </c>
      <c r="CX55" s="124"/>
      <c r="CY55" s="59" t="e">
        <f t="shared" si="22"/>
        <v>#DIV/0!</v>
      </c>
      <c r="CZ55" s="59"/>
      <c r="DA55" s="59">
        <f t="shared" si="23"/>
        <v>0</v>
      </c>
      <c r="DB55" s="59"/>
      <c r="DC55" s="59" t="e">
        <f t="shared" si="24"/>
        <v>#DIV/0!</v>
      </c>
      <c r="DD55" s="59"/>
      <c r="DE55" s="59">
        <f t="shared" si="25"/>
        <v>0</v>
      </c>
      <c r="DF55" s="59"/>
      <c r="DG55" s="59" t="e">
        <f t="shared" si="26"/>
        <v>#DIV/0!</v>
      </c>
      <c r="DH55" s="59"/>
      <c r="DI55" s="59">
        <f t="shared" si="27"/>
        <v>0</v>
      </c>
      <c r="DJ55" s="59"/>
      <c r="DK55" s="59" t="e">
        <f t="shared" si="28"/>
        <v>#DIV/0!</v>
      </c>
      <c r="DL55" s="59"/>
      <c r="DM55" s="59">
        <f t="shared" si="29"/>
        <v>0</v>
      </c>
      <c r="DN55" s="59"/>
      <c r="DO55" s="59" t="e">
        <f t="shared" si="30"/>
        <v>#DIV/0!</v>
      </c>
      <c r="DP55" s="59"/>
      <c r="DQ55" s="59">
        <f t="shared" si="31"/>
        <v>0</v>
      </c>
      <c r="DR55" s="59"/>
      <c r="DS55" s="59" t="e">
        <f t="shared" si="32"/>
        <v>#DIV/0!</v>
      </c>
      <c r="DT55" s="59"/>
      <c r="DU55" s="59">
        <f t="shared" si="33"/>
        <v>0</v>
      </c>
      <c r="DV55" s="59"/>
      <c r="DW55" s="59" t="e">
        <f t="shared" si="34"/>
        <v>#DIV/0!</v>
      </c>
      <c r="DX55" s="59"/>
      <c r="DY55" s="59">
        <f t="shared" si="35"/>
        <v>0</v>
      </c>
      <c r="DZ55" s="59"/>
      <c r="EA55" s="59">
        <f t="shared" si="46"/>
        <v>0</v>
      </c>
      <c r="EB55" s="59">
        <f t="shared" si="47"/>
        <v>0</v>
      </c>
      <c r="EC55" s="59">
        <f t="shared" si="48"/>
        <v>0</v>
      </c>
      <c r="ED55" s="124">
        <f t="shared" si="49"/>
        <v>0</v>
      </c>
    </row>
    <row r="56" spans="1:134" x14ac:dyDescent="0.25">
      <c r="A56" s="122">
        <v>50</v>
      </c>
      <c r="B56" s="143" t="s">
        <v>41</v>
      </c>
      <c r="C56" s="59" t="e">
        <f t="shared" si="2"/>
        <v>#DIV/0!</v>
      </c>
      <c r="D56" s="59"/>
      <c r="E56" s="59">
        <f t="shared" si="3"/>
        <v>0</v>
      </c>
      <c r="F56" s="59"/>
      <c r="G56" s="59"/>
      <c r="H56" s="59"/>
      <c r="I56" s="59">
        <f t="shared" si="57"/>
        <v>0</v>
      </c>
      <c r="J56" s="124"/>
      <c r="K56" s="59"/>
      <c r="L56" s="59"/>
      <c r="M56" s="59">
        <f t="shared" si="37"/>
        <v>0</v>
      </c>
      <c r="N56" s="124"/>
      <c r="O56" s="59" t="e">
        <f t="shared" si="4"/>
        <v>#DIV/0!</v>
      </c>
      <c r="P56" s="59"/>
      <c r="Q56" s="59">
        <f t="shared" si="5"/>
        <v>0</v>
      </c>
      <c r="R56" s="59"/>
      <c r="S56" s="59"/>
      <c r="T56" s="59"/>
      <c r="U56" s="59">
        <f t="shared" si="38"/>
        <v>0</v>
      </c>
      <c r="V56" s="124"/>
      <c r="W56" s="59" t="e">
        <f t="shared" si="6"/>
        <v>#DIV/0!</v>
      </c>
      <c r="X56" s="59"/>
      <c r="Y56" s="59">
        <f t="shared" si="7"/>
        <v>0</v>
      </c>
      <c r="Z56" s="59"/>
      <c r="AA56" s="59" t="e">
        <f t="shared" si="8"/>
        <v>#DIV/0!</v>
      </c>
      <c r="AB56" s="59"/>
      <c r="AC56" s="59">
        <f t="shared" si="9"/>
        <v>0</v>
      </c>
      <c r="AD56" s="59"/>
      <c r="AE56" s="59" t="e">
        <f t="shared" si="10"/>
        <v>#DIV/0!</v>
      </c>
      <c r="AF56" s="59"/>
      <c r="AG56" s="59">
        <f t="shared" si="11"/>
        <v>0</v>
      </c>
      <c r="AH56" s="59"/>
      <c r="AI56" s="59" t="e">
        <f t="shared" si="12"/>
        <v>#DIV/0!</v>
      </c>
      <c r="AJ56" s="59"/>
      <c r="AK56" s="59">
        <f t="shared" si="13"/>
        <v>0</v>
      </c>
      <c r="AL56" s="59"/>
      <c r="AM56" s="59" t="e">
        <f t="shared" si="14"/>
        <v>#DIV/0!</v>
      </c>
      <c r="AN56" s="59"/>
      <c r="AO56" s="59">
        <f t="shared" si="15"/>
        <v>0</v>
      </c>
      <c r="AP56" s="59"/>
      <c r="AQ56" s="59" t="e">
        <f t="shared" si="16"/>
        <v>#DIV/0!</v>
      </c>
      <c r="AR56" s="59"/>
      <c r="AS56" s="59">
        <f t="shared" si="17"/>
        <v>0</v>
      </c>
      <c r="AT56" s="59"/>
      <c r="AU56" s="59"/>
      <c r="AV56" s="59"/>
      <c r="AW56" s="59">
        <f t="shared" si="58"/>
        <v>0</v>
      </c>
      <c r="AX56" s="124"/>
      <c r="AY56" s="59"/>
      <c r="AZ56" s="59"/>
      <c r="BA56" s="59">
        <f t="shared" si="62"/>
        <v>0</v>
      </c>
      <c r="BB56" s="124"/>
      <c r="BC56" s="59"/>
      <c r="BD56" s="59"/>
      <c r="BE56" s="59">
        <f t="shared" si="60"/>
        <v>0</v>
      </c>
      <c r="BF56" s="124"/>
      <c r="BG56" s="59"/>
      <c r="BH56" s="59"/>
      <c r="BI56" s="59">
        <f t="shared" si="55"/>
        <v>0</v>
      </c>
      <c r="BJ56" s="124"/>
      <c r="BK56" s="59"/>
      <c r="BL56" s="59"/>
      <c r="BM56" s="59">
        <f t="shared" si="41"/>
        <v>0</v>
      </c>
      <c r="BN56" s="124"/>
      <c r="BO56" s="59"/>
      <c r="BP56" s="59"/>
      <c r="BQ56" s="59">
        <f t="shared" si="42"/>
        <v>0</v>
      </c>
      <c r="BR56" s="124"/>
      <c r="BS56" s="59" t="e">
        <f t="shared" si="18"/>
        <v>#DIV/0!</v>
      </c>
      <c r="BT56" s="59"/>
      <c r="BU56" s="59">
        <f t="shared" si="19"/>
        <v>0</v>
      </c>
      <c r="BV56" s="59"/>
      <c r="BW56" s="59" t="e">
        <f t="shared" si="20"/>
        <v>#DIV/0!</v>
      </c>
      <c r="BX56" s="59"/>
      <c r="BY56" s="59">
        <f t="shared" si="21"/>
        <v>0</v>
      </c>
      <c r="BZ56" s="59"/>
      <c r="CA56" s="59"/>
      <c r="CB56" s="59"/>
      <c r="CC56" s="59">
        <f t="shared" si="56"/>
        <v>0</v>
      </c>
      <c r="CD56" s="124"/>
      <c r="CE56" s="59"/>
      <c r="CF56" s="59"/>
      <c r="CG56" s="59">
        <f t="shared" si="43"/>
        <v>0</v>
      </c>
      <c r="CH56" s="124"/>
      <c r="CI56" s="59"/>
      <c r="CJ56" s="59"/>
      <c r="CK56" s="59">
        <f t="shared" si="53"/>
        <v>0</v>
      </c>
      <c r="CL56" s="124"/>
      <c r="CM56" s="59"/>
      <c r="CN56" s="59"/>
      <c r="CO56" s="59">
        <f t="shared" si="61"/>
        <v>0</v>
      </c>
      <c r="CP56" s="124"/>
      <c r="CQ56" s="59"/>
      <c r="CR56" s="59"/>
      <c r="CS56" s="59">
        <f t="shared" si="45"/>
        <v>0</v>
      </c>
      <c r="CT56" s="124"/>
      <c r="CU56" s="59"/>
      <c r="CV56" s="59"/>
      <c r="CW56" s="59">
        <f t="shared" si="54"/>
        <v>0</v>
      </c>
      <c r="CX56" s="124"/>
      <c r="CY56" s="59" t="e">
        <f t="shared" si="22"/>
        <v>#DIV/0!</v>
      </c>
      <c r="CZ56" s="59"/>
      <c r="DA56" s="59">
        <f t="shared" si="23"/>
        <v>0</v>
      </c>
      <c r="DB56" s="59"/>
      <c r="DC56" s="59" t="e">
        <f t="shared" si="24"/>
        <v>#DIV/0!</v>
      </c>
      <c r="DD56" s="59"/>
      <c r="DE56" s="59">
        <f t="shared" si="25"/>
        <v>0</v>
      </c>
      <c r="DF56" s="59"/>
      <c r="DG56" s="59" t="e">
        <f t="shared" si="26"/>
        <v>#DIV/0!</v>
      </c>
      <c r="DH56" s="59"/>
      <c r="DI56" s="59">
        <f t="shared" si="27"/>
        <v>0</v>
      </c>
      <c r="DJ56" s="59"/>
      <c r="DK56" s="59" t="e">
        <f t="shared" si="28"/>
        <v>#DIV/0!</v>
      </c>
      <c r="DL56" s="59"/>
      <c r="DM56" s="59">
        <f t="shared" si="29"/>
        <v>0</v>
      </c>
      <c r="DN56" s="59"/>
      <c r="DO56" s="59" t="e">
        <f t="shared" si="30"/>
        <v>#DIV/0!</v>
      </c>
      <c r="DP56" s="59"/>
      <c r="DQ56" s="59">
        <f t="shared" si="31"/>
        <v>0</v>
      </c>
      <c r="DR56" s="59"/>
      <c r="DS56" s="59" t="e">
        <f t="shared" si="32"/>
        <v>#DIV/0!</v>
      </c>
      <c r="DT56" s="59"/>
      <c r="DU56" s="59">
        <f t="shared" si="33"/>
        <v>0</v>
      </c>
      <c r="DV56" s="59"/>
      <c r="DW56" s="59" t="e">
        <f t="shared" si="34"/>
        <v>#DIV/0!</v>
      </c>
      <c r="DX56" s="59"/>
      <c r="DY56" s="59">
        <f t="shared" si="35"/>
        <v>0</v>
      </c>
      <c r="DZ56" s="59"/>
      <c r="EA56" s="59">
        <f t="shared" si="46"/>
        <v>0</v>
      </c>
      <c r="EB56" s="59">
        <f t="shared" si="47"/>
        <v>0</v>
      </c>
      <c r="EC56" s="59">
        <f t="shared" si="48"/>
        <v>0</v>
      </c>
      <c r="ED56" s="124">
        <f t="shared" si="49"/>
        <v>0</v>
      </c>
    </row>
    <row r="57" spans="1:134" x14ac:dyDescent="0.25">
      <c r="A57" s="122">
        <v>51</v>
      </c>
      <c r="B57" s="143" t="s">
        <v>42</v>
      </c>
      <c r="C57" s="59" t="e">
        <f t="shared" si="2"/>
        <v>#DIV/0!</v>
      </c>
      <c r="D57" s="59"/>
      <c r="E57" s="59">
        <f t="shared" si="3"/>
        <v>0</v>
      </c>
      <c r="F57" s="59"/>
      <c r="G57" s="59"/>
      <c r="H57" s="59"/>
      <c r="I57" s="59">
        <f t="shared" si="57"/>
        <v>0</v>
      </c>
      <c r="J57" s="124"/>
      <c r="K57" s="59"/>
      <c r="L57" s="59"/>
      <c r="M57" s="59">
        <f t="shared" si="37"/>
        <v>0</v>
      </c>
      <c r="N57" s="124"/>
      <c r="O57" s="59" t="e">
        <f t="shared" si="4"/>
        <v>#DIV/0!</v>
      </c>
      <c r="P57" s="59"/>
      <c r="Q57" s="59">
        <f t="shared" si="5"/>
        <v>0</v>
      </c>
      <c r="R57" s="59"/>
      <c r="S57" s="59"/>
      <c r="T57" s="59"/>
      <c r="U57" s="59">
        <f t="shared" si="38"/>
        <v>0</v>
      </c>
      <c r="V57" s="124"/>
      <c r="W57" s="59" t="e">
        <f t="shared" si="6"/>
        <v>#DIV/0!</v>
      </c>
      <c r="X57" s="59"/>
      <c r="Y57" s="59">
        <f t="shared" si="7"/>
        <v>0</v>
      </c>
      <c r="Z57" s="59"/>
      <c r="AA57" s="59" t="e">
        <f t="shared" si="8"/>
        <v>#DIV/0!</v>
      </c>
      <c r="AB57" s="59"/>
      <c r="AC57" s="59">
        <f t="shared" si="9"/>
        <v>0</v>
      </c>
      <c r="AD57" s="59"/>
      <c r="AE57" s="59" t="e">
        <f t="shared" si="10"/>
        <v>#DIV/0!</v>
      </c>
      <c r="AF57" s="59"/>
      <c r="AG57" s="59">
        <f t="shared" si="11"/>
        <v>0</v>
      </c>
      <c r="AH57" s="59"/>
      <c r="AI57" s="59" t="e">
        <f t="shared" si="12"/>
        <v>#DIV/0!</v>
      </c>
      <c r="AJ57" s="59"/>
      <c r="AK57" s="59">
        <f t="shared" si="13"/>
        <v>0</v>
      </c>
      <c r="AL57" s="59"/>
      <c r="AM57" s="59" t="e">
        <f t="shared" si="14"/>
        <v>#DIV/0!</v>
      </c>
      <c r="AN57" s="59"/>
      <c r="AO57" s="59">
        <f t="shared" si="15"/>
        <v>0</v>
      </c>
      <c r="AP57" s="59"/>
      <c r="AQ57" s="59" t="e">
        <f t="shared" si="16"/>
        <v>#DIV/0!</v>
      </c>
      <c r="AR57" s="59"/>
      <c r="AS57" s="59">
        <f t="shared" si="17"/>
        <v>0</v>
      </c>
      <c r="AT57" s="59"/>
      <c r="AU57" s="59"/>
      <c r="AV57" s="59"/>
      <c r="AW57" s="59">
        <f t="shared" si="58"/>
        <v>0</v>
      </c>
      <c r="AX57" s="124"/>
      <c r="AY57" s="59"/>
      <c r="AZ57" s="59"/>
      <c r="BA57" s="59">
        <f t="shared" si="62"/>
        <v>0</v>
      </c>
      <c r="BB57" s="124"/>
      <c r="BC57" s="59"/>
      <c r="BD57" s="59"/>
      <c r="BE57" s="59">
        <f t="shared" si="60"/>
        <v>0</v>
      </c>
      <c r="BF57" s="124"/>
      <c r="BG57" s="59"/>
      <c r="BH57" s="59"/>
      <c r="BI57" s="59">
        <f t="shared" si="55"/>
        <v>0</v>
      </c>
      <c r="BJ57" s="124"/>
      <c r="BK57" s="59"/>
      <c r="BL57" s="59"/>
      <c r="BM57" s="59">
        <f t="shared" si="41"/>
        <v>0</v>
      </c>
      <c r="BN57" s="124"/>
      <c r="BO57" s="59"/>
      <c r="BP57" s="59"/>
      <c r="BQ57" s="59">
        <f t="shared" si="42"/>
        <v>0</v>
      </c>
      <c r="BR57" s="124"/>
      <c r="BS57" s="59" t="e">
        <f t="shared" si="18"/>
        <v>#DIV/0!</v>
      </c>
      <c r="BT57" s="59"/>
      <c r="BU57" s="59">
        <f t="shared" si="19"/>
        <v>0</v>
      </c>
      <c r="BV57" s="59"/>
      <c r="BW57" s="59" t="e">
        <f t="shared" si="20"/>
        <v>#DIV/0!</v>
      </c>
      <c r="BX57" s="59"/>
      <c r="BY57" s="59">
        <f t="shared" si="21"/>
        <v>0</v>
      </c>
      <c r="BZ57" s="59"/>
      <c r="CA57" s="59"/>
      <c r="CB57" s="59"/>
      <c r="CC57" s="59">
        <f t="shared" si="56"/>
        <v>0</v>
      </c>
      <c r="CD57" s="124"/>
      <c r="CE57" s="59"/>
      <c r="CF57" s="59"/>
      <c r="CG57" s="59">
        <f t="shared" si="43"/>
        <v>0</v>
      </c>
      <c r="CH57" s="124"/>
      <c r="CI57" s="59"/>
      <c r="CJ57" s="59"/>
      <c r="CK57" s="59">
        <f t="shared" si="53"/>
        <v>0</v>
      </c>
      <c r="CL57" s="124"/>
      <c r="CM57" s="59"/>
      <c r="CN57" s="59"/>
      <c r="CO57" s="59">
        <f t="shared" si="61"/>
        <v>0</v>
      </c>
      <c r="CP57" s="124"/>
      <c r="CQ57" s="59"/>
      <c r="CR57" s="59"/>
      <c r="CS57" s="59">
        <f t="shared" si="45"/>
        <v>0</v>
      </c>
      <c r="CT57" s="124"/>
      <c r="CU57" s="59"/>
      <c r="CV57" s="59"/>
      <c r="CW57" s="59">
        <f t="shared" si="54"/>
        <v>0</v>
      </c>
      <c r="CX57" s="124"/>
      <c r="CY57" s="59" t="e">
        <f t="shared" si="22"/>
        <v>#DIV/0!</v>
      </c>
      <c r="CZ57" s="59"/>
      <c r="DA57" s="59">
        <f t="shared" si="23"/>
        <v>0</v>
      </c>
      <c r="DB57" s="59"/>
      <c r="DC57" s="59" t="e">
        <f t="shared" si="24"/>
        <v>#DIV/0!</v>
      </c>
      <c r="DD57" s="59"/>
      <c r="DE57" s="59">
        <f t="shared" si="25"/>
        <v>0</v>
      </c>
      <c r="DF57" s="59"/>
      <c r="DG57" s="59" t="e">
        <f t="shared" si="26"/>
        <v>#DIV/0!</v>
      </c>
      <c r="DH57" s="59"/>
      <c r="DI57" s="59">
        <f t="shared" si="27"/>
        <v>0</v>
      </c>
      <c r="DJ57" s="59"/>
      <c r="DK57" s="59" t="e">
        <f t="shared" si="28"/>
        <v>#DIV/0!</v>
      </c>
      <c r="DL57" s="59"/>
      <c r="DM57" s="59">
        <f t="shared" si="29"/>
        <v>0</v>
      </c>
      <c r="DN57" s="59"/>
      <c r="DO57" s="59" t="e">
        <f t="shared" si="30"/>
        <v>#DIV/0!</v>
      </c>
      <c r="DP57" s="59"/>
      <c r="DQ57" s="59">
        <f t="shared" si="31"/>
        <v>0</v>
      </c>
      <c r="DR57" s="59"/>
      <c r="DS57" s="59" t="e">
        <f t="shared" si="32"/>
        <v>#DIV/0!</v>
      </c>
      <c r="DT57" s="59"/>
      <c r="DU57" s="59">
        <f t="shared" si="33"/>
        <v>0</v>
      </c>
      <c r="DV57" s="59"/>
      <c r="DW57" s="59" t="e">
        <f t="shared" si="34"/>
        <v>#DIV/0!</v>
      </c>
      <c r="DX57" s="59"/>
      <c r="DY57" s="59">
        <f t="shared" si="35"/>
        <v>0</v>
      </c>
      <c r="DZ57" s="59"/>
      <c r="EA57" s="59">
        <f t="shared" si="46"/>
        <v>0</v>
      </c>
      <c r="EB57" s="59">
        <f t="shared" si="47"/>
        <v>0</v>
      </c>
      <c r="EC57" s="59">
        <f t="shared" si="48"/>
        <v>0</v>
      </c>
      <c r="ED57" s="124">
        <f t="shared" si="49"/>
        <v>0</v>
      </c>
    </row>
    <row r="58" spans="1:134" x14ac:dyDescent="0.25">
      <c r="A58" s="122">
        <v>52</v>
      </c>
      <c r="B58" s="143" t="s">
        <v>43</v>
      </c>
      <c r="C58" s="59" t="e">
        <f t="shared" si="2"/>
        <v>#DIV/0!</v>
      </c>
      <c r="D58" s="59"/>
      <c r="E58" s="59">
        <f t="shared" si="3"/>
        <v>0</v>
      </c>
      <c r="F58" s="59"/>
      <c r="G58" s="59"/>
      <c r="H58" s="59"/>
      <c r="I58" s="59">
        <f t="shared" si="57"/>
        <v>0</v>
      </c>
      <c r="J58" s="124"/>
      <c r="K58" s="59"/>
      <c r="L58" s="59"/>
      <c r="M58" s="59">
        <f t="shared" si="37"/>
        <v>0</v>
      </c>
      <c r="N58" s="124"/>
      <c r="O58" s="59" t="e">
        <f t="shared" si="4"/>
        <v>#DIV/0!</v>
      </c>
      <c r="P58" s="59"/>
      <c r="Q58" s="59">
        <f t="shared" si="5"/>
        <v>0</v>
      </c>
      <c r="R58" s="59"/>
      <c r="S58" s="59"/>
      <c r="T58" s="59"/>
      <c r="U58" s="59">
        <f t="shared" si="38"/>
        <v>0</v>
      </c>
      <c r="V58" s="124"/>
      <c r="W58" s="59" t="e">
        <f t="shared" si="6"/>
        <v>#DIV/0!</v>
      </c>
      <c r="X58" s="59"/>
      <c r="Y58" s="59">
        <f t="shared" si="7"/>
        <v>0</v>
      </c>
      <c r="Z58" s="59"/>
      <c r="AA58" s="59" t="e">
        <f t="shared" si="8"/>
        <v>#DIV/0!</v>
      </c>
      <c r="AB58" s="59"/>
      <c r="AC58" s="59">
        <f t="shared" si="9"/>
        <v>0</v>
      </c>
      <c r="AD58" s="59"/>
      <c r="AE58" s="59" t="e">
        <f t="shared" si="10"/>
        <v>#DIV/0!</v>
      </c>
      <c r="AF58" s="59"/>
      <c r="AG58" s="59">
        <f t="shared" si="11"/>
        <v>0</v>
      </c>
      <c r="AH58" s="59"/>
      <c r="AI58" s="59" t="e">
        <f t="shared" si="12"/>
        <v>#DIV/0!</v>
      </c>
      <c r="AJ58" s="59"/>
      <c r="AK58" s="59">
        <f t="shared" si="13"/>
        <v>0</v>
      </c>
      <c r="AL58" s="59"/>
      <c r="AM58" s="59" t="e">
        <f t="shared" si="14"/>
        <v>#DIV/0!</v>
      </c>
      <c r="AN58" s="59"/>
      <c r="AO58" s="59">
        <f t="shared" si="15"/>
        <v>0</v>
      </c>
      <c r="AP58" s="59"/>
      <c r="AQ58" s="59" t="e">
        <f t="shared" si="16"/>
        <v>#DIV/0!</v>
      </c>
      <c r="AR58" s="59"/>
      <c r="AS58" s="59">
        <f t="shared" si="17"/>
        <v>0</v>
      </c>
      <c r="AT58" s="59"/>
      <c r="AU58" s="59"/>
      <c r="AV58" s="59"/>
      <c r="AW58" s="59">
        <f t="shared" si="58"/>
        <v>0</v>
      </c>
      <c r="AX58" s="124"/>
      <c r="AY58" s="59"/>
      <c r="AZ58" s="59"/>
      <c r="BA58" s="59">
        <f t="shared" si="62"/>
        <v>0</v>
      </c>
      <c r="BB58" s="124"/>
      <c r="BC58" s="59"/>
      <c r="BD58" s="59"/>
      <c r="BE58" s="59">
        <f t="shared" si="60"/>
        <v>0</v>
      </c>
      <c r="BF58" s="124"/>
      <c r="BG58" s="59"/>
      <c r="BH58" s="59"/>
      <c r="BI58" s="59">
        <f t="shared" si="55"/>
        <v>0</v>
      </c>
      <c r="BJ58" s="124"/>
      <c r="BK58" s="59"/>
      <c r="BL58" s="59"/>
      <c r="BM58" s="59">
        <f t="shared" si="41"/>
        <v>0</v>
      </c>
      <c r="BN58" s="124"/>
      <c r="BO58" s="59"/>
      <c r="BP58" s="59"/>
      <c r="BQ58" s="59">
        <f t="shared" si="42"/>
        <v>0</v>
      </c>
      <c r="BR58" s="124"/>
      <c r="BS58" s="59" t="e">
        <f t="shared" si="18"/>
        <v>#DIV/0!</v>
      </c>
      <c r="BT58" s="59"/>
      <c r="BU58" s="59">
        <f t="shared" si="19"/>
        <v>0</v>
      </c>
      <c r="BV58" s="59"/>
      <c r="BW58" s="59" t="e">
        <f t="shared" si="20"/>
        <v>#DIV/0!</v>
      </c>
      <c r="BX58" s="59"/>
      <c r="BY58" s="59">
        <f t="shared" si="21"/>
        <v>0</v>
      </c>
      <c r="BZ58" s="59"/>
      <c r="CA58" s="59"/>
      <c r="CB58" s="59"/>
      <c r="CC58" s="59">
        <f t="shared" si="56"/>
        <v>0</v>
      </c>
      <c r="CD58" s="124"/>
      <c r="CE58" s="59"/>
      <c r="CF58" s="59"/>
      <c r="CG58" s="59">
        <f t="shared" si="43"/>
        <v>0</v>
      </c>
      <c r="CH58" s="124"/>
      <c r="CI58" s="59"/>
      <c r="CJ58" s="59"/>
      <c r="CK58" s="59">
        <f t="shared" si="53"/>
        <v>0</v>
      </c>
      <c r="CL58" s="124"/>
      <c r="CM58" s="59"/>
      <c r="CN58" s="59"/>
      <c r="CO58" s="59">
        <f t="shared" si="61"/>
        <v>0</v>
      </c>
      <c r="CP58" s="124"/>
      <c r="CQ58" s="59"/>
      <c r="CR58" s="59"/>
      <c r="CS58" s="59">
        <f t="shared" si="45"/>
        <v>0</v>
      </c>
      <c r="CT58" s="124"/>
      <c r="CU58" s="59"/>
      <c r="CV58" s="59"/>
      <c r="CW58" s="59">
        <f t="shared" si="54"/>
        <v>0</v>
      </c>
      <c r="CX58" s="124"/>
      <c r="CY58" s="59" t="e">
        <f t="shared" si="22"/>
        <v>#DIV/0!</v>
      </c>
      <c r="CZ58" s="59"/>
      <c r="DA58" s="59">
        <f t="shared" si="23"/>
        <v>0</v>
      </c>
      <c r="DB58" s="59"/>
      <c r="DC58" s="59" t="e">
        <f t="shared" si="24"/>
        <v>#DIV/0!</v>
      </c>
      <c r="DD58" s="59"/>
      <c r="DE58" s="59">
        <f t="shared" si="25"/>
        <v>0</v>
      </c>
      <c r="DF58" s="59"/>
      <c r="DG58" s="59" t="e">
        <f t="shared" si="26"/>
        <v>#DIV/0!</v>
      </c>
      <c r="DH58" s="59"/>
      <c r="DI58" s="59">
        <f t="shared" si="27"/>
        <v>0</v>
      </c>
      <c r="DJ58" s="59"/>
      <c r="DK58" s="59" t="e">
        <f t="shared" si="28"/>
        <v>#DIV/0!</v>
      </c>
      <c r="DL58" s="59"/>
      <c r="DM58" s="59">
        <f t="shared" si="29"/>
        <v>0</v>
      </c>
      <c r="DN58" s="59"/>
      <c r="DO58" s="59" t="e">
        <f t="shared" si="30"/>
        <v>#DIV/0!</v>
      </c>
      <c r="DP58" s="59"/>
      <c r="DQ58" s="59">
        <f t="shared" si="31"/>
        <v>0</v>
      </c>
      <c r="DR58" s="59"/>
      <c r="DS58" s="59" t="e">
        <f t="shared" si="32"/>
        <v>#DIV/0!</v>
      </c>
      <c r="DT58" s="59"/>
      <c r="DU58" s="59">
        <f t="shared" si="33"/>
        <v>0</v>
      </c>
      <c r="DV58" s="59"/>
      <c r="DW58" s="59" t="e">
        <f t="shared" si="34"/>
        <v>#DIV/0!</v>
      </c>
      <c r="DX58" s="59"/>
      <c r="DY58" s="59">
        <f t="shared" si="35"/>
        <v>0</v>
      </c>
      <c r="DZ58" s="59"/>
      <c r="EA58" s="59">
        <f t="shared" si="46"/>
        <v>0</v>
      </c>
      <c r="EB58" s="59">
        <f t="shared" si="47"/>
        <v>0</v>
      </c>
      <c r="EC58" s="59">
        <f t="shared" si="48"/>
        <v>0</v>
      </c>
      <c r="ED58" s="124">
        <f t="shared" si="49"/>
        <v>0</v>
      </c>
    </row>
    <row r="59" spans="1:134" x14ac:dyDescent="0.25">
      <c r="A59" s="122">
        <v>53</v>
      </c>
      <c r="B59" s="143" t="s">
        <v>44</v>
      </c>
      <c r="C59" s="59" t="e">
        <f t="shared" si="2"/>
        <v>#DIV/0!</v>
      </c>
      <c r="D59" s="59"/>
      <c r="E59" s="59">
        <f t="shared" si="3"/>
        <v>0</v>
      </c>
      <c r="F59" s="59"/>
      <c r="G59" s="59"/>
      <c r="H59" s="59"/>
      <c r="I59" s="59">
        <f t="shared" si="57"/>
        <v>0</v>
      </c>
      <c r="J59" s="124"/>
      <c r="K59" s="59"/>
      <c r="L59" s="59"/>
      <c r="M59" s="59">
        <f t="shared" si="37"/>
        <v>0</v>
      </c>
      <c r="N59" s="124"/>
      <c r="O59" s="59" t="e">
        <f t="shared" si="4"/>
        <v>#DIV/0!</v>
      </c>
      <c r="P59" s="59"/>
      <c r="Q59" s="59">
        <f t="shared" si="5"/>
        <v>0</v>
      </c>
      <c r="R59" s="59"/>
      <c r="S59" s="59"/>
      <c r="T59" s="59"/>
      <c r="U59" s="59">
        <f t="shared" si="38"/>
        <v>0</v>
      </c>
      <c r="V59" s="124"/>
      <c r="W59" s="59" t="e">
        <f t="shared" si="6"/>
        <v>#DIV/0!</v>
      </c>
      <c r="X59" s="59"/>
      <c r="Y59" s="59">
        <f t="shared" si="7"/>
        <v>0</v>
      </c>
      <c r="Z59" s="59"/>
      <c r="AA59" s="59" t="e">
        <f t="shared" si="8"/>
        <v>#DIV/0!</v>
      </c>
      <c r="AB59" s="59"/>
      <c r="AC59" s="59">
        <f t="shared" si="9"/>
        <v>0</v>
      </c>
      <c r="AD59" s="59"/>
      <c r="AE59" s="59" t="e">
        <f t="shared" si="10"/>
        <v>#DIV/0!</v>
      </c>
      <c r="AF59" s="59"/>
      <c r="AG59" s="59">
        <f t="shared" si="11"/>
        <v>0</v>
      </c>
      <c r="AH59" s="59"/>
      <c r="AI59" s="59" t="e">
        <f t="shared" si="12"/>
        <v>#DIV/0!</v>
      </c>
      <c r="AJ59" s="59"/>
      <c r="AK59" s="59">
        <f t="shared" si="13"/>
        <v>0</v>
      </c>
      <c r="AL59" s="59"/>
      <c r="AM59" s="59" t="e">
        <f t="shared" si="14"/>
        <v>#DIV/0!</v>
      </c>
      <c r="AN59" s="59"/>
      <c r="AO59" s="59">
        <f t="shared" si="15"/>
        <v>0</v>
      </c>
      <c r="AP59" s="59"/>
      <c r="AQ59" s="59" t="e">
        <f t="shared" si="16"/>
        <v>#DIV/0!</v>
      </c>
      <c r="AR59" s="59"/>
      <c r="AS59" s="59">
        <f t="shared" si="17"/>
        <v>0</v>
      </c>
      <c r="AT59" s="59"/>
      <c r="AU59" s="59"/>
      <c r="AV59" s="59"/>
      <c r="AW59" s="59">
        <f t="shared" si="58"/>
        <v>0</v>
      </c>
      <c r="AX59" s="124"/>
      <c r="AY59" s="59"/>
      <c r="AZ59" s="59"/>
      <c r="BA59" s="59">
        <f t="shared" si="62"/>
        <v>0</v>
      </c>
      <c r="BB59" s="124"/>
      <c r="BC59" s="59"/>
      <c r="BD59" s="59"/>
      <c r="BE59" s="59">
        <f t="shared" si="60"/>
        <v>0</v>
      </c>
      <c r="BF59" s="124"/>
      <c r="BG59" s="59"/>
      <c r="BH59" s="59"/>
      <c r="BI59" s="59">
        <f t="shared" si="55"/>
        <v>0</v>
      </c>
      <c r="BJ59" s="124"/>
      <c r="BK59" s="59"/>
      <c r="BL59" s="59"/>
      <c r="BM59" s="59">
        <f t="shared" si="41"/>
        <v>0</v>
      </c>
      <c r="BN59" s="124"/>
      <c r="BO59" s="59"/>
      <c r="BP59" s="59"/>
      <c r="BQ59" s="59">
        <f t="shared" si="42"/>
        <v>0</v>
      </c>
      <c r="BR59" s="124"/>
      <c r="BS59" s="59" t="e">
        <f t="shared" si="18"/>
        <v>#DIV/0!</v>
      </c>
      <c r="BT59" s="59"/>
      <c r="BU59" s="59">
        <f t="shared" si="19"/>
        <v>0</v>
      </c>
      <c r="BV59" s="59"/>
      <c r="BW59" s="59" t="e">
        <f t="shared" si="20"/>
        <v>#DIV/0!</v>
      </c>
      <c r="BX59" s="59"/>
      <c r="BY59" s="59">
        <f t="shared" si="21"/>
        <v>0</v>
      </c>
      <c r="BZ59" s="59"/>
      <c r="CA59" s="59"/>
      <c r="CB59" s="59"/>
      <c r="CC59" s="59">
        <f t="shared" si="56"/>
        <v>0</v>
      </c>
      <c r="CD59" s="124"/>
      <c r="CE59" s="59"/>
      <c r="CF59" s="59"/>
      <c r="CG59" s="59">
        <f t="shared" si="43"/>
        <v>0</v>
      </c>
      <c r="CH59" s="124"/>
      <c r="CI59" s="59"/>
      <c r="CJ59" s="59"/>
      <c r="CK59" s="59">
        <f t="shared" si="53"/>
        <v>0</v>
      </c>
      <c r="CL59" s="124"/>
      <c r="CM59" s="59"/>
      <c r="CN59" s="59"/>
      <c r="CO59" s="59">
        <f t="shared" si="61"/>
        <v>0</v>
      </c>
      <c r="CP59" s="124"/>
      <c r="CQ59" s="59"/>
      <c r="CR59" s="59"/>
      <c r="CS59" s="59">
        <f t="shared" si="45"/>
        <v>0</v>
      </c>
      <c r="CT59" s="124"/>
      <c r="CU59" s="59"/>
      <c r="CV59" s="59"/>
      <c r="CW59" s="59">
        <f t="shared" si="54"/>
        <v>0</v>
      </c>
      <c r="CX59" s="124"/>
      <c r="CY59" s="59" t="e">
        <f t="shared" si="22"/>
        <v>#DIV/0!</v>
      </c>
      <c r="CZ59" s="59"/>
      <c r="DA59" s="59">
        <f t="shared" si="23"/>
        <v>0</v>
      </c>
      <c r="DB59" s="59"/>
      <c r="DC59" s="59" t="e">
        <f t="shared" si="24"/>
        <v>#DIV/0!</v>
      </c>
      <c r="DD59" s="59"/>
      <c r="DE59" s="59">
        <f t="shared" si="25"/>
        <v>0</v>
      </c>
      <c r="DF59" s="59"/>
      <c r="DG59" s="59" t="e">
        <f t="shared" si="26"/>
        <v>#DIV/0!</v>
      </c>
      <c r="DH59" s="59"/>
      <c r="DI59" s="59">
        <f t="shared" si="27"/>
        <v>0</v>
      </c>
      <c r="DJ59" s="59"/>
      <c r="DK59" s="59" t="e">
        <f t="shared" si="28"/>
        <v>#DIV/0!</v>
      </c>
      <c r="DL59" s="59"/>
      <c r="DM59" s="59">
        <f t="shared" si="29"/>
        <v>0</v>
      </c>
      <c r="DN59" s="59"/>
      <c r="DO59" s="59" t="e">
        <f t="shared" si="30"/>
        <v>#DIV/0!</v>
      </c>
      <c r="DP59" s="59"/>
      <c r="DQ59" s="59">
        <f t="shared" si="31"/>
        <v>0</v>
      </c>
      <c r="DR59" s="59"/>
      <c r="DS59" s="59" t="e">
        <f t="shared" si="32"/>
        <v>#DIV/0!</v>
      </c>
      <c r="DT59" s="59"/>
      <c r="DU59" s="59">
        <f t="shared" si="33"/>
        <v>0</v>
      </c>
      <c r="DV59" s="59"/>
      <c r="DW59" s="59" t="e">
        <f t="shared" si="34"/>
        <v>#DIV/0!</v>
      </c>
      <c r="DX59" s="59"/>
      <c r="DY59" s="59">
        <f t="shared" si="35"/>
        <v>0</v>
      </c>
      <c r="DZ59" s="59"/>
      <c r="EA59" s="59">
        <f t="shared" si="46"/>
        <v>0</v>
      </c>
      <c r="EB59" s="59">
        <f t="shared" si="47"/>
        <v>0</v>
      </c>
      <c r="EC59" s="59">
        <f t="shared" si="48"/>
        <v>0</v>
      </c>
      <c r="ED59" s="124">
        <f t="shared" si="49"/>
        <v>0</v>
      </c>
    </row>
    <row r="60" spans="1:134" x14ac:dyDescent="0.25">
      <c r="A60" s="122">
        <v>54</v>
      </c>
      <c r="B60" s="144" t="s">
        <v>77</v>
      </c>
      <c r="C60" s="59" t="e">
        <f t="shared" si="2"/>
        <v>#DIV/0!</v>
      </c>
      <c r="D60" s="59"/>
      <c r="E60" s="59">
        <f t="shared" si="3"/>
        <v>0</v>
      </c>
      <c r="F60" s="59"/>
      <c r="G60" s="59"/>
      <c r="H60" s="59"/>
      <c r="I60" s="59">
        <f t="shared" si="57"/>
        <v>0</v>
      </c>
      <c r="J60" s="124"/>
      <c r="K60" s="59"/>
      <c r="L60" s="59"/>
      <c r="M60" s="59">
        <f t="shared" si="37"/>
        <v>0</v>
      </c>
      <c r="N60" s="124"/>
      <c r="O60" s="59" t="e">
        <f t="shared" si="4"/>
        <v>#DIV/0!</v>
      </c>
      <c r="P60" s="59"/>
      <c r="Q60" s="59">
        <f t="shared" si="5"/>
        <v>0</v>
      </c>
      <c r="R60" s="59"/>
      <c r="S60" s="59"/>
      <c r="T60" s="59"/>
      <c r="U60" s="59">
        <f t="shared" si="38"/>
        <v>0</v>
      </c>
      <c r="V60" s="124"/>
      <c r="W60" s="59" t="e">
        <f t="shared" si="6"/>
        <v>#DIV/0!</v>
      </c>
      <c r="X60" s="59"/>
      <c r="Y60" s="59">
        <f t="shared" si="7"/>
        <v>0</v>
      </c>
      <c r="Z60" s="59"/>
      <c r="AA60" s="59" t="e">
        <f t="shared" si="8"/>
        <v>#DIV/0!</v>
      </c>
      <c r="AB60" s="59"/>
      <c r="AC60" s="59">
        <f t="shared" si="9"/>
        <v>0</v>
      </c>
      <c r="AD60" s="59"/>
      <c r="AE60" s="59" t="e">
        <f t="shared" si="10"/>
        <v>#DIV/0!</v>
      </c>
      <c r="AF60" s="59"/>
      <c r="AG60" s="59">
        <f t="shared" si="11"/>
        <v>0</v>
      </c>
      <c r="AH60" s="59"/>
      <c r="AI60" s="59" t="e">
        <f t="shared" si="12"/>
        <v>#DIV/0!</v>
      </c>
      <c r="AJ60" s="59"/>
      <c r="AK60" s="59">
        <f t="shared" si="13"/>
        <v>0</v>
      </c>
      <c r="AL60" s="59"/>
      <c r="AM60" s="59" t="e">
        <f t="shared" si="14"/>
        <v>#DIV/0!</v>
      </c>
      <c r="AN60" s="59"/>
      <c r="AO60" s="59">
        <f t="shared" si="15"/>
        <v>0</v>
      </c>
      <c r="AP60" s="59"/>
      <c r="AQ60" s="59" t="e">
        <f t="shared" si="16"/>
        <v>#DIV/0!</v>
      </c>
      <c r="AR60" s="59"/>
      <c r="AS60" s="59">
        <f t="shared" si="17"/>
        <v>0</v>
      </c>
      <c r="AT60" s="59"/>
      <c r="AU60" s="59"/>
      <c r="AV60" s="59"/>
      <c r="AW60" s="59">
        <f t="shared" si="58"/>
        <v>0</v>
      </c>
      <c r="AX60" s="124"/>
      <c r="AY60" s="59"/>
      <c r="AZ60" s="59"/>
      <c r="BA60" s="59">
        <f t="shared" si="62"/>
        <v>0</v>
      </c>
      <c r="BB60" s="124"/>
      <c r="BC60" s="59"/>
      <c r="BD60" s="59"/>
      <c r="BE60" s="59">
        <f t="shared" si="60"/>
        <v>0</v>
      </c>
      <c r="BF60" s="124"/>
      <c r="BG60" s="59"/>
      <c r="BH60" s="59"/>
      <c r="BI60" s="59">
        <f t="shared" si="55"/>
        <v>0</v>
      </c>
      <c r="BJ60" s="124"/>
      <c r="BK60" s="59"/>
      <c r="BL60" s="59"/>
      <c r="BM60" s="59">
        <f t="shared" si="41"/>
        <v>0</v>
      </c>
      <c r="BN60" s="124"/>
      <c r="BO60" s="59"/>
      <c r="BP60" s="59"/>
      <c r="BQ60" s="59">
        <f t="shared" si="42"/>
        <v>0</v>
      </c>
      <c r="BR60" s="124"/>
      <c r="BS60" s="59" t="e">
        <f t="shared" si="18"/>
        <v>#DIV/0!</v>
      </c>
      <c r="BT60" s="59"/>
      <c r="BU60" s="59">
        <f t="shared" si="19"/>
        <v>0</v>
      </c>
      <c r="BV60" s="59"/>
      <c r="BW60" s="59" t="e">
        <f t="shared" si="20"/>
        <v>#DIV/0!</v>
      </c>
      <c r="BX60" s="59"/>
      <c r="BY60" s="59">
        <f t="shared" si="21"/>
        <v>0</v>
      </c>
      <c r="BZ60" s="59"/>
      <c r="CA60" s="59"/>
      <c r="CB60" s="59"/>
      <c r="CC60" s="59">
        <f t="shared" si="56"/>
        <v>0</v>
      </c>
      <c r="CD60" s="124"/>
      <c r="CE60" s="59"/>
      <c r="CF60" s="59"/>
      <c r="CG60" s="59">
        <f t="shared" si="43"/>
        <v>0</v>
      </c>
      <c r="CH60" s="124"/>
      <c r="CI60" s="59"/>
      <c r="CJ60" s="59"/>
      <c r="CK60" s="59">
        <f t="shared" si="53"/>
        <v>0</v>
      </c>
      <c r="CL60" s="124"/>
      <c r="CM60" s="59"/>
      <c r="CN60" s="59"/>
      <c r="CO60" s="59">
        <f t="shared" si="61"/>
        <v>0</v>
      </c>
      <c r="CP60" s="124"/>
      <c r="CQ60" s="59"/>
      <c r="CR60" s="59"/>
      <c r="CS60" s="59">
        <f t="shared" si="45"/>
        <v>0</v>
      </c>
      <c r="CT60" s="124"/>
      <c r="CU60" s="59"/>
      <c r="CV60" s="59"/>
      <c r="CW60" s="59">
        <f t="shared" si="54"/>
        <v>0</v>
      </c>
      <c r="CX60" s="124"/>
      <c r="CY60" s="59" t="e">
        <f t="shared" si="22"/>
        <v>#DIV/0!</v>
      </c>
      <c r="CZ60" s="59"/>
      <c r="DA60" s="59">
        <f t="shared" si="23"/>
        <v>0</v>
      </c>
      <c r="DB60" s="59"/>
      <c r="DC60" s="59" t="e">
        <f t="shared" si="24"/>
        <v>#DIV/0!</v>
      </c>
      <c r="DD60" s="59"/>
      <c r="DE60" s="59">
        <f t="shared" si="25"/>
        <v>0</v>
      </c>
      <c r="DF60" s="59"/>
      <c r="DG60" s="59" t="e">
        <f t="shared" si="26"/>
        <v>#DIV/0!</v>
      </c>
      <c r="DH60" s="59"/>
      <c r="DI60" s="59">
        <f t="shared" si="27"/>
        <v>0</v>
      </c>
      <c r="DJ60" s="59"/>
      <c r="DK60" s="59" t="e">
        <f t="shared" si="28"/>
        <v>#DIV/0!</v>
      </c>
      <c r="DL60" s="59"/>
      <c r="DM60" s="59">
        <f t="shared" si="29"/>
        <v>0</v>
      </c>
      <c r="DN60" s="59"/>
      <c r="DO60" s="59" t="e">
        <f t="shared" si="30"/>
        <v>#DIV/0!</v>
      </c>
      <c r="DP60" s="59"/>
      <c r="DQ60" s="59">
        <f t="shared" si="31"/>
        <v>0</v>
      </c>
      <c r="DR60" s="59"/>
      <c r="DS60" s="59" t="e">
        <f t="shared" si="32"/>
        <v>#DIV/0!</v>
      </c>
      <c r="DT60" s="59"/>
      <c r="DU60" s="59">
        <f t="shared" si="33"/>
        <v>0</v>
      </c>
      <c r="DV60" s="59"/>
      <c r="DW60" s="59" t="e">
        <f t="shared" si="34"/>
        <v>#DIV/0!</v>
      </c>
      <c r="DX60" s="59"/>
      <c r="DY60" s="59">
        <f t="shared" si="35"/>
        <v>0</v>
      </c>
      <c r="DZ60" s="59"/>
      <c r="EA60" s="59">
        <f t="shared" si="46"/>
        <v>0</v>
      </c>
      <c r="EB60" s="59">
        <f t="shared" si="47"/>
        <v>0</v>
      </c>
      <c r="EC60" s="59">
        <f t="shared" si="48"/>
        <v>0</v>
      </c>
      <c r="ED60" s="124">
        <f t="shared" si="49"/>
        <v>0</v>
      </c>
    </row>
    <row r="61" spans="1:134" x14ac:dyDescent="0.25">
      <c r="A61" s="122">
        <v>55</v>
      </c>
      <c r="B61" s="143" t="s">
        <v>46</v>
      </c>
      <c r="C61" s="59" t="e">
        <f t="shared" si="2"/>
        <v>#DIV/0!</v>
      </c>
      <c r="D61" s="59"/>
      <c r="E61" s="59">
        <f t="shared" si="3"/>
        <v>0</v>
      </c>
      <c r="F61" s="59"/>
      <c r="G61" s="59"/>
      <c r="H61" s="59"/>
      <c r="I61" s="59">
        <f t="shared" si="57"/>
        <v>0</v>
      </c>
      <c r="J61" s="124"/>
      <c r="K61" s="59"/>
      <c r="L61" s="59"/>
      <c r="M61" s="59">
        <f t="shared" si="37"/>
        <v>0</v>
      </c>
      <c r="N61" s="124"/>
      <c r="O61" s="59" t="e">
        <f t="shared" si="4"/>
        <v>#DIV/0!</v>
      </c>
      <c r="P61" s="59"/>
      <c r="Q61" s="59">
        <f t="shared" si="5"/>
        <v>0</v>
      </c>
      <c r="R61" s="59"/>
      <c r="S61" s="59"/>
      <c r="T61" s="59"/>
      <c r="U61" s="59">
        <f t="shared" si="38"/>
        <v>0</v>
      </c>
      <c r="V61" s="124"/>
      <c r="W61" s="59" t="e">
        <f t="shared" si="6"/>
        <v>#DIV/0!</v>
      </c>
      <c r="X61" s="59"/>
      <c r="Y61" s="59">
        <f t="shared" si="7"/>
        <v>0</v>
      </c>
      <c r="Z61" s="59"/>
      <c r="AA61" s="59" t="e">
        <f t="shared" si="8"/>
        <v>#DIV/0!</v>
      </c>
      <c r="AB61" s="59"/>
      <c r="AC61" s="59">
        <f t="shared" si="9"/>
        <v>0</v>
      </c>
      <c r="AD61" s="59"/>
      <c r="AE61" s="59" t="e">
        <f t="shared" si="10"/>
        <v>#DIV/0!</v>
      </c>
      <c r="AF61" s="59"/>
      <c r="AG61" s="59">
        <f t="shared" si="11"/>
        <v>0</v>
      </c>
      <c r="AH61" s="59"/>
      <c r="AI61" s="59" t="e">
        <f t="shared" si="12"/>
        <v>#DIV/0!</v>
      </c>
      <c r="AJ61" s="59"/>
      <c r="AK61" s="59">
        <f t="shared" si="13"/>
        <v>0</v>
      </c>
      <c r="AL61" s="59"/>
      <c r="AM61" s="59" t="e">
        <f t="shared" si="14"/>
        <v>#DIV/0!</v>
      </c>
      <c r="AN61" s="59"/>
      <c r="AO61" s="59">
        <f t="shared" si="15"/>
        <v>0</v>
      </c>
      <c r="AP61" s="59"/>
      <c r="AQ61" s="59" t="e">
        <f t="shared" si="16"/>
        <v>#DIV/0!</v>
      </c>
      <c r="AR61" s="59"/>
      <c r="AS61" s="59">
        <f t="shared" si="17"/>
        <v>0</v>
      </c>
      <c r="AT61" s="59"/>
      <c r="AU61" s="59"/>
      <c r="AV61" s="59"/>
      <c r="AW61" s="59">
        <f t="shared" si="58"/>
        <v>0</v>
      </c>
      <c r="AX61" s="124"/>
      <c r="AY61" s="59"/>
      <c r="AZ61" s="59"/>
      <c r="BA61" s="59">
        <f t="shared" si="62"/>
        <v>0</v>
      </c>
      <c r="BB61" s="124"/>
      <c r="BC61" s="59"/>
      <c r="BD61" s="59"/>
      <c r="BE61" s="59">
        <f t="shared" si="60"/>
        <v>0</v>
      </c>
      <c r="BF61" s="124"/>
      <c r="BG61" s="59"/>
      <c r="BH61" s="59"/>
      <c r="BI61" s="59">
        <f t="shared" si="55"/>
        <v>0</v>
      </c>
      <c r="BJ61" s="124"/>
      <c r="BK61" s="59"/>
      <c r="BL61" s="59"/>
      <c r="BM61" s="59">
        <f t="shared" si="41"/>
        <v>0</v>
      </c>
      <c r="BN61" s="124"/>
      <c r="BO61" s="59"/>
      <c r="BP61" s="59"/>
      <c r="BQ61" s="59">
        <f t="shared" si="42"/>
        <v>0</v>
      </c>
      <c r="BR61" s="124"/>
      <c r="BS61" s="59" t="e">
        <f t="shared" si="18"/>
        <v>#DIV/0!</v>
      </c>
      <c r="BT61" s="59"/>
      <c r="BU61" s="59">
        <f t="shared" si="19"/>
        <v>0</v>
      </c>
      <c r="BV61" s="59"/>
      <c r="BW61" s="59" t="e">
        <f t="shared" si="20"/>
        <v>#DIV/0!</v>
      </c>
      <c r="BX61" s="59"/>
      <c r="BY61" s="59">
        <f t="shared" si="21"/>
        <v>0</v>
      </c>
      <c r="BZ61" s="59"/>
      <c r="CA61" s="59"/>
      <c r="CB61" s="59"/>
      <c r="CC61" s="59">
        <f t="shared" si="56"/>
        <v>0</v>
      </c>
      <c r="CD61" s="124"/>
      <c r="CE61" s="59"/>
      <c r="CF61" s="59"/>
      <c r="CG61" s="59">
        <f t="shared" si="43"/>
        <v>0</v>
      </c>
      <c r="CH61" s="124"/>
      <c r="CI61" s="59"/>
      <c r="CJ61" s="59"/>
      <c r="CK61" s="59">
        <f t="shared" si="53"/>
        <v>0</v>
      </c>
      <c r="CL61" s="124"/>
      <c r="CM61" s="59"/>
      <c r="CN61" s="59"/>
      <c r="CO61" s="59">
        <f t="shared" si="61"/>
        <v>0</v>
      </c>
      <c r="CP61" s="124"/>
      <c r="CQ61" s="59"/>
      <c r="CR61" s="59"/>
      <c r="CS61" s="59">
        <f t="shared" si="45"/>
        <v>0</v>
      </c>
      <c r="CT61" s="124"/>
      <c r="CU61" s="59"/>
      <c r="CV61" s="59"/>
      <c r="CW61" s="59">
        <f t="shared" si="54"/>
        <v>0</v>
      </c>
      <c r="CX61" s="124"/>
      <c r="CY61" s="59" t="e">
        <f t="shared" si="22"/>
        <v>#DIV/0!</v>
      </c>
      <c r="CZ61" s="59"/>
      <c r="DA61" s="59">
        <f t="shared" si="23"/>
        <v>0</v>
      </c>
      <c r="DB61" s="59"/>
      <c r="DC61" s="59" t="e">
        <f t="shared" si="24"/>
        <v>#DIV/0!</v>
      </c>
      <c r="DD61" s="59"/>
      <c r="DE61" s="59">
        <f t="shared" si="25"/>
        <v>0</v>
      </c>
      <c r="DF61" s="59"/>
      <c r="DG61" s="59" t="e">
        <f t="shared" si="26"/>
        <v>#DIV/0!</v>
      </c>
      <c r="DH61" s="59"/>
      <c r="DI61" s="59">
        <f t="shared" si="27"/>
        <v>0</v>
      </c>
      <c r="DJ61" s="59"/>
      <c r="DK61" s="59" t="e">
        <f t="shared" si="28"/>
        <v>#DIV/0!</v>
      </c>
      <c r="DL61" s="59"/>
      <c r="DM61" s="59">
        <f t="shared" si="29"/>
        <v>0</v>
      </c>
      <c r="DN61" s="59"/>
      <c r="DO61" s="59" t="e">
        <f t="shared" si="30"/>
        <v>#DIV/0!</v>
      </c>
      <c r="DP61" s="59"/>
      <c r="DQ61" s="59">
        <f t="shared" si="31"/>
        <v>0</v>
      </c>
      <c r="DR61" s="59"/>
      <c r="DS61" s="59" t="e">
        <f t="shared" si="32"/>
        <v>#DIV/0!</v>
      </c>
      <c r="DT61" s="59"/>
      <c r="DU61" s="59">
        <f t="shared" si="33"/>
        <v>0</v>
      </c>
      <c r="DV61" s="59"/>
      <c r="DW61" s="59" t="e">
        <f t="shared" si="34"/>
        <v>#DIV/0!</v>
      </c>
      <c r="DX61" s="59"/>
      <c r="DY61" s="59">
        <f t="shared" si="35"/>
        <v>0</v>
      </c>
      <c r="DZ61" s="59"/>
      <c r="EA61" s="59">
        <f t="shared" si="46"/>
        <v>0</v>
      </c>
      <c r="EB61" s="59">
        <f t="shared" si="47"/>
        <v>0</v>
      </c>
      <c r="EC61" s="59">
        <f t="shared" si="48"/>
        <v>0</v>
      </c>
      <c r="ED61" s="124">
        <f t="shared" si="49"/>
        <v>0</v>
      </c>
    </row>
    <row r="62" spans="1:134" x14ac:dyDescent="0.25">
      <c r="A62" s="122">
        <v>56</v>
      </c>
      <c r="B62" s="144" t="s">
        <v>48</v>
      </c>
      <c r="C62" s="59" t="e">
        <f t="shared" si="2"/>
        <v>#DIV/0!</v>
      </c>
      <c r="D62" s="59"/>
      <c r="E62" s="59">
        <f t="shared" si="3"/>
        <v>0</v>
      </c>
      <c r="F62" s="59"/>
      <c r="G62" s="59"/>
      <c r="H62" s="59"/>
      <c r="I62" s="59">
        <f t="shared" si="57"/>
        <v>0</v>
      </c>
      <c r="J62" s="124"/>
      <c r="K62" s="59"/>
      <c r="L62" s="59"/>
      <c r="M62" s="59">
        <f t="shared" si="37"/>
        <v>0</v>
      </c>
      <c r="N62" s="124"/>
      <c r="O62" s="59" t="e">
        <f t="shared" si="4"/>
        <v>#DIV/0!</v>
      </c>
      <c r="P62" s="59"/>
      <c r="Q62" s="59">
        <f t="shared" si="5"/>
        <v>0</v>
      </c>
      <c r="R62" s="59"/>
      <c r="S62" s="59"/>
      <c r="T62" s="59"/>
      <c r="U62" s="59">
        <f t="shared" si="38"/>
        <v>0</v>
      </c>
      <c r="V62" s="124"/>
      <c r="W62" s="59" t="e">
        <f t="shared" si="6"/>
        <v>#DIV/0!</v>
      </c>
      <c r="X62" s="59"/>
      <c r="Y62" s="59">
        <f t="shared" si="7"/>
        <v>0</v>
      </c>
      <c r="Z62" s="59"/>
      <c r="AA62" s="59" t="e">
        <f t="shared" si="8"/>
        <v>#DIV/0!</v>
      </c>
      <c r="AB62" s="59"/>
      <c r="AC62" s="59">
        <f t="shared" si="9"/>
        <v>0</v>
      </c>
      <c r="AD62" s="59"/>
      <c r="AE62" s="59" t="e">
        <f t="shared" si="10"/>
        <v>#DIV/0!</v>
      </c>
      <c r="AF62" s="59"/>
      <c r="AG62" s="59">
        <f t="shared" si="11"/>
        <v>0</v>
      </c>
      <c r="AH62" s="59"/>
      <c r="AI62" s="59" t="e">
        <f t="shared" si="12"/>
        <v>#DIV/0!</v>
      </c>
      <c r="AJ62" s="59"/>
      <c r="AK62" s="59">
        <f t="shared" si="13"/>
        <v>0</v>
      </c>
      <c r="AL62" s="59"/>
      <c r="AM62" s="59" t="e">
        <f t="shared" si="14"/>
        <v>#DIV/0!</v>
      </c>
      <c r="AN62" s="59"/>
      <c r="AO62" s="59">
        <f t="shared" si="15"/>
        <v>0</v>
      </c>
      <c r="AP62" s="59"/>
      <c r="AQ62" s="59" t="e">
        <f t="shared" si="16"/>
        <v>#DIV/0!</v>
      </c>
      <c r="AR62" s="59"/>
      <c r="AS62" s="59">
        <f t="shared" si="17"/>
        <v>0</v>
      </c>
      <c r="AT62" s="59"/>
      <c r="AU62" s="59"/>
      <c r="AV62" s="59"/>
      <c r="AW62" s="59">
        <f t="shared" si="58"/>
        <v>0</v>
      </c>
      <c r="AX62" s="124"/>
      <c r="AY62" s="59"/>
      <c r="AZ62" s="59"/>
      <c r="BA62" s="59">
        <f t="shared" si="62"/>
        <v>0</v>
      </c>
      <c r="BB62" s="124"/>
      <c r="BC62" s="59"/>
      <c r="BD62" s="59"/>
      <c r="BE62" s="59">
        <f t="shared" si="60"/>
        <v>0</v>
      </c>
      <c r="BF62" s="124"/>
      <c r="BG62" s="59"/>
      <c r="BH62" s="59"/>
      <c r="BI62" s="59">
        <f t="shared" si="55"/>
        <v>0</v>
      </c>
      <c r="BJ62" s="124"/>
      <c r="BK62" s="59"/>
      <c r="BL62" s="59"/>
      <c r="BM62" s="59">
        <f t="shared" si="41"/>
        <v>0</v>
      </c>
      <c r="BN62" s="124"/>
      <c r="BO62" s="59"/>
      <c r="BP62" s="59"/>
      <c r="BQ62" s="59">
        <f t="shared" si="42"/>
        <v>0</v>
      </c>
      <c r="BR62" s="124"/>
      <c r="BS62" s="59" t="e">
        <f t="shared" si="18"/>
        <v>#DIV/0!</v>
      </c>
      <c r="BT62" s="59"/>
      <c r="BU62" s="59">
        <f t="shared" si="19"/>
        <v>0</v>
      </c>
      <c r="BV62" s="59"/>
      <c r="BW62" s="59" t="e">
        <f t="shared" si="20"/>
        <v>#DIV/0!</v>
      </c>
      <c r="BX62" s="59"/>
      <c r="BY62" s="59">
        <f t="shared" si="21"/>
        <v>0</v>
      </c>
      <c r="BZ62" s="59"/>
      <c r="CA62" s="59"/>
      <c r="CB62" s="59"/>
      <c r="CC62" s="59">
        <f t="shared" si="56"/>
        <v>0</v>
      </c>
      <c r="CD62" s="124"/>
      <c r="CE62" s="59"/>
      <c r="CF62" s="59"/>
      <c r="CG62" s="59">
        <f t="shared" si="43"/>
        <v>0</v>
      </c>
      <c r="CH62" s="124"/>
      <c r="CI62" s="59"/>
      <c r="CJ62" s="59"/>
      <c r="CK62" s="59">
        <f t="shared" si="53"/>
        <v>0</v>
      </c>
      <c r="CL62" s="124"/>
      <c r="CM62" s="59"/>
      <c r="CN62" s="59"/>
      <c r="CO62" s="59">
        <f t="shared" si="61"/>
        <v>0</v>
      </c>
      <c r="CP62" s="124"/>
      <c r="CQ62" s="59"/>
      <c r="CR62" s="59"/>
      <c r="CS62" s="59">
        <f t="shared" si="45"/>
        <v>0</v>
      </c>
      <c r="CT62" s="124"/>
      <c r="CU62" s="59"/>
      <c r="CV62" s="59"/>
      <c r="CW62" s="59">
        <f t="shared" si="54"/>
        <v>0</v>
      </c>
      <c r="CX62" s="124"/>
      <c r="CY62" s="59" t="e">
        <f t="shared" si="22"/>
        <v>#DIV/0!</v>
      </c>
      <c r="CZ62" s="59"/>
      <c r="DA62" s="59">
        <f t="shared" si="23"/>
        <v>0</v>
      </c>
      <c r="DB62" s="59"/>
      <c r="DC62" s="59" t="e">
        <f t="shared" si="24"/>
        <v>#DIV/0!</v>
      </c>
      <c r="DD62" s="59"/>
      <c r="DE62" s="59">
        <f t="shared" si="25"/>
        <v>0</v>
      </c>
      <c r="DF62" s="59"/>
      <c r="DG62" s="59" t="e">
        <f t="shared" si="26"/>
        <v>#DIV/0!</v>
      </c>
      <c r="DH62" s="59"/>
      <c r="DI62" s="59">
        <f t="shared" si="27"/>
        <v>0</v>
      </c>
      <c r="DJ62" s="59"/>
      <c r="DK62" s="59" t="e">
        <f t="shared" si="28"/>
        <v>#DIV/0!</v>
      </c>
      <c r="DL62" s="59"/>
      <c r="DM62" s="59">
        <f t="shared" si="29"/>
        <v>0</v>
      </c>
      <c r="DN62" s="59"/>
      <c r="DO62" s="59" t="e">
        <f t="shared" si="30"/>
        <v>#DIV/0!</v>
      </c>
      <c r="DP62" s="59"/>
      <c r="DQ62" s="59">
        <f t="shared" si="31"/>
        <v>0</v>
      </c>
      <c r="DR62" s="59"/>
      <c r="DS62" s="59" t="e">
        <f t="shared" si="32"/>
        <v>#DIV/0!</v>
      </c>
      <c r="DT62" s="59"/>
      <c r="DU62" s="59">
        <f t="shared" si="33"/>
        <v>0</v>
      </c>
      <c r="DV62" s="59"/>
      <c r="DW62" s="59" t="e">
        <f t="shared" si="34"/>
        <v>#DIV/0!</v>
      </c>
      <c r="DX62" s="59"/>
      <c r="DY62" s="59">
        <f t="shared" si="35"/>
        <v>0</v>
      </c>
      <c r="DZ62" s="59"/>
      <c r="EA62" s="59">
        <f t="shared" si="46"/>
        <v>0</v>
      </c>
      <c r="EB62" s="59">
        <f t="shared" si="47"/>
        <v>0</v>
      </c>
      <c r="EC62" s="59">
        <f t="shared" si="48"/>
        <v>0</v>
      </c>
      <c r="ED62" s="124">
        <f t="shared" si="49"/>
        <v>0</v>
      </c>
    </row>
    <row r="63" spans="1:134" x14ac:dyDescent="0.25">
      <c r="A63" s="122">
        <v>57</v>
      </c>
      <c r="B63" s="144" t="s">
        <v>51</v>
      </c>
      <c r="C63" s="59" t="e">
        <f t="shared" ref="C63:C84" si="63">ROUND(E63/$D$4,0)</f>
        <v>#DIV/0!</v>
      </c>
      <c r="D63" s="59"/>
      <c r="E63" s="59">
        <f t="shared" ref="E63:E84" si="64">ROUND(D63*$F$4,0)</f>
        <v>0</v>
      </c>
      <c r="F63" s="59"/>
      <c r="G63" s="59"/>
      <c r="H63" s="59"/>
      <c r="I63" s="59">
        <f t="shared" si="57"/>
        <v>0</v>
      </c>
      <c r="J63" s="124"/>
      <c r="K63" s="59"/>
      <c r="L63" s="59"/>
      <c r="M63" s="59">
        <f t="shared" si="37"/>
        <v>0</v>
      </c>
      <c r="N63" s="124"/>
      <c r="O63" s="59" t="e">
        <f t="shared" ref="O63:O84" si="65">ROUND(Q63/$P$4,0)</f>
        <v>#DIV/0!</v>
      </c>
      <c r="P63" s="59"/>
      <c r="Q63" s="59">
        <f t="shared" ref="Q63:Q84" si="66">ROUND(P63*$R$4,0)</f>
        <v>0</v>
      </c>
      <c r="R63" s="59"/>
      <c r="S63" s="59"/>
      <c r="T63" s="59"/>
      <c r="U63" s="59">
        <f t="shared" si="38"/>
        <v>0</v>
      </c>
      <c r="V63" s="124"/>
      <c r="W63" s="59" t="e">
        <f t="shared" ref="W63:W84" si="67">ROUND(Y63/$X$4,0)</f>
        <v>#DIV/0!</v>
      </c>
      <c r="X63" s="59"/>
      <c r="Y63" s="59">
        <f t="shared" ref="Y63:Y84" si="68">ROUND(X63*$Z$4,0)</f>
        <v>0</v>
      </c>
      <c r="Z63" s="59"/>
      <c r="AA63" s="59" t="e">
        <f t="shared" ref="AA63:AA84" si="69">ROUND(AC63/$AB$4,0)</f>
        <v>#DIV/0!</v>
      </c>
      <c r="AB63" s="59"/>
      <c r="AC63" s="59">
        <f t="shared" ref="AC63:AC84" si="70">ROUND(AB63*$AD$4,0)</f>
        <v>0</v>
      </c>
      <c r="AD63" s="59"/>
      <c r="AE63" s="59" t="e">
        <f t="shared" ref="AE63:AE84" si="71">ROUND(AG63/$AF$4,0)</f>
        <v>#DIV/0!</v>
      </c>
      <c r="AF63" s="59"/>
      <c r="AG63" s="59">
        <f t="shared" ref="AG63:AG84" si="72">ROUND(AF63*$AH$4,0)</f>
        <v>0</v>
      </c>
      <c r="AH63" s="59"/>
      <c r="AI63" s="59" t="e">
        <f t="shared" ref="AI63:AI84" si="73">ROUND(AK63/$AJ$4,0)</f>
        <v>#DIV/0!</v>
      </c>
      <c r="AJ63" s="59"/>
      <c r="AK63" s="59">
        <f t="shared" ref="AK63:AK84" si="74">ROUND(AJ63*$AL$4,0)</f>
        <v>0</v>
      </c>
      <c r="AL63" s="59"/>
      <c r="AM63" s="59" t="e">
        <f t="shared" ref="AM63:AM84" si="75">ROUND(AO63/$AN$4,0)</f>
        <v>#DIV/0!</v>
      </c>
      <c r="AN63" s="59"/>
      <c r="AO63" s="59">
        <f t="shared" ref="AO63:AO84" si="76">ROUND(AN63*$AP$4,0)</f>
        <v>0</v>
      </c>
      <c r="AP63" s="59"/>
      <c r="AQ63" s="59" t="e">
        <f t="shared" ref="AQ63:AQ84" si="77">ROUND(AS63/$AR$4,0)</f>
        <v>#DIV/0!</v>
      </c>
      <c r="AR63" s="59"/>
      <c r="AS63" s="59">
        <f t="shared" ref="AS63:AS84" si="78">ROUND(AR63*$AT$4,0)</f>
        <v>0</v>
      </c>
      <c r="AT63" s="59"/>
      <c r="AU63" s="59"/>
      <c r="AV63" s="59"/>
      <c r="AW63" s="59">
        <f t="shared" si="58"/>
        <v>0</v>
      </c>
      <c r="AX63" s="124"/>
      <c r="AY63" s="59"/>
      <c r="AZ63" s="59"/>
      <c r="BA63" s="59">
        <f t="shared" si="62"/>
        <v>0</v>
      </c>
      <c r="BB63" s="124"/>
      <c r="BC63" s="59"/>
      <c r="BD63" s="59"/>
      <c r="BE63" s="59">
        <f t="shared" si="60"/>
        <v>0</v>
      </c>
      <c r="BF63" s="124"/>
      <c r="BG63" s="59"/>
      <c r="BH63" s="59"/>
      <c r="BI63" s="59">
        <f t="shared" si="55"/>
        <v>0</v>
      </c>
      <c r="BJ63" s="124"/>
      <c r="BK63" s="59"/>
      <c r="BL63" s="59"/>
      <c r="BM63" s="59">
        <f t="shared" si="41"/>
        <v>0</v>
      </c>
      <c r="BN63" s="124"/>
      <c r="BO63" s="59"/>
      <c r="BP63" s="59"/>
      <c r="BQ63" s="59">
        <f t="shared" si="42"/>
        <v>0</v>
      </c>
      <c r="BR63" s="124"/>
      <c r="BS63" s="59" t="e">
        <f t="shared" ref="BS63:BS84" si="79">ROUND(BU63/$BT$4,0)</f>
        <v>#DIV/0!</v>
      </c>
      <c r="BT63" s="59"/>
      <c r="BU63" s="59">
        <f t="shared" ref="BU63:BU84" si="80">ROUND(BT63*$BV$4,0)</f>
        <v>0</v>
      </c>
      <c r="BV63" s="59"/>
      <c r="BW63" s="59" t="e">
        <f t="shared" ref="BW63:BW84" si="81">ROUND(BY63/$BX$4,0)</f>
        <v>#DIV/0!</v>
      </c>
      <c r="BX63" s="59"/>
      <c r="BY63" s="59">
        <f t="shared" ref="BY63:BY84" si="82">ROUND(BX63*$BZ$4,0)</f>
        <v>0</v>
      </c>
      <c r="BZ63" s="59"/>
      <c r="CA63" s="59"/>
      <c r="CB63" s="59"/>
      <c r="CC63" s="59">
        <f t="shared" si="56"/>
        <v>0</v>
      </c>
      <c r="CD63" s="124"/>
      <c r="CE63" s="59"/>
      <c r="CF63" s="59"/>
      <c r="CG63" s="59">
        <f t="shared" si="43"/>
        <v>0</v>
      </c>
      <c r="CH63" s="124"/>
      <c r="CI63" s="59"/>
      <c r="CJ63" s="59"/>
      <c r="CK63" s="59">
        <f t="shared" si="53"/>
        <v>0</v>
      </c>
      <c r="CL63" s="124"/>
      <c r="CM63" s="59"/>
      <c r="CN63" s="59"/>
      <c r="CO63" s="59">
        <f t="shared" si="61"/>
        <v>0</v>
      </c>
      <c r="CP63" s="124"/>
      <c r="CQ63" s="59"/>
      <c r="CR63" s="59"/>
      <c r="CS63" s="59">
        <f t="shared" si="45"/>
        <v>0</v>
      </c>
      <c r="CT63" s="124"/>
      <c r="CU63" s="59"/>
      <c r="CV63" s="59"/>
      <c r="CW63" s="59">
        <f t="shared" si="54"/>
        <v>0</v>
      </c>
      <c r="CX63" s="124"/>
      <c r="CY63" s="59" t="e">
        <f t="shared" ref="CY63:CY84" si="83">ROUND(DA63/$CZ$4,0)</f>
        <v>#DIV/0!</v>
      </c>
      <c r="CZ63" s="59"/>
      <c r="DA63" s="59">
        <f t="shared" ref="DA63:DA84" si="84">ROUND(CZ63*$DB$4,0)</f>
        <v>0</v>
      </c>
      <c r="DB63" s="59"/>
      <c r="DC63" s="59" t="e">
        <f t="shared" ref="DC63:DC84" si="85">ROUND(DE63/$DD$4,0)</f>
        <v>#DIV/0!</v>
      </c>
      <c r="DD63" s="59"/>
      <c r="DE63" s="59">
        <f t="shared" ref="DE63:DE84" si="86">ROUND(DD63*$DF$4,0)</f>
        <v>0</v>
      </c>
      <c r="DF63" s="59"/>
      <c r="DG63" s="59" t="e">
        <f t="shared" ref="DG63:DG84" si="87">ROUND(DI63/$BH$4,0)</f>
        <v>#DIV/0!</v>
      </c>
      <c r="DH63" s="59"/>
      <c r="DI63" s="59">
        <f t="shared" ref="DI63:DI84" si="88">ROUND(DH63*$DJ$4,0)</f>
        <v>0</v>
      </c>
      <c r="DJ63" s="59"/>
      <c r="DK63" s="59" t="e">
        <f t="shared" ref="DK63:DK84" si="89">ROUND(DM63/$DL$4,0)</f>
        <v>#DIV/0!</v>
      </c>
      <c r="DL63" s="59"/>
      <c r="DM63" s="59">
        <f t="shared" ref="DM63:DM84" si="90">ROUND(DL63*$DN$4,0)</f>
        <v>0</v>
      </c>
      <c r="DN63" s="59"/>
      <c r="DO63" s="59" t="e">
        <f t="shared" ref="DO63:DO84" si="91">ROUND(DQ63/$DP$4,0)</f>
        <v>#DIV/0!</v>
      </c>
      <c r="DP63" s="59"/>
      <c r="DQ63" s="59">
        <f t="shared" ref="DQ63:DQ84" si="92">ROUND(DP63*$DR$4,0)</f>
        <v>0</v>
      </c>
      <c r="DR63" s="59"/>
      <c r="DS63" s="59" t="e">
        <f t="shared" ref="DS63:DS84" si="93">ROUND(DU63/$DT$4,0)</f>
        <v>#DIV/0!</v>
      </c>
      <c r="DT63" s="59"/>
      <c r="DU63" s="59">
        <f t="shared" ref="DU63:DU84" si="94">ROUND(DT63*$DV$4,0)</f>
        <v>0</v>
      </c>
      <c r="DV63" s="59"/>
      <c r="DW63" s="59" t="e">
        <f t="shared" ref="DW63:DW84" si="95">ROUND(DY63/$DX$4,0)</f>
        <v>#DIV/0!</v>
      </c>
      <c r="DX63" s="59"/>
      <c r="DY63" s="59">
        <f t="shared" ref="DY63:DY84" si="96">ROUND(DX63*$DZ$4,0)</f>
        <v>0</v>
      </c>
      <c r="DZ63" s="59"/>
      <c r="EA63" s="59">
        <f t="shared" si="46"/>
        <v>0</v>
      </c>
      <c r="EB63" s="59">
        <f t="shared" si="47"/>
        <v>0</v>
      </c>
      <c r="EC63" s="59">
        <f t="shared" si="48"/>
        <v>0</v>
      </c>
      <c r="ED63" s="124">
        <f t="shared" si="49"/>
        <v>0</v>
      </c>
    </row>
    <row r="64" spans="1:134" x14ac:dyDescent="0.25">
      <c r="A64" s="122">
        <v>58</v>
      </c>
      <c r="B64" s="144" t="s">
        <v>53</v>
      </c>
      <c r="C64" s="59" t="e">
        <f t="shared" si="63"/>
        <v>#DIV/0!</v>
      </c>
      <c r="D64" s="59"/>
      <c r="E64" s="59">
        <f t="shared" si="64"/>
        <v>0</v>
      </c>
      <c r="F64" s="59"/>
      <c r="G64" s="59"/>
      <c r="H64" s="59"/>
      <c r="I64" s="59">
        <f t="shared" si="57"/>
        <v>0</v>
      </c>
      <c r="J64" s="124"/>
      <c r="K64" s="59"/>
      <c r="L64" s="59"/>
      <c r="M64" s="59">
        <f t="shared" ref="M64:M84" si="97">ROUND(L64*$N$4,0)</f>
        <v>0</v>
      </c>
      <c r="N64" s="124"/>
      <c r="O64" s="59" t="e">
        <f t="shared" si="65"/>
        <v>#DIV/0!</v>
      </c>
      <c r="P64" s="59"/>
      <c r="Q64" s="59">
        <f t="shared" si="66"/>
        <v>0</v>
      </c>
      <c r="R64" s="59"/>
      <c r="S64" s="59"/>
      <c r="T64" s="59"/>
      <c r="U64" s="59">
        <f t="shared" ref="U64:U84" si="98">ROUND(T64*$V$4,0)</f>
        <v>0</v>
      </c>
      <c r="V64" s="124"/>
      <c r="W64" s="59" t="e">
        <f t="shared" si="67"/>
        <v>#DIV/0!</v>
      </c>
      <c r="X64" s="59"/>
      <c r="Y64" s="59">
        <f t="shared" si="68"/>
        <v>0</v>
      </c>
      <c r="Z64" s="59"/>
      <c r="AA64" s="59" t="e">
        <f t="shared" si="69"/>
        <v>#DIV/0!</v>
      </c>
      <c r="AB64" s="59"/>
      <c r="AC64" s="59">
        <f t="shared" si="70"/>
        <v>0</v>
      </c>
      <c r="AD64" s="59"/>
      <c r="AE64" s="59" t="e">
        <f t="shared" si="71"/>
        <v>#DIV/0!</v>
      </c>
      <c r="AF64" s="59"/>
      <c r="AG64" s="59">
        <f t="shared" si="72"/>
        <v>0</v>
      </c>
      <c r="AH64" s="59"/>
      <c r="AI64" s="59" t="e">
        <f t="shared" si="73"/>
        <v>#DIV/0!</v>
      </c>
      <c r="AJ64" s="59"/>
      <c r="AK64" s="59">
        <f t="shared" si="74"/>
        <v>0</v>
      </c>
      <c r="AL64" s="59"/>
      <c r="AM64" s="59" t="e">
        <f t="shared" si="75"/>
        <v>#DIV/0!</v>
      </c>
      <c r="AN64" s="59"/>
      <c r="AO64" s="59">
        <f t="shared" si="76"/>
        <v>0</v>
      </c>
      <c r="AP64" s="59"/>
      <c r="AQ64" s="59" t="e">
        <f t="shared" si="77"/>
        <v>#DIV/0!</v>
      </c>
      <c r="AR64" s="59"/>
      <c r="AS64" s="59">
        <f t="shared" si="78"/>
        <v>0</v>
      </c>
      <c r="AT64" s="59"/>
      <c r="AU64" s="59"/>
      <c r="AV64" s="59"/>
      <c r="AW64" s="59">
        <f t="shared" si="58"/>
        <v>0</v>
      </c>
      <c r="AX64" s="124"/>
      <c r="AY64" s="59"/>
      <c r="AZ64" s="59"/>
      <c r="BA64" s="59">
        <f t="shared" si="62"/>
        <v>0</v>
      </c>
      <c r="BB64" s="124"/>
      <c r="BC64" s="59"/>
      <c r="BD64" s="59"/>
      <c r="BE64" s="59">
        <f t="shared" si="60"/>
        <v>0</v>
      </c>
      <c r="BF64" s="124"/>
      <c r="BG64" s="59"/>
      <c r="BH64" s="59"/>
      <c r="BI64" s="59">
        <f t="shared" si="55"/>
        <v>0</v>
      </c>
      <c r="BJ64" s="124"/>
      <c r="BK64" s="59"/>
      <c r="BL64" s="59"/>
      <c r="BM64" s="59">
        <f t="shared" ref="BM64:BM84" si="99">ROUND(BL64*$BN$4,0)</f>
        <v>0</v>
      </c>
      <c r="BN64" s="124"/>
      <c r="BO64" s="59"/>
      <c r="BP64" s="59"/>
      <c r="BQ64" s="59">
        <f t="shared" ref="BQ64:BQ84" si="100">ROUND(BP64*$BR$4,0)</f>
        <v>0</v>
      </c>
      <c r="BR64" s="124"/>
      <c r="BS64" s="59" t="e">
        <f t="shared" si="79"/>
        <v>#DIV/0!</v>
      </c>
      <c r="BT64" s="59"/>
      <c r="BU64" s="59">
        <f t="shared" si="80"/>
        <v>0</v>
      </c>
      <c r="BV64" s="59"/>
      <c r="BW64" s="59" t="e">
        <f t="shared" si="81"/>
        <v>#DIV/0!</v>
      </c>
      <c r="BX64" s="59"/>
      <c r="BY64" s="59">
        <f t="shared" si="82"/>
        <v>0</v>
      </c>
      <c r="BZ64" s="59"/>
      <c r="CA64" s="59"/>
      <c r="CB64" s="59"/>
      <c r="CC64" s="59">
        <f t="shared" si="56"/>
        <v>0</v>
      </c>
      <c r="CD64" s="124"/>
      <c r="CE64" s="59"/>
      <c r="CF64" s="59"/>
      <c r="CG64" s="59">
        <f t="shared" ref="CG64:CG84" si="101">ROUND(CF64*$CH$4,0)</f>
        <v>0</v>
      </c>
      <c r="CH64" s="124"/>
      <c r="CI64" s="59"/>
      <c r="CJ64" s="59"/>
      <c r="CK64" s="59">
        <f t="shared" si="53"/>
        <v>0</v>
      </c>
      <c r="CL64" s="124"/>
      <c r="CM64" s="59"/>
      <c r="CN64" s="59"/>
      <c r="CO64" s="59">
        <f t="shared" si="61"/>
        <v>0</v>
      </c>
      <c r="CP64" s="124"/>
      <c r="CQ64" s="59"/>
      <c r="CR64" s="59"/>
      <c r="CS64" s="59">
        <f t="shared" ref="CS64:CS84" si="102">ROUND(CR64*$CT$4,0)</f>
        <v>0</v>
      </c>
      <c r="CT64" s="124"/>
      <c r="CU64" s="59"/>
      <c r="CV64" s="59"/>
      <c r="CW64" s="59">
        <f t="shared" si="54"/>
        <v>0</v>
      </c>
      <c r="CX64" s="124"/>
      <c r="CY64" s="59" t="e">
        <f t="shared" si="83"/>
        <v>#DIV/0!</v>
      </c>
      <c r="CZ64" s="59"/>
      <c r="DA64" s="59">
        <f t="shared" si="84"/>
        <v>0</v>
      </c>
      <c r="DB64" s="59"/>
      <c r="DC64" s="59" t="e">
        <f t="shared" si="85"/>
        <v>#DIV/0!</v>
      </c>
      <c r="DD64" s="59"/>
      <c r="DE64" s="59">
        <f t="shared" si="86"/>
        <v>0</v>
      </c>
      <c r="DF64" s="59"/>
      <c r="DG64" s="59" t="e">
        <f t="shared" si="87"/>
        <v>#DIV/0!</v>
      </c>
      <c r="DH64" s="59"/>
      <c r="DI64" s="59">
        <f t="shared" si="88"/>
        <v>0</v>
      </c>
      <c r="DJ64" s="59"/>
      <c r="DK64" s="59" t="e">
        <f t="shared" si="89"/>
        <v>#DIV/0!</v>
      </c>
      <c r="DL64" s="59"/>
      <c r="DM64" s="59">
        <f t="shared" si="90"/>
        <v>0</v>
      </c>
      <c r="DN64" s="59"/>
      <c r="DO64" s="59" t="e">
        <f t="shared" si="91"/>
        <v>#DIV/0!</v>
      </c>
      <c r="DP64" s="59"/>
      <c r="DQ64" s="59">
        <f t="shared" si="92"/>
        <v>0</v>
      </c>
      <c r="DR64" s="59"/>
      <c r="DS64" s="59" t="e">
        <f t="shared" si="93"/>
        <v>#DIV/0!</v>
      </c>
      <c r="DT64" s="59"/>
      <c r="DU64" s="59">
        <f t="shared" si="94"/>
        <v>0</v>
      </c>
      <c r="DV64" s="59"/>
      <c r="DW64" s="59" t="e">
        <f t="shared" si="95"/>
        <v>#DIV/0!</v>
      </c>
      <c r="DX64" s="59"/>
      <c r="DY64" s="59">
        <f t="shared" si="96"/>
        <v>0</v>
      </c>
      <c r="DZ64" s="59"/>
      <c r="EA64" s="59">
        <f t="shared" si="46"/>
        <v>0</v>
      </c>
      <c r="EB64" s="59">
        <f t="shared" si="47"/>
        <v>0</v>
      </c>
      <c r="EC64" s="59">
        <f t="shared" si="48"/>
        <v>0</v>
      </c>
      <c r="ED64" s="124">
        <f t="shared" si="49"/>
        <v>0</v>
      </c>
    </row>
    <row r="65" spans="1:134" x14ac:dyDescent="0.25">
      <c r="A65" s="122">
        <v>59</v>
      </c>
      <c r="B65" s="144" t="s">
        <v>47</v>
      </c>
      <c r="C65" s="59" t="e">
        <f t="shared" si="63"/>
        <v>#DIV/0!</v>
      </c>
      <c r="D65" s="59"/>
      <c r="E65" s="59">
        <f t="shared" si="64"/>
        <v>0</v>
      </c>
      <c r="F65" s="59"/>
      <c r="G65" s="59"/>
      <c r="H65" s="59"/>
      <c r="I65" s="59">
        <f t="shared" si="57"/>
        <v>0</v>
      </c>
      <c r="J65" s="124"/>
      <c r="K65" s="59"/>
      <c r="L65" s="59"/>
      <c r="M65" s="59">
        <f t="shared" si="97"/>
        <v>0</v>
      </c>
      <c r="N65" s="124"/>
      <c r="O65" s="59" t="e">
        <f t="shared" si="65"/>
        <v>#DIV/0!</v>
      </c>
      <c r="P65" s="59"/>
      <c r="Q65" s="59">
        <f t="shared" si="66"/>
        <v>0</v>
      </c>
      <c r="R65" s="59"/>
      <c r="S65" s="59"/>
      <c r="T65" s="59"/>
      <c r="U65" s="59">
        <f t="shared" si="98"/>
        <v>0</v>
      </c>
      <c r="V65" s="124"/>
      <c r="W65" s="59" t="e">
        <f t="shared" si="67"/>
        <v>#DIV/0!</v>
      </c>
      <c r="X65" s="59"/>
      <c r="Y65" s="59">
        <f t="shared" si="68"/>
        <v>0</v>
      </c>
      <c r="Z65" s="59"/>
      <c r="AA65" s="59" t="e">
        <f t="shared" si="69"/>
        <v>#DIV/0!</v>
      </c>
      <c r="AB65" s="59"/>
      <c r="AC65" s="59">
        <f t="shared" si="70"/>
        <v>0</v>
      </c>
      <c r="AD65" s="59"/>
      <c r="AE65" s="59" t="e">
        <f t="shared" si="71"/>
        <v>#DIV/0!</v>
      </c>
      <c r="AF65" s="59"/>
      <c r="AG65" s="59">
        <f t="shared" si="72"/>
        <v>0</v>
      </c>
      <c r="AH65" s="59"/>
      <c r="AI65" s="59" t="e">
        <f t="shared" si="73"/>
        <v>#DIV/0!</v>
      </c>
      <c r="AJ65" s="59"/>
      <c r="AK65" s="59">
        <f t="shared" si="74"/>
        <v>0</v>
      </c>
      <c r="AL65" s="59"/>
      <c r="AM65" s="59" t="e">
        <f t="shared" si="75"/>
        <v>#DIV/0!</v>
      </c>
      <c r="AN65" s="59"/>
      <c r="AO65" s="59">
        <f t="shared" si="76"/>
        <v>0</v>
      </c>
      <c r="AP65" s="59"/>
      <c r="AQ65" s="59" t="e">
        <f t="shared" si="77"/>
        <v>#DIV/0!</v>
      </c>
      <c r="AR65" s="59"/>
      <c r="AS65" s="59">
        <f t="shared" si="78"/>
        <v>0</v>
      </c>
      <c r="AT65" s="59"/>
      <c r="AU65" s="59"/>
      <c r="AV65" s="59"/>
      <c r="AW65" s="59">
        <f t="shared" si="58"/>
        <v>0</v>
      </c>
      <c r="AX65" s="124"/>
      <c r="AY65" s="59"/>
      <c r="AZ65" s="59"/>
      <c r="BA65" s="59">
        <f t="shared" si="62"/>
        <v>0</v>
      </c>
      <c r="BB65" s="124"/>
      <c r="BC65" s="59"/>
      <c r="BD65" s="59"/>
      <c r="BE65" s="59">
        <f t="shared" si="60"/>
        <v>0</v>
      </c>
      <c r="BF65" s="124"/>
      <c r="BG65" s="59"/>
      <c r="BH65" s="59"/>
      <c r="BI65" s="59">
        <f t="shared" si="55"/>
        <v>0</v>
      </c>
      <c r="BJ65" s="124"/>
      <c r="BK65" s="59"/>
      <c r="BL65" s="59"/>
      <c r="BM65" s="59">
        <f t="shared" si="99"/>
        <v>0</v>
      </c>
      <c r="BN65" s="124"/>
      <c r="BO65" s="59"/>
      <c r="BP65" s="59"/>
      <c r="BQ65" s="59">
        <f t="shared" si="100"/>
        <v>0</v>
      </c>
      <c r="BR65" s="124"/>
      <c r="BS65" s="59" t="e">
        <f t="shared" si="79"/>
        <v>#DIV/0!</v>
      </c>
      <c r="BT65" s="59"/>
      <c r="BU65" s="59">
        <f t="shared" si="80"/>
        <v>0</v>
      </c>
      <c r="BV65" s="59"/>
      <c r="BW65" s="59" t="e">
        <f t="shared" si="81"/>
        <v>#DIV/0!</v>
      </c>
      <c r="BX65" s="59"/>
      <c r="BY65" s="59">
        <f t="shared" si="82"/>
        <v>0</v>
      </c>
      <c r="BZ65" s="59"/>
      <c r="CA65" s="59"/>
      <c r="CB65" s="59"/>
      <c r="CC65" s="59">
        <f t="shared" si="56"/>
        <v>0</v>
      </c>
      <c r="CD65" s="124"/>
      <c r="CE65" s="59"/>
      <c r="CF65" s="59"/>
      <c r="CG65" s="59">
        <f t="shared" si="101"/>
        <v>0</v>
      </c>
      <c r="CH65" s="124"/>
      <c r="CI65" s="59"/>
      <c r="CJ65" s="59"/>
      <c r="CK65" s="59">
        <f t="shared" si="53"/>
        <v>0</v>
      </c>
      <c r="CL65" s="124"/>
      <c r="CM65" s="59"/>
      <c r="CN65" s="59"/>
      <c r="CO65" s="59">
        <f t="shared" si="61"/>
        <v>0</v>
      </c>
      <c r="CP65" s="124"/>
      <c r="CQ65" s="59"/>
      <c r="CR65" s="59"/>
      <c r="CS65" s="59">
        <f t="shared" si="102"/>
        <v>0</v>
      </c>
      <c r="CT65" s="124"/>
      <c r="CU65" s="59"/>
      <c r="CV65" s="59"/>
      <c r="CW65" s="59">
        <f t="shared" si="54"/>
        <v>0</v>
      </c>
      <c r="CX65" s="124"/>
      <c r="CY65" s="59" t="e">
        <f t="shared" si="83"/>
        <v>#DIV/0!</v>
      </c>
      <c r="CZ65" s="59"/>
      <c r="DA65" s="59">
        <f t="shared" si="84"/>
        <v>0</v>
      </c>
      <c r="DB65" s="59"/>
      <c r="DC65" s="59" t="e">
        <f t="shared" si="85"/>
        <v>#DIV/0!</v>
      </c>
      <c r="DD65" s="59"/>
      <c r="DE65" s="59">
        <f t="shared" si="86"/>
        <v>0</v>
      </c>
      <c r="DF65" s="59"/>
      <c r="DG65" s="59" t="e">
        <f t="shared" si="87"/>
        <v>#DIV/0!</v>
      </c>
      <c r="DH65" s="59"/>
      <c r="DI65" s="59">
        <f t="shared" si="88"/>
        <v>0</v>
      </c>
      <c r="DJ65" s="59"/>
      <c r="DK65" s="59" t="e">
        <f t="shared" si="89"/>
        <v>#DIV/0!</v>
      </c>
      <c r="DL65" s="59"/>
      <c r="DM65" s="59">
        <f t="shared" si="90"/>
        <v>0</v>
      </c>
      <c r="DN65" s="59"/>
      <c r="DO65" s="59" t="e">
        <f t="shared" si="91"/>
        <v>#DIV/0!</v>
      </c>
      <c r="DP65" s="59"/>
      <c r="DQ65" s="59">
        <f t="shared" si="92"/>
        <v>0</v>
      </c>
      <c r="DR65" s="59"/>
      <c r="DS65" s="59" t="e">
        <f t="shared" si="93"/>
        <v>#DIV/0!</v>
      </c>
      <c r="DT65" s="59"/>
      <c r="DU65" s="59">
        <f t="shared" si="94"/>
        <v>0</v>
      </c>
      <c r="DV65" s="59"/>
      <c r="DW65" s="59" t="e">
        <f t="shared" si="95"/>
        <v>#DIV/0!</v>
      </c>
      <c r="DX65" s="59"/>
      <c r="DY65" s="59">
        <f t="shared" si="96"/>
        <v>0</v>
      </c>
      <c r="DZ65" s="59"/>
      <c r="EA65" s="59">
        <f t="shared" si="46"/>
        <v>0</v>
      </c>
      <c r="EB65" s="59">
        <f t="shared" si="47"/>
        <v>0</v>
      </c>
      <c r="EC65" s="59">
        <f t="shared" si="48"/>
        <v>0</v>
      </c>
      <c r="ED65" s="124">
        <f t="shared" si="49"/>
        <v>0</v>
      </c>
    </row>
    <row r="66" spans="1:134" x14ac:dyDescent="0.25">
      <c r="A66" s="122">
        <v>60</v>
      </c>
      <c r="B66" s="143" t="s">
        <v>45</v>
      </c>
      <c r="C66" s="59" t="e">
        <f t="shared" si="63"/>
        <v>#DIV/0!</v>
      </c>
      <c r="D66" s="59"/>
      <c r="E66" s="59">
        <f t="shared" si="64"/>
        <v>0</v>
      </c>
      <c r="F66" s="59"/>
      <c r="G66" s="59"/>
      <c r="H66" s="59"/>
      <c r="I66" s="59">
        <f t="shared" si="57"/>
        <v>0</v>
      </c>
      <c r="J66" s="124"/>
      <c r="K66" s="59"/>
      <c r="L66" s="59"/>
      <c r="M66" s="59">
        <f t="shared" si="97"/>
        <v>0</v>
      </c>
      <c r="N66" s="124"/>
      <c r="O66" s="59" t="e">
        <f t="shared" si="65"/>
        <v>#DIV/0!</v>
      </c>
      <c r="P66" s="59"/>
      <c r="Q66" s="59">
        <f t="shared" si="66"/>
        <v>0</v>
      </c>
      <c r="R66" s="59"/>
      <c r="S66" s="59"/>
      <c r="T66" s="59"/>
      <c r="U66" s="59">
        <f t="shared" si="98"/>
        <v>0</v>
      </c>
      <c r="V66" s="124"/>
      <c r="W66" s="59" t="e">
        <f t="shared" si="67"/>
        <v>#DIV/0!</v>
      </c>
      <c r="X66" s="59"/>
      <c r="Y66" s="59">
        <f t="shared" si="68"/>
        <v>0</v>
      </c>
      <c r="Z66" s="59"/>
      <c r="AA66" s="59" t="e">
        <f t="shared" si="69"/>
        <v>#DIV/0!</v>
      </c>
      <c r="AB66" s="59"/>
      <c r="AC66" s="59">
        <f t="shared" si="70"/>
        <v>0</v>
      </c>
      <c r="AD66" s="59"/>
      <c r="AE66" s="59" t="e">
        <f t="shared" si="71"/>
        <v>#DIV/0!</v>
      </c>
      <c r="AF66" s="59"/>
      <c r="AG66" s="59">
        <f t="shared" si="72"/>
        <v>0</v>
      </c>
      <c r="AH66" s="59"/>
      <c r="AI66" s="59" t="e">
        <f t="shared" si="73"/>
        <v>#DIV/0!</v>
      </c>
      <c r="AJ66" s="59"/>
      <c r="AK66" s="59">
        <f t="shared" si="74"/>
        <v>0</v>
      </c>
      <c r="AL66" s="59"/>
      <c r="AM66" s="59" t="e">
        <f t="shared" si="75"/>
        <v>#DIV/0!</v>
      </c>
      <c r="AN66" s="59"/>
      <c r="AO66" s="59">
        <f t="shared" si="76"/>
        <v>0</v>
      </c>
      <c r="AP66" s="59"/>
      <c r="AQ66" s="59" t="e">
        <f t="shared" si="77"/>
        <v>#DIV/0!</v>
      </c>
      <c r="AR66" s="59"/>
      <c r="AS66" s="59">
        <f t="shared" si="78"/>
        <v>0</v>
      </c>
      <c r="AT66" s="59"/>
      <c r="AU66" s="59"/>
      <c r="AV66" s="59"/>
      <c r="AW66" s="59">
        <f t="shared" si="58"/>
        <v>0</v>
      </c>
      <c r="AX66" s="124"/>
      <c r="AY66" s="59"/>
      <c r="AZ66" s="59"/>
      <c r="BA66" s="59">
        <f t="shared" si="62"/>
        <v>0</v>
      </c>
      <c r="BB66" s="124"/>
      <c r="BC66" s="59"/>
      <c r="BD66" s="59"/>
      <c r="BE66" s="59">
        <f t="shared" si="60"/>
        <v>0</v>
      </c>
      <c r="BF66" s="124"/>
      <c r="BG66" s="59"/>
      <c r="BH66" s="59"/>
      <c r="BI66" s="59">
        <f t="shared" si="55"/>
        <v>0</v>
      </c>
      <c r="BJ66" s="124"/>
      <c r="BK66" s="59"/>
      <c r="BL66" s="59"/>
      <c r="BM66" s="59">
        <f t="shared" si="99"/>
        <v>0</v>
      </c>
      <c r="BN66" s="124"/>
      <c r="BO66" s="59"/>
      <c r="BP66" s="59"/>
      <c r="BQ66" s="59">
        <f t="shared" si="100"/>
        <v>0</v>
      </c>
      <c r="BR66" s="124"/>
      <c r="BS66" s="59" t="e">
        <f t="shared" si="79"/>
        <v>#DIV/0!</v>
      </c>
      <c r="BT66" s="59"/>
      <c r="BU66" s="59">
        <f t="shared" si="80"/>
        <v>0</v>
      </c>
      <c r="BV66" s="59"/>
      <c r="BW66" s="59" t="e">
        <f t="shared" si="81"/>
        <v>#DIV/0!</v>
      </c>
      <c r="BX66" s="59"/>
      <c r="BY66" s="59">
        <f t="shared" si="82"/>
        <v>0</v>
      </c>
      <c r="BZ66" s="59"/>
      <c r="CA66" s="59"/>
      <c r="CB66" s="59"/>
      <c r="CC66" s="59">
        <f t="shared" si="56"/>
        <v>0</v>
      </c>
      <c r="CD66" s="124"/>
      <c r="CE66" s="59"/>
      <c r="CF66" s="59"/>
      <c r="CG66" s="59">
        <f t="shared" si="101"/>
        <v>0</v>
      </c>
      <c r="CH66" s="124"/>
      <c r="CI66" s="59"/>
      <c r="CJ66" s="59"/>
      <c r="CK66" s="59">
        <f t="shared" si="53"/>
        <v>0</v>
      </c>
      <c r="CL66" s="124"/>
      <c r="CM66" s="59"/>
      <c r="CN66" s="59"/>
      <c r="CO66" s="59">
        <f t="shared" si="61"/>
        <v>0</v>
      </c>
      <c r="CP66" s="124"/>
      <c r="CQ66" s="59"/>
      <c r="CR66" s="59"/>
      <c r="CS66" s="59">
        <f t="shared" si="102"/>
        <v>0</v>
      </c>
      <c r="CT66" s="124"/>
      <c r="CU66" s="59"/>
      <c r="CV66" s="59"/>
      <c r="CW66" s="59">
        <f t="shared" si="54"/>
        <v>0</v>
      </c>
      <c r="CX66" s="124"/>
      <c r="CY66" s="59" t="e">
        <f t="shared" si="83"/>
        <v>#DIV/0!</v>
      </c>
      <c r="CZ66" s="59"/>
      <c r="DA66" s="59">
        <f t="shared" si="84"/>
        <v>0</v>
      </c>
      <c r="DB66" s="59"/>
      <c r="DC66" s="59" t="e">
        <f t="shared" si="85"/>
        <v>#DIV/0!</v>
      </c>
      <c r="DD66" s="59"/>
      <c r="DE66" s="59">
        <f t="shared" si="86"/>
        <v>0</v>
      </c>
      <c r="DF66" s="59"/>
      <c r="DG66" s="59" t="e">
        <f t="shared" si="87"/>
        <v>#DIV/0!</v>
      </c>
      <c r="DH66" s="59"/>
      <c r="DI66" s="59">
        <f t="shared" si="88"/>
        <v>0</v>
      </c>
      <c r="DJ66" s="59"/>
      <c r="DK66" s="59" t="e">
        <f t="shared" si="89"/>
        <v>#DIV/0!</v>
      </c>
      <c r="DL66" s="59"/>
      <c r="DM66" s="59">
        <f t="shared" si="90"/>
        <v>0</v>
      </c>
      <c r="DN66" s="59"/>
      <c r="DO66" s="59" t="e">
        <f t="shared" si="91"/>
        <v>#DIV/0!</v>
      </c>
      <c r="DP66" s="59"/>
      <c r="DQ66" s="59">
        <f t="shared" si="92"/>
        <v>0</v>
      </c>
      <c r="DR66" s="59"/>
      <c r="DS66" s="59" t="e">
        <f t="shared" si="93"/>
        <v>#DIV/0!</v>
      </c>
      <c r="DT66" s="59"/>
      <c r="DU66" s="59">
        <f t="shared" si="94"/>
        <v>0</v>
      </c>
      <c r="DV66" s="59"/>
      <c r="DW66" s="59" t="e">
        <f t="shared" si="95"/>
        <v>#DIV/0!</v>
      </c>
      <c r="DX66" s="59"/>
      <c r="DY66" s="59">
        <f t="shared" si="96"/>
        <v>0</v>
      </c>
      <c r="DZ66" s="59"/>
      <c r="EA66" s="59">
        <f t="shared" si="46"/>
        <v>0</v>
      </c>
      <c r="EB66" s="59">
        <f t="shared" si="47"/>
        <v>0</v>
      </c>
      <c r="EC66" s="59">
        <f t="shared" si="48"/>
        <v>0</v>
      </c>
      <c r="ED66" s="124">
        <f t="shared" si="49"/>
        <v>0</v>
      </c>
    </row>
    <row r="67" spans="1:134" x14ac:dyDescent="0.25">
      <c r="A67" s="122">
        <v>61</v>
      </c>
      <c r="B67" s="144" t="s">
        <v>49</v>
      </c>
      <c r="C67" s="59" t="e">
        <f t="shared" si="63"/>
        <v>#DIV/0!</v>
      </c>
      <c r="D67" s="59"/>
      <c r="E67" s="59">
        <f t="shared" si="64"/>
        <v>0</v>
      </c>
      <c r="F67" s="59"/>
      <c r="G67" s="59"/>
      <c r="H67" s="59"/>
      <c r="I67" s="59">
        <f t="shared" si="57"/>
        <v>0</v>
      </c>
      <c r="J67" s="124"/>
      <c r="K67" s="59"/>
      <c r="L67" s="59"/>
      <c r="M67" s="59">
        <f t="shared" si="97"/>
        <v>0</v>
      </c>
      <c r="N67" s="124"/>
      <c r="O67" s="59" t="e">
        <f t="shared" si="65"/>
        <v>#DIV/0!</v>
      </c>
      <c r="P67" s="59"/>
      <c r="Q67" s="59">
        <f t="shared" si="66"/>
        <v>0</v>
      </c>
      <c r="R67" s="59"/>
      <c r="S67" s="59"/>
      <c r="T67" s="59"/>
      <c r="U67" s="59">
        <f t="shared" si="98"/>
        <v>0</v>
      </c>
      <c r="V67" s="124"/>
      <c r="W67" s="59" t="e">
        <f t="shared" si="67"/>
        <v>#DIV/0!</v>
      </c>
      <c r="X67" s="59"/>
      <c r="Y67" s="59">
        <f t="shared" si="68"/>
        <v>0</v>
      </c>
      <c r="Z67" s="59"/>
      <c r="AA67" s="59" t="e">
        <f t="shared" si="69"/>
        <v>#DIV/0!</v>
      </c>
      <c r="AB67" s="59"/>
      <c r="AC67" s="59">
        <f t="shared" si="70"/>
        <v>0</v>
      </c>
      <c r="AD67" s="59"/>
      <c r="AE67" s="59" t="e">
        <f t="shared" si="71"/>
        <v>#DIV/0!</v>
      </c>
      <c r="AF67" s="59"/>
      <c r="AG67" s="59">
        <f t="shared" si="72"/>
        <v>0</v>
      </c>
      <c r="AH67" s="59"/>
      <c r="AI67" s="59" t="e">
        <f t="shared" si="73"/>
        <v>#DIV/0!</v>
      </c>
      <c r="AJ67" s="59"/>
      <c r="AK67" s="59">
        <f t="shared" si="74"/>
        <v>0</v>
      </c>
      <c r="AL67" s="59"/>
      <c r="AM67" s="59" t="e">
        <f t="shared" si="75"/>
        <v>#DIV/0!</v>
      </c>
      <c r="AN67" s="59"/>
      <c r="AO67" s="59">
        <f t="shared" si="76"/>
        <v>0</v>
      </c>
      <c r="AP67" s="59"/>
      <c r="AQ67" s="59" t="e">
        <f t="shared" si="77"/>
        <v>#DIV/0!</v>
      </c>
      <c r="AR67" s="59"/>
      <c r="AS67" s="59">
        <f t="shared" si="78"/>
        <v>0</v>
      </c>
      <c r="AT67" s="59"/>
      <c r="AU67" s="59"/>
      <c r="AV67" s="59"/>
      <c r="AW67" s="59">
        <f t="shared" si="58"/>
        <v>0</v>
      </c>
      <c r="AX67" s="124"/>
      <c r="AY67" s="59"/>
      <c r="AZ67" s="59"/>
      <c r="BA67" s="59">
        <f t="shared" si="62"/>
        <v>0</v>
      </c>
      <c r="BB67" s="124"/>
      <c r="BC67" s="59"/>
      <c r="BD67" s="59"/>
      <c r="BE67" s="59">
        <f t="shared" si="60"/>
        <v>0</v>
      </c>
      <c r="BF67" s="124"/>
      <c r="BG67" s="59"/>
      <c r="BH67" s="59"/>
      <c r="BI67" s="59">
        <f t="shared" si="55"/>
        <v>0</v>
      </c>
      <c r="BJ67" s="124"/>
      <c r="BK67" s="59"/>
      <c r="BL67" s="59"/>
      <c r="BM67" s="59">
        <f t="shared" si="99"/>
        <v>0</v>
      </c>
      <c r="BN67" s="124"/>
      <c r="BO67" s="59"/>
      <c r="BP67" s="59"/>
      <c r="BQ67" s="59">
        <f t="shared" si="100"/>
        <v>0</v>
      </c>
      <c r="BR67" s="124"/>
      <c r="BS67" s="59" t="e">
        <f t="shared" si="79"/>
        <v>#DIV/0!</v>
      </c>
      <c r="BT67" s="59"/>
      <c r="BU67" s="59">
        <f t="shared" si="80"/>
        <v>0</v>
      </c>
      <c r="BV67" s="59"/>
      <c r="BW67" s="59" t="e">
        <f t="shared" si="81"/>
        <v>#DIV/0!</v>
      </c>
      <c r="BX67" s="59"/>
      <c r="BY67" s="59">
        <f t="shared" si="82"/>
        <v>0</v>
      </c>
      <c r="BZ67" s="59"/>
      <c r="CA67" s="59"/>
      <c r="CB67" s="59"/>
      <c r="CC67" s="59">
        <f t="shared" si="56"/>
        <v>0</v>
      </c>
      <c r="CD67" s="124"/>
      <c r="CE67" s="59"/>
      <c r="CF67" s="59"/>
      <c r="CG67" s="59">
        <f t="shared" si="101"/>
        <v>0</v>
      </c>
      <c r="CH67" s="124"/>
      <c r="CI67" s="59"/>
      <c r="CJ67" s="59"/>
      <c r="CK67" s="59">
        <f t="shared" ref="CK67:CK84" si="103">ROUND(CJ67*$CL$4,0)</f>
        <v>0</v>
      </c>
      <c r="CL67" s="124"/>
      <c r="CM67" s="59"/>
      <c r="CN67" s="59"/>
      <c r="CO67" s="59">
        <f t="shared" si="61"/>
        <v>0</v>
      </c>
      <c r="CP67" s="124"/>
      <c r="CQ67" s="59"/>
      <c r="CR67" s="59"/>
      <c r="CS67" s="59">
        <f t="shared" si="102"/>
        <v>0</v>
      </c>
      <c r="CT67" s="124"/>
      <c r="CU67" s="59"/>
      <c r="CV67" s="59"/>
      <c r="CW67" s="59">
        <f t="shared" si="54"/>
        <v>0</v>
      </c>
      <c r="CX67" s="124"/>
      <c r="CY67" s="59" t="e">
        <f t="shared" si="83"/>
        <v>#DIV/0!</v>
      </c>
      <c r="CZ67" s="59"/>
      <c r="DA67" s="59">
        <f t="shared" si="84"/>
        <v>0</v>
      </c>
      <c r="DB67" s="59"/>
      <c r="DC67" s="59" t="e">
        <f t="shared" si="85"/>
        <v>#DIV/0!</v>
      </c>
      <c r="DD67" s="59"/>
      <c r="DE67" s="59">
        <f t="shared" si="86"/>
        <v>0</v>
      </c>
      <c r="DF67" s="59"/>
      <c r="DG67" s="59" t="e">
        <f t="shared" si="87"/>
        <v>#DIV/0!</v>
      </c>
      <c r="DH67" s="59"/>
      <c r="DI67" s="59">
        <f t="shared" si="88"/>
        <v>0</v>
      </c>
      <c r="DJ67" s="59"/>
      <c r="DK67" s="59" t="e">
        <f t="shared" si="89"/>
        <v>#DIV/0!</v>
      </c>
      <c r="DL67" s="59"/>
      <c r="DM67" s="59">
        <f t="shared" si="90"/>
        <v>0</v>
      </c>
      <c r="DN67" s="59"/>
      <c r="DO67" s="59" t="e">
        <f t="shared" si="91"/>
        <v>#DIV/0!</v>
      </c>
      <c r="DP67" s="59"/>
      <c r="DQ67" s="59">
        <f t="shared" si="92"/>
        <v>0</v>
      </c>
      <c r="DR67" s="59"/>
      <c r="DS67" s="59" t="e">
        <f t="shared" si="93"/>
        <v>#DIV/0!</v>
      </c>
      <c r="DT67" s="59"/>
      <c r="DU67" s="59">
        <f t="shared" si="94"/>
        <v>0</v>
      </c>
      <c r="DV67" s="59"/>
      <c r="DW67" s="59" t="e">
        <f t="shared" si="95"/>
        <v>#DIV/0!</v>
      </c>
      <c r="DX67" s="59"/>
      <c r="DY67" s="59">
        <f t="shared" si="96"/>
        <v>0</v>
      </c>
      <c r="DZ67" s="59"/>
      <c r="EA67" s="59">
        <f t="shared" si="46"/>
        <v>0</v>
      </c>
      <c r="EB67" s="59">
        <f t="shared" si="47"/>
        <v>0</v>
      </c>
      <c r="EC67" s="59">
        <f t="shared" si="48"/>
        <v>0</v>
      </c>
      <c r="ED67" s="124">
        <f t="shared" si="49"/>
        <v>0</v>
      </c>
    </row>
    <row r="68" spans="1:134" x14ac:dyDescent="0.25">
      <c r="A68" s="122">
        <v>62</v>
      </c>
      <c r="B68" s="144" t="s">
        <v>50</v>
      </c>
      <c r="C68" s="59" t="e">
        <f t="shared" si="63"/>
        <v>#DIV/0!</v>
      </c>
      <c r="D68" s="59"/>
      <c r="E68" s="59">
        <f t="shared" si="64"/>
        <v>0</v>
      </c>
      <c r="F68" s="59"/>
      <c r="G68" s="59"/>
      <c r="H68" s="59"/>
      <c r="I68" s="59">
        <f t="shared" si="57"/>
        <v>0</v>
      </c>
      <c r="J68" s="124"/>
      <c r="K68" s="59"/>
      <c r="L68" s="59"/>
      <c r="M68" s="59">
        <f t="shared" si="97"/>
        <v>0</v>
      </c>
      <c r="N68" s="124"/>
      <c r="O68" s="59" t="e">
        <f t="shared" si="65"/>
        <v>#DIV/0!</v>
      </c>
      <c r="P68" s="59"/>
      <c r="Q68" s="59">
        <f t="shared" si="66"/>
        <v>0</v>
      </c>
      <c r="R68" s="59"/>
      <c r="S68" s="59"/>
      <c r="T68" s="59"/>
      <c r="U68" s="59">
        <f t="shared" si="98"/>
        <v>0</v>
      </c>
      <c r="V68" s="124"/>
      <c r="W68" s="59" t="e">
        <f t="shared" si="67"/>
        <v>#DIV/0!</v>
      </c>
      <c r="X68" s="59"/>
      <c r="Y68" s="59">
        <f t="shared" si="68"/>
        <v>0</v>
      </c>
      <c r="Z68" s="59"/>
      <c r="AA68" s="59" t="e">
        <f t="shared" si="69"/>
        <v>#DIV/0!</v>
      </c>
      <c r="AB68" s="59"/>
      <c r="AC68" s="59">
        <f t="shared" si="70"/>
        <v>0</v>
      </c>
      <c r="AD68" s="59"/>
      <c r="AE68" s="59" t="e">
        <f t="shared" si="71"/>
        <v>#DIV/0!</v>
      </c>
      <c r="AF68" s="59"/>
      <c r="AG68" s="59">
        <f t="shared" si="72"/>
        <v>0</v>
      </c>
      <c r="AH68" s="59"/>
      <c r="AI68" s="59" t="e">
        <f t="shared" si="73"/>
        <v>#DIV/0!</v>
      </c>
      <c r="AJ68" s="59"/>
      <c r="AK68" s="59">
        <f t="shared" si="74"/>
        <v>0</v>
      </c>
      <c r="AL68" s="59"/>
      <c r="AM68" s="59" t="e">
        <f t="shared" si="75"/>
        <v>#DIV/0!</v>
      </c>
      <c r="AN68" s="59"/>
      <c r="AO68" s="59">
        <f t="shared" si="76"/>
        <v>0</v>
      </c>
      <c r="AP68" s="59"/>
      <c r="AQ68" s="59" t="e">
        <f t="shared" si="77"/>
        <v>#DIV/0!</v>
      </c>
      <c r="AR68" s="59"/>
      <c r="AS68" s="59">
        <f t="shared" si="78"/>
        <v>0</v>
      </c>
      <c r="AT68" s="59"/>
      <c r="AU68" s="59"/>
      <c r="AV68" s="59"/>
      <c r="AW68" s="59">
        <f t="shared" si="58"/>
        <v>0</v>
      </c>
      <c r="AX68" s="124"/>
      <c r="AY68" s="59"/>
      <c r="AZ68" s="59"/>
      <c r="BA68" s="59">
        <f t="shared" si="62"/>
        <v>0</v>
      </c>
      <c r="BB68" s="124"/>
      <c r="BC68" s="59"/>
      <c r="BD68" s="59"/>
      <c r="BE68" s="59">
        <f t="shared" si="60"/>
        <v>0</v>
      </c>
      <c r="BF68" s="124"/>
      <c r="BG68" s="59"/>
      <c r="BH68" s="59"/>
      <c r="BI68" s="59">
        <f t="shared" si="55"/>
        <v>0</v>
      </c>
      <c r="BJ68" s="124"/>
      <c r="BK68" s="59"/>
      <c r="BL68" s="59"/>
      <c r="BM68" s="59">
        <f t="shared" si="99"/>
        <v>0</v>
      </c>
      <c r="BN68" s="124"/>
      <c r="BO68" s="59"/>
      <c r="BP68" s="59"/>
      <c r="BQ68" s="59">
        <f t="shared" si="100"/>
        <v>0</v>
      </c>
      <c r="BR68" s="124"/>
      <c r="BS68" s="59" t="e">
        <f t="shared" si="79"/>
        <v>#DIV/0!</v>
      </c>
      <c r="BT68" s="59"/>
      <c r="BU68" s="59">
        <f t="shared" si="80"/>
        <v>0</v>
      </c>
      <c r="BV68" s="59"/>
      <c r="BW68" s="59" t="e">
        <f t="shared" si="81"/>
        <v>#DIV/0!</v>
      </c>
      <c r="BX68" s="59"/>
      <c r="BY68" s="59">
        <f t="shared" si="82"/>
        <v>0</v>
      </c>
      <c r="BZ68" s="59"/>
      <c r="CA68" s="59"/>
      <c r="CB68" s="59"/>
      <c r="CC68" s="59">
        <f t="shared" si="56"/>
        <v>0</v>
      </c>
      <c r="CD68" s="124"/>
      <c r="CE68" s="59"/>
      <c r="CF68" s="59"/>
      <c r="CG68" s="59">
        <f t="shared" si="101"/>
        <v>0</v>
      </c>
      <c r="CH68" s="124"/>
      <c r="CI68" s="59"/>
      <c r="CJ68" s="59"/>
      <c r="CK68" s="59">
        <f t="shared" si="103"/>
        <v>0</v>
      </c>
      <c r="CL68" s="124"/>
      <c r="CM68" s="59"/>
      <c r="CN68" s="59"/>
      <c r="CO68" s="59">
        <f t="shared" si="61"/>
        <v>0</v>
      </c>
      <c r="CP68" s="124"/>
      <c r="CQ68" s="59"/>
      <c r="CR68" s="59"/>
      <c r="CS68" s="59">
        <f t="shared" si="102"/>
        <v>0</v>
      </c>
      <c r="CT68" s="124"/>
      <c r="CU68" s="59"/>
      <c r="CV68" s="59"/>
      <c r="CW68" s="59">
        <f t="shared" ref="CW68:CW84" si="104">ROUND(CV68*$CX$4,0)</f>
        <v>0</v>
      </c>
      <c r="CX68" s="124"/>
      <c r="CY68" s="59" t="e">
        <f t="shared" si="83"/>
        <v>#DIV/0!</v>
      </c>
      <c r="CZ68" s="59"/>
      <c r="DA68" s="59">
        <f t="shared" si="84"/>
        <v>0</v>
      </c>
      <c r="DB68" s="59"/>
      <c r="DC68" s="59" t="e">
        <f t="shared" si="85"/>
        <v>#DIV/0!</v>
      </c>
      <c r="DD68" s="59"/>
      <c r="DE68" s="59">
        <f t="shared" si="86"/>
        <v>0</v>
      </c>
      <c r="DF68" s="59"/>
      <c r="DG68" s="59" t="e">
        <f t="shared" si="87"/>
        <v>#DIV/0!</v>
      </c>
      <c r="DH68" s="59"/>
      <c r="DI68" s="59">
        <f t="shared" si="88"/>
        <v>0</v>
      </c>
      <c r="DJ68" s="59"/>
      <c r="DK68" s="59" t="e">
        <f t="shared" si="89"/>
        <v>#DIV/0!</v>
      </c>
      <c r="DL68" s="59"/>
      <c r="DM68" s="59">
        <f t="shared" si="90"/>
        <v>0</v>
      </c>
      <c r="DN68" s="59"/>
      <c r="DO68" s="59" t="e">
        <f t="shared" si="91"/>
        <v>#DIV/0!</v>
      </c>
      <c r="DP68" s="59"/>
      <c r="DQ68" s="59">
        <f t="shared" si="92"/>
        <v>0</v>
      </c>
      <c r="DR68" s="59"/>
      <c r="DS68" s="59" t="e">
        <f t="shared" si="93"/>
        <v>#DIV/0!</v>
      </c>
      <c r="DT68" s="59"/>
      <c r="DU68" s="59">
        <f t="shared" si="94"/>
        <v>0</v>
      </c>
      <c r="DV68" s="59"/>
      <c r="DW68" s="59" t="e">
        <f t="shared" si="95"/>
        <v>#DIV/0!</v>
      </c>
      <c r="DX68" s="59"/>
      <c r="DY68" s="59">
        <f t="shared" si="96"/>
        <v>0</v>
      </c>
      <c r="DZ68" s="59"/>
      <c r="EA68" s="59">
        <f t="shared" si="46"/>
        <v>0</v>
      </c>
      <c r="EB68" s="59">
        <f t="shared" si="47"/>
        <v>0</v>
      </c>
      <c r="EC68" s="59">
        <f t="shared" si="48"/>
        <v>0</v>
      </c>
      <c r="ED68" s="124">
        <f t="shared" si="49"/>
        <v>0</v>
      </c>
    </row>
    <row r="69" spans="1:134" x14ac:dyDescent="0.25">
      <c r="A69" s="122">
        <v>63</v>
      </c>
      <c r="B69" s="144" t="s">
        <v>52</v>
      </c>
      <c r="C69" s="59" t="e">
        <f t="shared" si="63"/>
        <v>#DIV/0!</v>
      </c>
      <c r="D69" s="59"/>
      <c r="E69" s="59">
        <f t="shared" si="64"/>
        <v>0</v>
      </c>
      <c r="F69" s="59"/>
      <c r="G69" s="59"/>
      <c r="H69" s="59"/>
      <c r="I69" s="59">
        <f t="shared" si="57"/>
        <v>0</v>
      </c>
      <c r="J69" s="124"/>
      <c r="K69" s="59"/>
      <c r="L69" s="59"/>
      <c r="M69" s="59">
        <f t="shared" si="97"/>
        <v>0</v>
      </c>
      <c r="N69" s="124"/>
      <c r="O69" s="59" t="e">
        <f t="shared" si="65"/>
        <v>#DIV/0!</v>
      </c>
      <c r="P69" s="59"/>
      <c r="Q69" s="59">
        <f t="shared" si="66"/>
        <v>0</v>
      </c>
      <c r="R69" s="59"/>
      <c r="S69" s="59"/>
      <c r="T69" s="59"/>
      <c r="U69" s="59">
        <f t="shared" si="98"/>
        <v>0</v>
      </c>
      <c r="V69" s="124"/>
      <c r="W69" s="59" t="e">
        <f t="shared" si="67"/>
        <v>#DIV/0!</v>
      </c>
      <c r="X69" s="59"/>
      <c r="Y69" s="59">
        <f t="shared" si="68"/>
        <v>0</v>
      </c>
      <c r="Z69" s="59"/>
      <c r="AA69" s="59" t="e">
        <f t="shared" si="69"/>
        <v>#DIV/0!</v>
      </c>
      <c r="AB69" s="59"/>
      <c r="AC69" s="59">
        <f t="shared" si="70"/>
        <v>0</v>
      </c>
      <c r="AD69" s="59"/>
      <c r="AE69" s="59" t="e">
        <f t="shared" si="71"/>
        <v>#DIV/0!</v>
      </c>
      <c r="AF69" s="59"/>
      <c r="AG69" s="59">
        <f t="shared" si="72"/>
        <v>0</v>
      </c>
      <c r="AH69" s="59"/>
      <c r="AI69" s="59" t="e">
        <f t="shared" si="73"/>
        <v>#DIV/0!</v>
      </c>
      <c r="AJ69" s="59"/>
      <c r="AK69" s="59">
        <f t="shared" si="74"/>
        <v>0</v>
      </c>
      <c r="AL69" s="59"/>
      <c r="AM69" s="59" t="e">
        <f t="shared" si="75"/>
        <v>#DIV/0!</v>
      </c>
      <c r="AN69" s="59"/>
      <c r="AO69" s="59">
        <f t="shared" si="76"/>
        <v>0</v>
      </c>
      <c r="AP69" s="59"/>
      <c r="AQ69" s="59" t="e">
        <f t="shared" si="77"/>
        <v>#DIV/0!</v>
      </c>
      <c r="AR69" s="59"/>
      <c r="AS69" s="59">
        <f t="shared" si="78"/>
        <v>0</v>
      </c>
      <c r="AT69" s="59"/>
      <c r="AU69" s="59"/>
      <c r="AV69" s="59"/>
      <c r="AW69" s="59">
        <f t="shared" si="58"/>
        <v>0</v>
      </c>
      <c r="AX69" s="124"/>
      <c r="AY69" s="59"/>
      <c r="AZ69" s="59"/>
      <c r="BA69" s="59">
        <f t="shared" si="62"/>
        <v>0</v>
      </c>
      <c r="BB69" s="124"/>
      <c r="BC69" s="59"/>
      <c r="BD69" s="59"/>
      <c r="BE69" s="59">
        <f t="shared" si="60"/>
        <v>0</v>
      </c>
      <c r="BF69" s="124"/>
      <c r="BG69" s="59"/>
      <c r="BH69" s="59"/>
      <c r="BI69" s="59">
        <f t="shared" si="55"/>
        <v>0</v>
      </c>
      <c r="BJ69" s="124"/>
      <c r="BK69" s="59"/>
      <c r="BL69" s="59"/>
      <c r="BM69" s="59">
        <f t="shared" si="99"/>
        <v>0</v>
      </c>
      <c r="BN69" s="124"/>
      <c r="BO69" s="59"/>
      <c r="BP69" s="59"/>
      <c r="BQ69" s="59">
        <f t="shared" si="100"/>
        <v>0</v>
      </c>
      <c r="BR69" s="124"/>
      <c r="BS69" s="59" t="e">
        <f t="shared" si="79"/>
        <v>#DIV/0!</v>
      </c>
      <c r="BT69" s="59"/>
      <c r="BU69" s="59">
        <f t="shared" si="80"/>
        <v>0</v>
      </c>
      <c r="BV69" s="59"/>
      <c r="BW69" s="59" t="e">
        <f t="shared" si="81"/>
        <v>#DIV/0!</v>
      </c>
      <c r="BX69" s="59"/>
      <c r="BY69" s="59">
        <f t="shared" si="82"/>
        <v>0</v>
      </c>
      <c r="BZ69" s="59"/>
      <c r="CA69" s="59"/>
      <c r="CB69" s="59"/>
      <c r="CC69" s="59">
        <f t="shared" si="56"/>
        <v>0</v>
      </c>
      <c r="CD69" s="124"/>
      <c r="CE69" s="59"/>
      <c r="CF69" s="59"/>
      <c r="CG69" s="59">
        <f t="shared" si="101"/>
        <v>0</v>
      </c>
      <c r="CH69" s="124"/>
      <c r="CI69" s="59"/>
      <c r="CJ69" s="59"/>
      <c r="CK69" s="59">
        <f t="shared" si="103"/>
        <v>0</v>
      </c>
      <c r="CL69" s="124"/>
      <c r="CM69" s="59"/>
      <c r="CN69" s="59"/>
      <c r="CO69" s="59">
        <f t="shared" si="61"/>
        <v>0</v>
      </c>
      <c r="CP69" s="124"/>
      <c r="CQ69" s="59"/>
      <c r="CR69" s="59"/>
      <c r="CS69" s="59">
        <f t="shared" si="102"/>
        <v>0</v>
      </c>
      <c r="CT69" s="124"/>
      <c r="CU69" s="59"/>
      <c r="CV69" s="59"/>
      <c r="CW69" s="59">
        <f t="shared" si="104"/>
        <v>0</v>
      </c>
      <c r="CX69" s="124"/>
      <c r="CY69" s="59" t="e">
        <f t="shared" si="83"/>
        <v>#DIV/0!</v>
      </c>
      <c r="CZ69" s="59"/>
      <c r="DA69" s="59">
        <f t="shared" si="84"/>
        <v>0</v>
      </c>
      <c r="DB69" s="59"/>
      <c r="DC69" s="59" t="e">
        <f t="shared" si="85"/>
        <v>#DIV/0!</v>
      </c>
      <c r="DD69" s="59"/>
      <c r="DE69" s="59">
        <f t="shared" si="86"/>
        <v>0</v>
      </c>
      <c r="DF69" s="59"/>
      <c r="DG69" s="59" t="e">
        <f t="shared" si="87"/>
        <v>#DIV/0!</v>
      </c>
      <c r="DH69" s="59"/>
      <c r="DI69" s="59">
        <f t="shared" si="88"/>
        <v>0</v>
      </c>
      <c r="DJ69" s="59"/>
      <c r="DK69" s="59" t="e">
        <f t="shared" si="89"/>
        <v>#DIV/0!</v>
      </c>
      <c r="DL69" s="59"/>
      <c r="DM69" s="59">
        <f t="shared" si="90"/>
        <v>0</v>
      </c>
      <c r="DN69" s="59"/>
      <c r="DO69" s="59" t="e">
        <f t="shared" si="91"/>
        <v>#DIV/0!</v>
      </c>
      <c r="DP69" s="59"/>
      <c r="DQ69" s="59">
        <f t="shared" si="92"/>
        <v>0</v>
      </c>
      <c r="DR69" s="59"/>
      <c r="DS69" s="59" t="e">
        <f t="shared" si="93"/>
        <v>#DIV/0!</v>
      </c>
      <c r="DT69" s="59"/>
      <c r="DU69" s="59">
        <f t="shared" si="94"/>
        <v>0</v>
      </c>
      <c r="DV69" s="59"/>
      <c r="DW69" s="59" t="e">
        <f t="shared" si="95"/>
        <v>#DIV/0!</v>
      </c>
      <c r="DX69" s="59"/>
      <c r="DY69" s="59">
        <f t="shared" si="96"/>
        <v>0</v>
      </c>
      <c r="DZ69" s="59"/>
      <c r="EA69" s="59">
        <f t="shared" si="46"/>
        <v>0</v>
      </c>
      <c r="EB69" s="59">
        <f t="shared" si="47"/>
        <v>0</v>
      </c>
      <c r="EC69" s="59">
        <f t="shared" si="48"/>
        <v>0</v>
      </c>
      <c r="ED69" s="124">
        <f t="shared" si="49"/>
        <v>0</v>
      </c>
    </row>
    <row r="70" spans="1:134" x14ac:dyDescent="0.25">
      <c r="A70" s="122">
        <v>64</v>
      </c>
      <c r="B70" s="144" t="s">
        <v>54</v>
      </c>
      <c r="C70" s="59" t="e">
        <f t="shared" si="63"/>
        <v>#DIV/0!</v>
      </c>
      <c r="D70" s="59"/>
      <c r="E70" s="59">
        <f t="shared" si="64"/>
        <v>0</v>
      </c>
      <c r="F70" s="59"/>
      <c r="G70" s="59"/>
      <c r="H70" s="59"/>
      <c r="I70" s="59">
        <f t="shared" si="57"/>
        <v>0</v>
      </c>
      <c r="J70" s="124"/>
      <c r="K70" s="59"/>
      <c r="L70" s="59"/>
      <c r="M70" s="59">
        <f t="shared" si="97"/>
        <v>0</v>
      </c>
      <c r="N70" s="124"/>
      <c r="O70" s="59" t="e">
        <f t="shared" si="65"/>
        <v>#DIV/0!</v>
      </c>
      <c r="P70" s="59"/>
      <c r="Q70" s="59">
        <f t="shared" si="66"/>
        <v>0</v>
      </c>
      <c r="R70" s="59"/>
      <c r="S70" s="59"/>
      <c r="T70" s="59"/>
      <c r="U70" s="59">
        <f t="shared" si="98"/>
        <v>0</v>
      </c>
      <c r="V70" s="124"/>
      <c r="W70" s="59" t="e">
        <f t="shared" si="67"/>
        <v>#DIV/0!</v>
      </c>
      <c r="X70" s="59"/>
      <c r="Y70" s="59">
        <f t="shared" si="68"/>
        <v>0</v>
      </c>
      <c r="Z70" s="59"/>
      <c r="AA70" s="59" t="e">
        <f t="shared" si="69"/>
        <v>#DIV/0!</v>
      </c>
      <c r="AB70" s="59"/>
      <c r="AC70" s="59">
        <f t="shared" si="70"/>
        <v>0</v>
      </c>
      <c r="AD70" s="59"/>
      <c r="AE70" s="59" t="e">
        <f t="shared" si="71"/>
        <v>#DIV/0!</v>
      </c>
      <c r="AF70" s="59"/>
      <c r="AG70" s="59">
        <f t="shared" si="72"/>
        <v>0</v>
      </c>
      <c r="AH70" s="59"/>
      <c r="AI70" s="59" t="e">
        <f t="shared" si="73"/>
        <v>#DIV/0!</v>
      </c>
      <c r="AJ70" s="59"/>
      <c r="AK70" s="59">
        <f t="shared" si="74"/>
        <v>0</v>
      </c>
      <c r="AL70" s="59"/>
      <c r="AM70" s="59" t="e">
        <f t="shared" si="75"/>
        <v>#DIV/0!</v>
      </c>
      <c r="AN70" s="59"/>
      <c r="AO70" s="59">
        <f t="shared" si="76"/>
        <v>0</v>
      </c>
      <c r="AP70" s="59"/>
      <c r="AQ70" s="59" t="e">
        <f t="shared" si="77"/>
        <v>#DIV/0!</v>
      </c>
      <c r="AR70" s="59"/>
      <c r="AS70" s="59">
        <f t="shared" si="78"/>
        <v>0</v>
      </c>
      <c r="AT70" s="59"/>
      <c r="AU70" s="59"/>
      <c r="AV70" s="59"/>
      <c r="AW70" s="59">
        <f t="shared" si="58"/>
        <v>0</v>
      </c>
      <c r="AX70" s="124"/>
      <c r="AY70" s="59"/>
      <c r="AZ70" s="59"/>
      <c r="BA70" s="59">
        <f t="shared" si="62"/>
        <v>0</v>
      </c>
      <c r="BB70" s="124"/>
      <c r="BC70" s="59"/>
      <c r="BD70" s="59"/>
      <c r="BE70" s="59">
        <f t="shared" si="60"/>
        <v>0</v>
      </c>
      <c r="BF70" s="124"/>
      <c r="BG70" s="59"/>
      <c r="BH70" s="59"/>
      <c r="BI70" s="59">
        <f t="shared" si="55"/>
        <v>0</v>
      </c>
      <c r="BJ70" s="124"/>
      <c r="BK70" s="59"/>
      <c r="BL70" s="59"/>
      <c r="BM70" s="59">
        <f t="shared" si="99"/>
        <v>0</v>
      </c>
      <c r="BN70" s="124"/>
      <c r="BO70" s="59"/>
      <c r="BP70" s="59"/>
      <c r="BQ70" s="59">
        <f t="shared" si="100"/>
        <v>0</v>
      </c>
      <c r="BR70" s="124"/>
      <c r="BS70" s="59" t="e">
        <f t="shared" si="79"/>
        <v>#DIV/0!</v>
      </c>
      <c r="BT70" s="59"/>
      <c r="BU70" s="59">
        <f t="shared" si="80"/>
        <v>0</v>
      </c>
      <c r="BV70" s="59"/>
      <c r="BW70" s="59" t="e">
        <f t="shared" si="81"/>
        <v>#DIV/0!</v>
      </c>
      <c r="BX70" s="59"/>
      <c r="BY70" s="59">
        <f t="shared" si="82"/>
        <v>0</v>
      </c>
      <c r="BZ70" s="59"/>
      <c r="CA70" s="59"/>
      <c r="CB70" s="59"/>
      <c r="CC70" s="59">
        <f t="shared" si="56"/>
        <v>0</v>
      </c>
      <c r="CD70" s="124"/>
      <c r="CE70" s="59"/>
      <c r="CF70" s="59"/>
      <c r="CG70" s="59">
        <f t="shared" si="101"/>
        <v>0</v>
      </c>
      <c r="CH70" s="124"/>
      <c r="CI70" s="59"/>
      <c r="CJ70" s="59"/>
      <c r="CK70" s="59">
        <f t="shared" si="103"/>
        <v>0</v>
      </c>
      <c r="CL70" s="124"/>
      <c r="CM70" s="59"/>
      <c r="CN70" s="59"/>
      <c r="CO70" s="59">
        <f t="shared" si="61"/>
        <v>0</v>
      </c>
      <c r="CP70" s="124"/>
      <c r="CQ70" s="59"/>
      <c r="CR70" s="59"/>
      <c r="CS70" s="59">
        <f t="shared" si="102"/>
        <v>0</v>
      </c>
      <c r="CT70" s="124"/>
      <c r="CU70" s="59"/>
      <c r="CV70" s="59"/>
      <c r="CW70" s="59">
        <f t="shared" si="104"/>
        <v>0</v>
      </c>
      <c r="CX70" s="124"/>
      <c r="CY70" s="59" t="e">
        <f t="shared" si="83"/>
        <v>#DIV/0!</v>
      </c>
      <c r="CZ70" s="59"/>
      <c r="DA70" s="59">
        <f t="shared" si="84"/>
        <v>0</v>
      </c>
      <c r="DB70" s="59"/>
      <c r="DC70" s="59" t="e">
        <f t="shared" si="85"/>
        <v>#DIV/0!</v>
      </c>
      <c r="DD70" s="59"/>
      <c r="DE70" s="59">
        <f t="shared" si="86"/>
        <v>0</v>
      </c>
      <c r="DF70" s="59"/>
      <c r="DG70" s="59" t="e">
        <f t="shared" si="87"/>
        <v>#DIV/0!</v>
      </c>
      <c r="DH70" s="59"/>
      <c r="DI70" s="59">
        <f t="shared" si="88"/>
        <v>0</v>
      </c>
      <c r="DJ70" s="59"/>
      <c r="DK70" s="59" t="e">
        <f t="shared" si="89"/>
        <v>#DIV/0!</v>
      </c>
      <c r="DL70" s="59"/>
      <c r="DM70" s="59">
        <f t="shared" si="90"/>
        <v>0</v>
      </c>
      <c r="DN70" s="59"/>
      <c r="DO70" s="59" t="e">
        <f t="shared" si="91"/>
        <v>#DIV/0!</v>
      </c>
      <c r="DP70" s="59"/>
      <c r="DQ70" s="59">
        <f t="shared" si="92"/>
        <v>0</v>
      </c>
      <c r="DR70" s="59"/>
      <c r="DS70" s="59" t="e">
        <f t="shared" si="93"/>
        <v>#DIV/0!</v>
      </c>
      <c r="DT70" s="59"/>
      <c r="DU70" s="59">
        <f t="shared" si="94"/>
        <v>0</v>
      </c>
      <c r="DV70" s="59"/>
      <c r="DW70" s="59" t="e">
        <f t="shared" si="95"/>
        <v>#DIV/0!</v>
      </c>
      <c r="DX70" s="59"/>
      <c r="DY70" s="59">
        <f t="shared" si="96"/>
        <v>0</v>
      </c>
      <c r="DZ70" s="59"/>
      <c r="EA70" s="59">
        <f t="shared" si="46"/>
        <v>0</v>
      </c>
      <c r="EB70" s="59">
        <f t="shared" si="47"/>
        <v>0</v>
      </c>
      <c r="EC70" s="59">
        <f t="shared" si="48"/>
        <v>0</v>
      </c>
      <c r="ED70" s="124">
        <f t="shared" si="49"/>
        <v>0</v>
      </c>
    </row>
    <row r="71" spans="1:134" ht="45" x14ac:dyDescent="0.25">
      <c r="A71" s="122">
        <v>65</v>
      </c>
      <c r="B71" s="144" t="s">
        <v>56</v>
      </c>
      <c r="C71" s="59" t="e">
        <f t="shared" si="63"/>
        <v>#DIV/0!</v>
      </c>
      <c r="D71" s="59"/>
      <c r="E71" s="59">
        <f t="shared" si="64"/>
        <v>0</v>
      </c>
      <c r="F71" s="59"/>
      <c r="G71" s="59"/>
      <c r="H71" s="59"/>
      <c r="I71" s="59">
        <f t="shared" si="57"/>
        <v>0</v>
      </c>
      <c r="J71" s="124"/>
      <c r="K71" s="59"/>
      <c r="L71" s="59"/>
      <c r="M71" s="59">
        <f t="shared" si="97"/>
        <v>0</v>
      </c>
      <c r="N71" s="124"/>
      <c r="O71" s="59" t="e">
        <f t="shared" si="65"/>
        <v>#DIV/0!</v>
      </c>
      <c r="P71" s="59"/>
      <c r="Q71" s="59">
        <f t="shared" si="66"/>
        <v>0</v>
      </c>
      <c r="R71" s="59"/>
      <c r="S71" s="59"/>
      <c r="T71" s="59"/>
      <c r="U71" s="59">
        <f t="shared" si="98"/>
        <v>0</v>
      </c>
      <c r="V71" s="124"/>
      <c r="W71" s="59" t="e">
        <f t="shared" si="67"/>
        <v>#DIV/0!</v>
      </c>
      <c r="X71" s="59"/>
      <c r="Y71" s="59">
        <f t="shared" si="68"/>
        <v>0</v>
      </c>
      <c r="Z71" s="59"/>
      <c r="AA71" s="59" t="e">
        <f t="shared" si="69"/>
        <v>#DIV/0!</v>
      </c>
      <c r="AB71" s="59"/>
      <c r="AC71" s="59">
        <f t="shared" si="70"/>
        <v>0</v>
      </c>
      <c r="AD71" s="59"/>
      <c r="AE71" s="59" t="e">
        <f t="shared" si="71"/>
        <v>#DIV/0!</v>
      </c>
      <c r="AF71" s="59"/>
      <c r="AG71" s="59">
        <f t="shared" si="72"/>
        <v>0</v>
      </c>
      <c r="AH71" s="59"/>
      <c r="AI71" s="59" t="e">
        <f t="shared" si="73"/>
        <v>#DIV/0!</v>
      </c>
      <c r="AJ71" s="59"/>
      <c r="AK71" s="59">
        <f t="shared" si="74"/>
        <v>0</v>
      </c>
      <c r="AL71" s="59"/>
      <c r="AM71" s="59" t="e">
        <f t="shared" si="75"/>
        <v>#DIV/0!</v>
      </c>
      <c r="AN71" s="59"/>
      <c r="AO71" s="59">
        <f t="shared" si="76"/>
        <v>0</v>
      </c>
      <c r="AP71" s="59"/>
      <c r="AQ71" s="59" t="e">
        <f t="shared" si="77"/>
        <v>#DIV/0!</v>
      </c>
      <c r="AR71" s="59"/>
      <c r="AS71" s="59">
        <f t="shared" si="78"/>
        <v>0</v>
      </c>
      <c r="AT71" s="59"/>
      <c r="AU71" s="59"/>
      <c r="AV71" s="59"/>
      <c r="AW71" s="59">
        <f t="shared" si="58"/>
        <v>0</v>
      </c>
      <c r="AX71" s="124"/>
      <c r="AY71" s="59"/>
      <c r="AZ71" s="59"/>
      <c r="BA71" s="59">
        <f t="shared" si="62"/>
        <v>0</v>
      </c>
      <c r="BB71" s="124"/>
      <c r="BC71" s="59"/>
      <c r="BD71" s="59"/>
      <c r="BE71" s="59">
        <f t="shared" si="60"/>
        <v>0</v>
      </c>
      <c r="BF71" s="124"/>
      <c r="BG71" s="59"/>
      <c r="BH71" s="59"/>
      <c r="BI71" s="59">
        <f t="shared" si="55"/>
        <v>0</v>
      </c>
      <c r="BJ71" s="124"/>
      <c r="BK71" s="59"/>
      <c r="BL71" s="59"/>
      <c r="BM71" s="59">
        <f t="shared" si="99"/>
        <v>0</v>
      </c>
      <c r="BN71" s="124"/>
      <c r="BO71" s="59"/>
      <c r="BP71" s="59"/>
      <c r="BQ71" s="59">
        <f t="shared" si="100"/>
        <v>0</v>
      </c>
      <c r="BR71" s="124"/>
      <c r="BS71" s="59" t="e">
        <f t="shared" si="79"/>
        <v>#DIV/0!</v>
      </c>
      <c r="BT71" s="59"/>
      <c r="BU71" s="59">
        <f t="shared" si="80"/>
        <v>0</v>
      </c>
      <c r="BV71" s="59"/>
      <c r="BW71" s="59" t="e">
        <f t="shared" si="81"/>
        <v>#DIV/0!</v>
      </c>
      <c r="BX71" s="59"/>
      <c r="BY71" s="59">
        <f t="shared" si="82"/>
        <v>0</v>
      </c>
      <c r="BZ71" s="59"/>
      <c r="CA71" s="59"/>
      <c r="CB71" s="59"/>
      <c r="CC71" s="59">
        <f t="shared" si="56"/>
        <v>0</v>
      </c>
      <c r="CD71" s="124"/>
      <c r="CE71" s="59"/>
      <c r="CF71" s="59"/>
      <c r="CG71" s="59">
        <f t="shared" si="101"/>
        <v>0</v>
      </c>
      <c r="CH71" s="124"/>
      <c r="CI71" s="59"/>
      <c r="CJ71" s="59"/>
      <c r="CK71" s="59">
        <f t="shared" si="103"/>
        <v>0</v>
      </c>
      <c r="CL71" s="124"/>
      <c r="CM71" s="59"/>
      <c r="CN71" s="59"/>
      <c r="CO71" s="59">
        <f t="shared" si="61"/>
        <v>0</v>
      </c>
      <c r="CP71" s="124"/>
      <c r="CQ71" s="59"/>
      <c r="CR71" s="59"/>
      <c r="CS71" s="59">
        <f t="shared" si="102"/>
        <v>0</v>
      </c>
      <c r="CT71" s="124"/>
      <c r="CU71" s="59"/>
      <c r="CV71" s="59"/>
      <c r="CW71" s="59">
        <f t="shared" si="104"/>
        <v>0</v>
      </c>
      <c r="CX71" s="124"/>
      <c r="CY71" s="59" t="e">
        <f t="shared" si="83"/>
        <v>#DIV/0!</v>
      </c>
      <c r="CZ71" s="59"/>
      <c r="DA71" s="59">
        <f t="shared" si="84"/>
        <v>0</v>
      </c>
      <c r="DB71" s="59"/>
      <c r="DC71" s="59" t="e">
        <f t="shared" si="85"/>
        <v>#DIV/0!</v>
      </c>
      <c r="DD71" s="59"/>
      <c r="DE71" s="59">
        <f t="shared" si="86"/>
        <v>0</v>
      </c>
      <c r="DF71" s="59"/>
      <c r="DG71" s="59" t="e">
        <f t="shared" si="87"/>
        <v>#DIV/0!</v>
      </c>
      <c r="DH71" s="59"/>
      <c r="DI71" s="59">
        <f t="shared" si="88"/>
        <v>0</v>
      </c>
      <c r="DJ71" s="59"/>
      <c r="DK71" s="59" t="e">
        <f t="shared" si="89"/>
        <v>#DIV/0!</v>
      </c>
      <c r="DL71" s="59"/>
      <c r="DM71" s="59">
        <f t="shared" si="90"/>
        <v>0</v>
      </c>
      <c r="DN71" s="59"/>
      <c r="DO71" s="59" t="e">
        <f t="shared" si="91"/>
        <v>#DIV/0!</v>
      </c>
      <c r="DP71" s="59"/>
      <c r="DQ71" s="59">
        <f t="shared" si="92"/>
        <v>0</v>
      </c>
      <c r="DR71" s="59"/>
      <c r="DS71" s="59" t="e">
        <f t="shared" si="93"/>
        <v>#DIV/0!</v>
      </c>
      <c r="DT71" s="59"/>
      <c r="DU71" s="59">
        <f t="shared" si="94"/>
        <v>0</v>
      </c>
      <c r="DV71" s="59"/>
      <c r="DW71" s="59" t="e">
        <f t="shared" si="95"/>
        <v>#DIV/0!</v>
      </c>
      <c r="DX71" s="59"/>
      <c r="DY71" s="59">
        <f t="shared" si="96"/>
        <v>0</v>
      </c>
      <c r="DZ71" s="59"/>
      <c r="EA71" s="59">
        <f t="shared" si="46"/>
        <v>0</v>
      </c>
      <c r="EB71" s="59">
        <f t="shared" si="47"/>
        <v>0</v>
      </c>
      <c r="EC71" s="59">
        <f t="shared" si="48"/>
        <v>0</v>
      </c>
      <c r="ED71" s="124">
        <f t="shared" si="49"/>
        <v>0</v>
      </c>
    </row>
    <row r="72" spans="1:134" x14ac:dyDescent="0.25">
      <c r="A72" s="122">
        <v>66</v>
      </c>
      <c r="B72" s="144" t="s">
        <v>78</v>
      </c>
      <c r="C72" s="59" t="e">
        <f t="shared" si="63"/>
        <v>#DIV/0!</v>
      </c>
      <c r="D72" s="59"/>
      <c r="E72" s="59">
        <f t="shared" si="64"/>
        <v>0</v>
      </c>
      <c r="F72" s="59"/>
      <c r="G72" s="59"/>
      <c r="H72" s="59"/>
      <c r="I72" s="59">
        <f t="shared" si="57"/>
        <v>0</v>
      </c>
      <c r="J72" s="124"/>
      <c r="K72" s="59"/>
      <c r="L72" s="59"/>
      <c r="M72" s="59">
        <f t="shared" si="97"/>
        <v>0</v>
      </c>
      <c r="N72" s="124"/>
      <c r="O72" s="59" t="e">
        <f t="shared" si="65"/>
        <v>#DIV/0!</v>
      </c>
      <c r="P72" s="59"/>
      <c r="Q72" s="59">
        <f t="shared" si="66"/>
        <v>0</v>
      </c>
      <c r="R72" s="59"/>
      <c r="S72" s="59"/>
      <c r="T72" s="59"/>
      <c r="U72" s="59">
        <f t="shared" si="98"/>
        <v>0</v>
      </c>
      <c r="V72" s="124"/>
      <c r="W72" s="59" t="e">
        <f t="shared" si="67"/>
        <v>#DIV/0!</v>
      </c>
      <c r="X72" s="59"/>
      <c r="Y72" s="59">
        <f t="shared" si="68"/>
        <v>0</v>
      </c>
      <c r="Z72" s="59"/>
      <c r="AA72" s="59" t="e">
        <f t="shared" si="69"/>
        <v>#DIV/0!</v>
      </c>
      <c r="AB72" s="59"/>
      <c r="AC72" s="59">
        <f t="shared" si="70"/>
        <v>0</v>
      </c>
      <c r="AD72" s="59"/>
      <c r="AE72" s="59" t="e">
        <f t="shared" si="71"/>
        <v>#DIV/0!</v>
      </c>
      <c r="AF72" s="59"/>
      <c r="AG72" s="59">
        <f t="shared" si="72"/>
        <v>0</v>
      </c>
      <c r="AH72" s="59"/>
      <c r="AI72" s="59" t="e">
        <f t="shared" si="73"/>
        <v>#DIV/0!</v>
      </c>
      <c r="AJ72" s="59"/>
      <c r="AK72" s="59">
        <f t="shared" si="74"/>
        <v>0</v>
      </c>
      <c r="AL72" s="59"/>
      <c r="AM72" s="59" t="e">
        <f t="shared" si="75"/>
        <v>#DIV/0!</v>
      </c>
      <c r="AN72" s="59"/>
      <c r="AO72" s="59">
        <f t="shared" si="76"/>
        <v>0</v>
      </c>
      <c r="AP72" s="59"/>
      <c r="AQ72" s="59" t="e">
        <f t="shared" si="77"/>
        <v>#DIV/0!</v>
      </c>
      <c r="AR72" s="59"/>
      <c r="AS72" s="59">
        <f t="shared" si="78"/>
        <v>0</v>
      </c>
      <c r="AT72" s="59"/>
      <c r="AU72" s="59"/>
      <c r="AV72" s="59"/>
      <c r="AW72" s="59">
        <f t="shared" si="58"/>
        <v>0</v>
      </c>
      <c r="AX72" s="124"/>
      <c r="AY72" s="59"/>
      <c r="AZ72" s="59"/>
      <c r="BA72" s="59">
        <f t="shared" si="62"/>
        <v>0</v>
      </c>
      <c r="BB72" s="124"/>
      <c r="BC72" s="59"/>
      <c r="BD72" s="59"/>
      <c r="BE72" s="59">
        <f t="shared" si="60"/>
        <v>0</v>
      </c>
      <c r="BF72" s="124"/>
      <c r="BG72" s="59"/>
      <c r="BH72" s="59"/>
      <c r="BI72" s="59">
        <f t="shared" si="55"/>
        <v>0</v>
      </c>
      <c r="BJ72" s="124"/>
      <c r="BK72" s="59"/>
      <c r="BL72" s="59"/>
      <c r="BM72" s="59">
        <f t="shared" si="99"/>
        <v>0</v>
      </c>
      <c r="BN72" s="124"/>
      <c r="BO72" s="59"/>
      <c r="BP72" s="59"/>
      <c r="BQ72" s="59">
        <f t="shared" si="100"/>
        <v>0</v>
      </c>
      <c r="BR72" s="124"/>
      <c r="BS72" s="59" t="e">
        <f t="shared" si="79"/>
        <v>#DIV/0!</v>
      </c>
      <c r="BT72" s="59"/>
      <c r="BU72" s="59">
        <f t="shared" si="80"/>
        <v>0</v>
      </c>
      <c r="BV72" s="59"/>
      <c r="BW72" s="59" t="e">
        <f t="shared" si="81"/>
        <v>#DIV/0!</v>
      </c>
      <c r="BX72" s="59"/>
      <c r="BY72" s="59">
        <f t="shared" si="82"/>
        <v>0</v>
      </c>
      <c r="BZ72" s="59"/>
      <c r="CA72" s="59"/>
      <c r="CB72" s="59"/>
      <c r="CC72" s="59">
        <f t="shared" si="56"/>
        <v>0</v>
      </c>
      <c r="CD72" s="124"/>
      <c r="CE72" s="59"/>
      <c r="CF72" s="59"/>
      <c r="CG72" s="59">
        <f t="shared" si="101"/>
        <v>0</v>
      </c>
      <c r="CH72" s="124"/>
      <c r="CI72" s="59"/>
      <c r="CJ72" s="59"/>
      <c r="CK72" s="59">
        <f t="shared" si="103"/>
        <v>0</v>
      </c>
      <c r="CL72" s="124"/>
      <c r="CM72" s="59"/>
      <c r="CN72" s="59"/>
      <c r="CO72" s="59">
        <f t="shared" si="61"/>
        <v>0</v>
      </c>
      <c r="CP72" s="124"/>
      <c r="CQ72" s="59"/>
      <c r="CR72" s="59"/>
      <c r="CS72" s="59">
        <f t="shared" si="102"/>
        <v>0</v>
      </c>
      <c r="CT72" s="124"/>
      <c r="CU72" s="59"/>
      <c r="CV72" s="59"/>
      <c r="CW72" s="59">
        <f t="shared" si="104"/>
        <v>0</v>
      </c>
      <c r="CX72" s="124"/>
      <c r="CY72" s="59" t="e">
        <f t="shared" si="83"/>
        <v>#DIV/0!</v>
      </c>
      <c r="CZ72" s="59"/>
      <c r="DA72" s="59">
        <f t="shared" si="84"/>
        <v>0</v>
      </c>
      <c r="DB72" s="59"/>
      <c r="DC72" s="59" t="e">
        <f t="shared" si="85"/>
        <v>#DIV/0!</v>
      </c>
      <c r="DD72" s="59"/>
      <c r="DE72" s="59">
        <f t="shared" si="86"/>
        <v>0</v>
      </c>
      <c r="DF72" s="59"/>
      <c r="DG72" s="59" t="e">
        <f t="shared" si="87"/>
        <v>#DIV/0!</v>
      </c>
      <c r="DH72" s="59"/>
      <c r="DI72" s="59">
        <f t="shared" si="88"/>
        <v>0</v>
      </c>
      <c r="DJ72" s="59"/>
      <c r="DK72" s="59" t="e">
        <f t="shared" si="89"/>
        <v>#DIV/0!</v>
      </c>
      <c r="DL72" s="59"/>
      <c r="DM72" s="59">
        <f t="shared" si="90"/>
        <v>0</v>
      </c>
      <c r="DN72" s="59"/>
      <c r="DO72" s="59" t="e">
        <f t="shared" si="91"/>
        <v>#DIV/0!</v>
      </c>
      <c r="DP72" s="59"/>
      <c r="DQ72" s="59">
        <f t="shared" si="92"/>
        <v>0</v>
      </c>
      <c r="DR72" s="59"/>
      <c r="DS72" s="59" t="e">
        <f t="shared" si="93"/>
        <v>#DIV/0!</v>
      </c>
      <c r="DT72" s="59"/>
      <c r="DU72" s="59">
        <f t="shared" si="94"/>
        <v>0</v>
      </c>
      <c r="DV72" s="59"/>
      <c r="DW72" s="59" t="e">
        <f t="shared" si="95"/>
        <v>#DIV/0!</v>
      </c>
      <c r="DX72" s="59"/>
      <c r="DY72" s="59">
        <f t="shared" si="96"/>
        <v>0</v>
      </c>
      <c r="DZ72" s="59"/>
      <c r="EA72" s="59">
        <f t="shared" si="46"/>
        <v>0</v>
      </c>
      <c r="EB72" s="59">
        <f t="shared" si="47"/>
        <v>0</v>
      </c>
      <c r="EC72" s="59">
        <f t="shared" si="48"/>
        <v>0</v>
      </c>
      <c r="ED72" s="124">
        <f t="shared" si="49"/>
        <v>0</v>
      </c>
    </row>
    <row r="73" spans="1:134" x14ac:dyDescent="0.25">
      <c r="A73" s="122">
        <v>67</v>
      </c>
      <c r="B73" s="144" t="s">
        <v>58</v>
      </c>
      <c r="C73" s="59" t="e">
        <f t="shared" si="63"/>
        <v>#DIV/0!</v>
      </c>
      <c r="D73" s="59"/>
      <c r="E73" s="59">
        <f t="shared" si="64"/>
        <v>0</v>
      </c>
      <c r="F73" s="59"/>
      <c r="G73" s="59"/>
      <c r="H73" s="59"/>
      <c r="I73" s="59">
        <f t="shared" si="57"/>
        <v>0</v>
      </c>
      <c r="J73" s="124"/>
      <c r="K73" s="59"/>
      <c r="L73" s="59"/>
      <c r="M73" s="59">
        <f t="shared" si="97"/>
        <v>0</v>
      </c>
      <c r="N73" s="124"/>
      <c r="O73" s="59" t="e">
        <f t="shared" si="65"/>
        <v>#DIV/0!</v>
      </c>
      <c r="P73" s="59"/>
      <c r="Q73" s="59">
        <f t="shared" si="66"/>
        <v>0</v>
      </c>
      <c r="R73" s="59"/>
      <c r="S73" s="59"/>
      <c r="T73" s="59"/>
      <c r="U73" s="59">
        <f t="shared" si="98"/>
        <v>0</v>
      </c>
      <c r="V73" s="124"/>
      <c r="W73" s="59" t="e">
        <f t="shared" si="67"/>
        <v>#DIV/0!</v>
      </c>
      <c r="X73" s="59"/>
      <c r="Y73" s="59">
        <f t="shared" si="68"/>
        <v>0</v>
      </c>
      <c r="Z73" s="59"/>
      <c r="AA73" s="59" t="e">
        <f t="shared" si="69"/>
        <v>#DIV/0!</v>
      </c>
      <c r="AB73" s="59"/>
      <c r="AC73" s="59">
        <f t="shared" si="70"/>
        <v>0</v>
      </c>
      <c r="AD73" s="59"/>
      <c r="AE73" s="59" t="e">
        <f t="shared" si="71"/>
        <v>#DIV/0!</v>
      </c>
      <c r="AF73" s="59"/>
      <c r="AG73" s="59">
        <f t="shared" si="72"/>
        <v>0</v>
      </c>
      <c r="AH73" s="59"/>
      <c r="AI73" s="59" t="e">
        <f t="shared" si="73"/>
        <v>#DIV/0!</v>
      </c>
      <c r="AJ73" s="59"/>
      <c r="AK73" s="59">
        <f t="shared" si="74"/>
        <v>0</v>
      </c>
      <c r="AL73" s="59"/>
      <c r="AM73" s="59" t="e">
        <f t="shared" si="75"/>
        <v>#DIV/0!</v>
      </c>
      <c r="AN73" s="59"/>
      <c r="AO73" s="59">
        <f t="shared" si="76"/>
        <v>0</v>
      </c>
      <c r="AP73" s="59"/>
      <c r="AQ73" s="59" t="e">
        <f t="shared" si="77"/>
        <v>#DIV/0!</v>
      </c>
      <c r="AR73" s="59"/>
      <c r="AS73" s="59">
        <f t="shared" si="78"/>
        <v>0</v>
      </c>
      <c r="AT73" s="59"/>
      <c r="AU73" s="59"/>
      <c r="AV73" s="59"/>
      <c r="AW73" s="59">
        <f t="shared" si="58"/>
        <v>0</v>
      </c>
      <c r="AX73" s="124"/>
      <c r="AY73" s="59"/>
      <c r="AZ73" s="59"/>
      <c r="BA73" s="59">
        <f t="shared" si="62"/>
        <v>0</v>
      </c>
      <c r="BB73" s="124"/>
      <c r="BC73" s="59"/>
      <c r="BD73" s="59"/>
      <c r="BE73" s="59">
        <f t="shared" si="60"/>
        <v>0</v>
      </c>
      <c r="BF73" s="124"/>
      <c r="BG73" s="59"/>
      <c r="BH73" s="59"/>
      <c r="BI73" s="59">
        <f t="shared" si="55"/>
        <v>0</v>
      </c>
      <c r="BJ73" s="124"/>
      <c r="BK73" s="59"/>
      <c r="BL73" s="59"/>
      <c r="BM73" s="59">
        <f t="shared" si="99"/>
        <v>0</v>
      </c>
      <c r="BN73" s="124"/>
      <c r="BO73" s="59"/>
      <c r="BP73" s="59"/>
      <c r="BQ73" s="59">
        <f t="shared" si="100"/>
        <v>0</v>
      </c>
      <c r="BR73" s="124"/>
      <c r="BS73" s="59" t="e">
        <f t="shared" si="79"/>
        <v>#DIV/0!</v>
      </c>
      <c r="BT73" s="59"/>
      <c r="BU73" s="59">
        <f t="shared" si="80"/>
        <v>0</v>
      </c>
      <c r="BV73" s="59"/>
      <c r="BW73" s="59" t="e">
        <f t="shared" si="81"/>
        <v>#DIV/0!</v>
      </c>
      <c r="BX73" s="59"/>
      <c r="BY73" s="59">
        <f t="shared" si="82"/>
        <v>0</v>
      </c>
      <c r="BZ73" s="59"/>
      <c r="CA73" s="59"/>
      <c r="CB73" s="59"/>
      <c r="CC73" s="59">
        <f t="shared" si="56"/>
        <v>0</v>
      </c>
      <c r="CD73" s="124"/>
      <c r="CE73" s="59"/>
      <c r="CF73" s="59"/>
      <c r="CG73" s="59">
        <f t="shared" si="101"/>
        <v>0</v>
      </c>
      <c r="CH73" s="124"/>
      <c r="CI73" s="59"/>
      <c r="CJ73" s="59"/>
      <c r="CK73" s="59">
        <f t="shared" si="103"/>
        <v>0</v>
      </c>
      <c r="CL73" s="124"/>
      <c r="CM73" s="59"/>
      <c r="CN73" s="59"/>
      <c r="CO73" s="59">
        <f t="shared" si="61"/>
        <v>0</v>
      </c>
      <c r="CP73" s="124"/>
      <c r="CQ73" s="59"/>
      <c r="CR73" s="59"/>
      <c r="CS73" s="59">
        <f t="shared" si="102"/>
        <v>0</v>
      </c>
      <c r="CT73" s="124"/>
      <c r="CU73" s="59"/>
      <c r="CV73" s="59"/>
      <c r="CW73" s="59">
        <f t="shared" si="104"/>
        <v>0</v>
      </c>
      <c r="CX73" s="124"/>
      <c r="CY73" s="59" t="e">
        <f t="shared" si="83"/>
        <v>#DIV/0!</v>
      </c>
      <c r="CZ73" s="59"/>
      <c r="DA73" s="59">
        <f t="shared" si="84"/>
        <v>0</v>
      </c>
      <c r="DB73" s="59"/>
      <c r="DC73" s="59" t="e">
        <f t="shared" si="85"/>
        <v>#DIV/0!</v>
      </c>
      <c r="DD73" s="59"/>
      <c r="DE73" s="59">
        <f t="shared" si="86"/>
        <v>0</v>
      </c>
      <c r="DF73" s="59"/>
      <c r="DG73" s="59" t="e">
        <f t="shared" si="87"/>
        <v>#DIV/0!</v>
      </c>
      <c r="DH73" s="59"/>
      <c r="DI73" s="59">
        <f t="shared" si="88"/>
        <v>0</v>
      </c>
      <c r="DJ73" s="59"/>
      <c r="DK73" s="59" t="e">
        <f t="shared" si="89"/>
        <v>#DIV/0!</v>
      </c>
      <c r="DL73" s="59"/>
      <c r="DM73" s="59">
        <f t="shared" si="90"/>
        <v>0</v>
      </c>
      <c r="DN73" s="59"/>
      <c r="DO73" s="59" t="e">
        <f t="shared" si="91"/>
        <v>#DIV/0!</v>
      </c>
      <c r="DP73" s="59"/>
      <c r="DQ73" s="59">
        <f t="shared" si="92"/>
        <v>0</v>
      </c>
      <c r="DR73" s="59"/>
      <c r="DS73" s="59" t="e">
        <f t="shared" si="93"/>
        <v>#DIV/0!</v>
      </c>
      <c r="DT73" s="59"/>
      <c r="DU73" s="59">
        <f t="shared" si="94"/>
        <v>0</v>
      </c>
      <c r="DV73" s="59"/>
      <c r="DW73" s="59" t="e">
        <f t="shared" si="95"/>
        <v>#DIV/0!</v>
      </c>
      <c r="DX73" s="59"/>
      <c r="DY73" s="59">
        <f t="shared" si="96"/>
        <v>0</v>
      </c>
      <c r="DZ73" s="59"/>
      <c r="EA73" s="59">
        <f t="shared" si="46"/>
        <v>0</v>
      </c>
      <c r="EB73" s="59">
        <f t="shared" si="47"/>
        <v>0</v>
      </c>
      <c r="EC73" s="59">
        <f t="shared" si="48"/>
        <v>0</v>
      </c>
      <c r="ED73" s="124">
        <f t="shared" si="49"/>
        <v>0</v>
      </c>
    </row>
    <row r="74" spans="1:134" x14ac:dyDescent="0.25">
      <c r="A74" s="122">
        <v>68</v>
      </c>
      <c r="B74" s="144" t="s">
        <v>60</v>
      </c>
      <c r="C74" s="59" t="e">
        <f t="shared" si="63"/>
        <v>#DIV/0!</v>
      </c>
      <c r="D74" s="59"/>
      <c r="E74" s="59">
        <f t="shared" si="64"/>
        <v>0</v>
      </c>
      <c r="F74" s="59"/>
      <c r="G74" s="59"/>
      <c r="H74" s="59"/>
      <c r="I74" s="59">
        <f t="shared" si="57"/>
        <v>0</v>
      </c>
      <c r="J74" s="124"/>
      <c r="K74" s="59"/>
      <c r="L74" s="59"/>
      <c r="M74" s="59">
        <f t="shared" si="97"/>
        <v>0</v>
      </c>
      <c r="N74" s="124"/>
      <c r="O74" s="59" t="e">
        <f t="shared" si="65"/>
        <v>#DIV/0!</v>
      </c>
      <c r="P74" s="59"/>
      <c r="Q74" s="59">
        <f t="shared" si="66"/>
        <v>0</v>
      </c>
      <c r="R74" s="59"/>
      <c r="S74" s="59"/>
      <c r="T74" s="59"/>
      <c r="U74" s="59">
        <f t="shared" si="98"/>
        <v>0</v>
      </c>
      <c r="V74" s="124"/>
      <c r="W74" s="59" t="e">
        <f t="shared" si="67"/>
        <v>#DIV/0!</v>
      </c>
      <c r="X74" s="59"/>
      <c r="Y74" s="59">
        <f t="shared" si="68"/>
        <v>0</v>
      </c>
      <c r="Z74" s="59"/>
      <c r="AA74" s="59" t="e">
        <f t="shared" si="69"/>
        <v>#DIV/0!</v>
      </c>
      <c r="AB74" s="59"/>
      <c r="AC74" s="59">
        <f t="shared" si="70"/>
        <v>0</v>
      </c>
      <c r="AD74" s="59"/>
      <c r="AE74" s="59" t="e">
        <f t="shared" si="71"/>
        <v>#DIV/0!</v>
      </c>
      <c r="AF74" s="59"/>
      <c r="AG74" s="59">
        <f t="shared" si="72"/>
        <v>0</v>
      </c>
      <c r="AH74" s="59"/>
      <c r="AI74" s="59" t="e">
        <f t="shared" si="73"/>
        <v>#DIV/0!</v>
      </c>
      <c r="AJ74" s="59"/>
      <c r="AK74" s="59">
        <f t="shared" si="74"/>
        <v>0</v>
      </c>
      <c r="AL74" s="59"/>
      <c r="AM74" s="59" t="e">
        <f t="shared" si="75"/>
        <v>#DIV/0!</v>
      </c>
      <c r="AN74" s="59"/>
      <c r="AO74" s="59">
        <f t="shared" si="76"/>
        <v>0</v>
      </c>
      <c r="AP74" s="59"/>
      <c r="AQ74" s="59" t="e">
        <f t="shared" si="77"/>
        <v>#DIV/0!</v>
      </c>
      <c r="AR74" s="59"/>
      <c r="AS74" s="59">
        <f t="shared" si="78"/>
        <v>0</v>
      </c>
      <c r="AT74" s="59"/>
      <c r="AU74" s="59"/>
      <c r="AV74" s="59"/>
      <c r="AW74" s="59">
        <f t="shared" si="58"/>
        <v>0</v>
      </c>
      <c r="AX74" s="124"/>
      <c r="AY74" s="59"/>
      <c r="AZ74" s="59"/>
      <c r="BA74" s="59">
        <f t="shared" si="62"/>
        <v>0</v>
      </c>
      <c r="BB74" s="124"/>
      <c r="BC74" s="59"/>
      <c r="BD74" s="59"/>
      <c r="BE74" s="59">
        <f t="shared" si="60"/>
        <v>0</v>
      </c>
      <c r="BF74" s="124"/>
      <c r="BG74" s="59"/>
      <c r="BH74" s="59"/>
      <c r="BI74" s="59">
        <f t="shared" si="55"/>
        <v>0</v>
      </c>
      <c r="BJ74" s="124"/>
      <c r="BK74" s="59"/>
      <c r="BL74" s="59"/>
      <c r="BM74" s="59">
        <f t="shared" si="99"/>
        <v>0</v>
      </c>
      <c r="BN74" s="124"/>
      <c r="BO74" s="59"/>
      <c r="BP74" s="59"/>
      <c r="BQ74" s="59">
        <f t="shared" si="100"/>
        <v>0</v>
      </c>
      <c r="BR74" s="124"/>
      <c r="BS74" s="59" t="e">
        <f t="shared" si="79"/>
        <v>#DIV/0!</v>
      </c>
      <c r="BT74" s="59"/>
      <c r="BU74" s="59">
        <f t="shared" si="80"/>
        <v>0</v>
      </c>
      <c r="BV74" s="59"/>
      <c r="BW74" s="59" t="e">
        <f t="shared" si="81"/>
        <v>#DIV/0!</v>
      </c>
      <c r="BX74" s="59"/>
      <c r="BY74" s="59">
        <f t="shared" si="82"/>
        <v>0</v>
      </c>
      <c r="BZ74" s="59"/>
      <c r="CA74" s="59"/>
      <c r="CB74" s="59"/>
      <c r="CC74" s="59">
        <f t="shared" si="56"/>
        <v>0</v>
      </c>
      <c r="CD74" s="124"/>
      <c r="CE74" s="59"/>
      <c r="CF74" s="59"/>
      <c r="CG74" s="59">
        <f t="shared" si="101"/>
        <v>0</v>
      </c>
      <c r="CH74" s="124"/>
      <c r="CI74" s="59"/>
      <c r="CJ74" s="59"/>
      <c r="CK74" s="59">
        <f t="shared" si="103"/>
        <v>0</v>
      </c>
      <c r="CL74" s="124"/>
      <c r="CM74" s="59"/>
      <c r="CN74" s="59"/>
      <c r="CO74" s="59">
        <f t="shared" si="61"/>
        <v>0</v>
      </c>
      <c r="CP74" s="124"/>
      <c r="CQ74" s="59"/>
      <c r="CR74" s="59"/>
      <c r="CS74" s="59">
        <f t="shared" si="102"/>
        <v>0</v>
      </c>
      <c r="CT74" s="124"/>
      <c r="CU74" s="59"/>
      <c r="CV74" s="59"/>
      <c r="CW74" s="59">
        <f t="shared" si="104"/>
        <v>0</v>
      </c>
      <c r="CX74" s="124"/>
      <c r="CY74" s="59" t="e">
        <f t="shared" si="83"/>
        <v>#DIV/0!</v>
      </c>
      <c r="CZ74" s="59"/>
      <c r="DA74" s="59">
        <f t="shared" si="84"/>
        <v>0</v>
      </c>
      <c r="DB74" s="59"/>
      <c r="DC74" s="59" t="e">
        <f t="shared" si="85"/>
        <v>#DIV/0!</v>
      </c>
      <c r="DD74" s="59"/>
      <c r="DE74" s="59">
        <f t="shared" si="86"/>
        <v>0</v>
      </c>
      <c r="DF74" s="59"/>
      <c r="DG74" s="59" t="e">
        <f t="shared" si="87"/>
        <v>#DIV/0!</v>
      </c>
      <c r="DH74" s="59"/>
      <c r="DI74" s="59">
        <f t="shared" si="88"/>
        <v>0</v>
      </c>
      <c r="DJ74" s="59"/>
      <c r="DK74" s="59" t="e">
        <f t="shared" si="89"/>
        <v>#DIV/0!</v>
      </c>
      <c r="DL74" s="59"/>
      <c r="DM74" s="59">
        <f t="shared" si="90"/>
        <v>0</v>
      </c>
      <c r="DN74" s="59"/>
      <c r="DO74" s="59" t="e">
        <f t="shared" si="91"/>
        <v>#DIV/0!</v>
      </c>
      <c r="DP74" s="59"/>
      <c r="DQ74" s="59">
        <f t="shared" si="92"/>
        <v>0</v>
      </c>
      <c r="DR74" s="59"/>
      <c r="DS74" s="59" t="e">
        <f t="shared" si="93"/>
        <v>#DIV/0!</v>
      </c>
      <c r="DT74" s="59"/>
      <c r="DU74" s="59">
        <f t="shared" si="94"/>
        <v>0</v>
      </c>
      <c r="DV74" s="59"/>
      <c r="DW74" s="59" t="e">
        <f t="shared" si="95"/>
        <v>#DIV/0!</v>
      </c>
      <c r="DX74" s="59"/>
      <c r="DY74" s="59">
        <f t="shared" si="96"/>
        <v>0</v>
      </c>
      <c r="DZ74" s="59"/>
      <c r="EA74" s="59">
        <f t="shared" si="46"/>
        <v>0</v>
      </c>
      <c r="EB74" s="59">
        <f t="shared" si="47"/>
        <v>0</v>
      </c>
      <c r="EC74" s="59">
        <f t="shared" si="48"/>
        <v>0</v>
      </c>
      <c r="ED74" s="124">
        <f t="shared" si="49"/>
        <v>0</v>
      </c>
    </row>
    <row r="75" spans="1:134" x14ac:dyDescent="0.25">
      <c r="A75" s="122">
        <v>69</v>
      </c>
      <c r="B75" s="144" t="s">
        <v>61</v>
      </c>
      <c r="C75" s="59" t="e">
        <f t="shared" si="63"/>
        <v>#DIV/0!</v>
      </c>
      <c r="D75" s="59"/>
      <c r="E75" s="59">
        <f t="shared" si="64"/>
        <v>0</v>
      </c>
      <c r="F75" s="59"/>
      <c r="G75" s="59"/>
      <c r="H75" s="59"/>
      <c r="I75" s="59">
        <f t="shared" si="57"/>
        <v>0</v>
      </c>
      <c r="J75" s="124"/>
      <c r="K75" s="59"/>
      <c r="L75" s="59"/>
      <c r="M75" s="59">
        <f t="shared" si="97"/>
        <v>0</v>
      </c>
      <c r="N75" s="124"/>
      <c r="O75" s="59" t="e">
        <f t="shared" si="65"/>
        <v>#DIV/0!</v>
      </c>
      <c r="P75" s="59"/>
      <c r="Q75" s="59">
        <f t="shared" si="66"/>
        <v>0</v>
      </c>
      <c r="R75" s="59"/>
      <c r="S75" s="59"/>
      <c r="T75" s="59"/>
      <c r="U75" s="59">
        <f t="shared" si="98"/>
        <v>0</v>
      </c>
      <c r="V75" s="124"/>
      <c r="W75" s="59" t="e">
        <f t="shared" si="67"/>
        <v>#DIV/0!</v>
      </c>
      <c r="X75" s="59"/>
      <c r="Y75" s="59">
        <f t="shared" si="68"/>
        <v>0</v>
      </c>
      <c r="Z75" s="59"/>
      <c r="AA75" s="59" t="e">
        <f t="shared" si="69"/>
        <v>#DIV/0!</v>
      </c>
      <c r="AB75" s="59"/>
      <c r="AC75" s="59">
        <f t="shared" si="70"/>
        <v>0</v>
      </c>
      <c r="AD75" s="59"/>
      <c r="AE75" s="59" t="e">
        <f t="shared" si="71"/>
        <v>#DIV/0!</v>
      </c>
      <c r="AF75" s="59"/>
      <c r="AG75" s="59">
        <f t="shared" si="72"/>
        <v>0</v>
      </c>
      <c r="AH75" s="59"/>
      <c r="AI75" s="59" t="e">
        <f t="shared" si="73"/>
        <v>#DIV/0!</v>
      </c>
      <c r="AJ75" s="59"/>
      <c r="AK75" s="59">
        <f t="shared" si="74"/>
        <v>0</v>
      </c>
      <c r="AL75" s="59"/>
      <c r="AM75" s="59" t="e">
        <f t="shared" si="75"/>
        <v>#DIV/0!</v>
      </c>
      <c r="AN75" s="59"/>
      <c r="AO75" s="59">
        <f t="shared" si="76"/>
        <v>0</v>
      </c>
      <c r="AP75" s="59"/>
      <c r="AQ75" s="59" t="e">
        <f t="shared" si="77"/>
        <v>#DIV/0!</v>
      </c>
      <c r="AR75" s="59"/>
      <c r="AS75" s="59">
        <f t="shared" si="78"/>
        <v>0</v>
      </c>
      <c r="AT75" s="59"/>
      <c r="AU75" s="59"/>
      <c r="AV75" s="59"/>
      <c r="AW75" s="59">
        <f t="shared" si="58"/>
        <v>0</v>
      </c>
      <c r="AX75" s="124"/>
      <c r="AY75" s="59"/>
      <c r="AZ75" s="59"/>
      <c r="BA75" s="59">
        <f t="shared" si="62"/>
        <v>0</v>
      </c>
      <c r="BB75" s="124"/>
      <c r="BC75" s="59"/>
      <c r="BD75" s="59"/>
      <c r="BE75" s="59">
        <f t="shared" si="60"/>
        <v>0</v>
      </c>
      <c r="BF75" s="124"/>
      <c r="BG75" s="59"/>
      <c r="BH75" s="59"/>
      <c r="BI75" s="59">
        <f t="shared" si="55"/>
        <v>0</v>
      </c>
      <c r="BJ75" s="124"/>
      <c r="BK75" s="59"/>
      <c r="BL75" s="59"/>
      <c r="BM75" s="59">
        <f t="shared" si="99"/>
        <v>0</v>
      </c>
      <c r="BN75" s="124"/>
      <c r="BO75" s="59"/>
      <c r="BP75" s="59"/>
      <c r="BQ75" s="59">
        <f t="shared" si="100"/>
        <v>0</v>
      </c>
      <c r="BR75" s="124"/>
      <c r="BS75" s="59" t="e">
        <f t="shared" si="79"/>
        <v>#DIV/0!</v>
      </c>
      <c r="BT75" s="59"/>
      <c r="BU75" s="59">
        <f t="shared" si="80"/>
        <v>0</v>
      </c>
      <c r="BV75" s="59"/>
      <c r="BW75" s="59" t="e">
        <f t="shared" si="81"/>
        <v>#DIV/0!</v>
      </c>
      <c r="BX75" s="59"/>
      <c r="BY75" s="59">
        <f t="shared" si="82"/>
        <v>0</v>
      </c>
      <c r="BZ75" s="59"/>
      <c r="CA75" s="59"/>
      <c r="CB75" s="59"/>
      <c r="CC75" s="59">
        <f t="shared" si="56"/>
        <v>0</v>
      </c>
      <c r="CD75" s="124"/>
      <c r="CE75" s="59"/>
      <c r="CF75" s="59"/>
      <c r="CG75" s="59">
        <f t="shared" si="101"/>
        <v>0</v>
      </c>
      <c r="CH75" s="124"/>
      <c r="CI75" s="59"/>
      <c r="CJ75" s="59"/>
      <c r="CK75" s="59">
        <f t="shared" si="103"/>
        <v>0</v>
      </c>
      <c r="CL75" s="124"/>
      <c r="CM75" s="59"/>
      <c r="CN75" s="59"/>
      <c r="CO75" s="59">
        <f t="shared" si="61"/>
        <v>0</v>
      </c>
      <c r="CP75" s="124"/>
      <c r="CQ75" s="59"/>
      <c r="CR75" s="59"/>
      <c r="CS75" s="59">
        <f t="shared" si="102"/>
        <v>0</v>
      </c>
      <c r="CT75" s="124"/>
      <c r="CU75" s="59"/>
      <c r="CV75" s="59"/>
      <c r="CW75" s="59">
        <f t="shared" si="104"/>
        <v>0</v>
      </c>
      <c r="CX75" s="124"/>
      <c r="CY75" s="59" t="e">
        <f t="shared" si="83"/>
        <v>#DIV/0!</v>
      </c>
      <c r="CZ75" s="59"/>
      <c r="DA75" s="59">
        <f t="shared" si="84"/>
        <v>0</v>
      </c>
      <c r="DB75" s="59"/>
      <c r="DC75" s="59" t="e">
        <f t="shared" si="85"/>
        <v>#DIV/0!</v>
      </c>
      <c r="DD75" s="59"/>
      <c r="DE75" s="59">
        <f t="shared" si="86"/>
        <v>0</v>
      </c>
      <c r="DF75" s="59"/>
      <c r="DG75" s="59" t="e">
        <f t="shared" si="87"/>
        <v>#DIV/0!</v>
      </c>
      <c r="DH75" s="59"/>
      <c r="DI75" s="59">
        <f t="shared" si="88"/>
        <v>0</v>
      </c>
      <c r="DJ75" s="59"/>
      <c r="DK75" s="59" t="e">
        <f t="shared" si="89"/>
        <v>#DIV/0!</v>
      </c>
      <c r="DL75" s="59"/>
      <c r="DM75" s="59">
        <f t="shared" si="90"/>
        <v>0</v>
      </c>
      <c r="DN75" s="59"/>
      <c r="DO75" s="59" t="e">
        <f t="shared" si="91"/>
        <v>#DIV/0!</v>
      </c>
      <c r="DP75" s="59"/>
      <c r="DQ75" s="59">
        <f t="shared" si="92"/>
        <v>0</v>
      </c>
      <c r="DR75" s="59"/>
      <c r="DS75" s="59" t="e">
        <f t="shared" si="93"/>
        <v>#DIV/0!</v>
      </c>
      <c r="DT75" s="59"/>
      <c r="DU75" s="59">
        <f t="shared" si="94"/>
        <v>0</v>
      </c>
      <c r="DV75" s="59"/>
      <c r="DW75" s="59" t="e">
        <f t="shared" si="95"/>
        <v>#DIV/0!</v>
      </c>
      <c r="DX75" s="59"/>
      <c r="DY75" s="59">
        <f t="shared" si="96"/>
        <v>0</v>
      </c>
      <c r="DZ75" s="59"/>
      <c r="EA75" s="59">
        <f t="shared" si="46"/>
        <v>0</v>
      </c>
      <c r="EB75" s="59">
        <f t="shared" si="47"/>
        <v>0</v>
      </c>
      <c r="EC75" s="59">
        <f t="shared" si="48"/>
        <v>0</v>
      </c>
      <c r="ED75" s="124">
        <f t="shared" si="49"/>
        <v>0</v>
      </c>
    </row>
    <row r="76" spans="1:134" x14ac:dyDescent="0.25">
      <c r="A76" s="122">
        <v>70</v>
      </c>
      <c r="B76" s="144" t="s">
        <v>63</v>
      </c>
      <c r="C76" s="59" t="e">
        <f t="shared" si="63"/>
        <v>#DIV/0!</v>
      </c>
      <c r="D76" s="59"/>
      <c r="E76" s="59">
        <f t="shared" si="64"/>
        <v>0</v>
      </c>
      <c r="F76" s="59"/>
      <c r="G76" s="59"/>
      <c r="H76" s="59"/>
      <c r="I76" s="59">
        <f t="shared" si="57"/>
        <v>0</v>
      </c>
      <c r="J76" s="124"/>
      <c r="K76" s="59"/>
      <c r="L76" s="59"/>
      <c r="M76" s="59">
        <f t="shared" si="97"/>
        <v>0</v>
      </c>
      <c r="N76" s="124"/>
      <c r="O76" s="59" t="e">
        <f t="shared" si="65"/>
        <v>#DIV/0!</v>
      </c>
      <c r="P76" s="59"/>
      <c r="Q76" s="59">
        <f t="shared" si="66"/>
        <v>0</v>
      </c>
      <c r="R76" s="59"/>
      <c r="S76" s="59"/>
      <c r="T76" s="59"/>
      <c r="U76" s="59">
        <f t="shared" si="98"/>
        <v>0</v>
      </c>
      <c r="V76" s="124"/>
      <c r="W76" s="59" t="e">
        <f t="shared" si="67"/>
        <v>#DIV/0!</v>
      </c>
      <c r="X76" s="59"/>
      <c r="Y76" s="59">
        <f t="shared" si="68"/>
        <v>0</v>
      </c>
      <c r="Z76" s="59"/>
      <c r="AA76" s="59" t="e">
        <f t="shared" si="69"/>
        <v>#DIV/0!</v>
      </c>
      <c r="AB76" s="59"/>
      <c r="AC76" s="59">
        <f t="shared" si="70"/>
        <v>0</v>
      </c>
      <c r="AD76" s="59"/>
      <c r="AE76" s="59" t="e">
        <f t="shared" si="71"/>
        <v>#DIV/0!</v>
      </c>
      <c r="AF76" s="59"/>
      <c r="AG76" s="59">
        <f t="shared" si="72"/>
        <v>0</v>
      </c>
      <c r="AH76" s="59"/>
      <c r="AI76" s="59" t="e">
        <f t="shared" si="73"/>
        <v>#DIV/0!</v>
      </c>
      <c r="AJ76" s="59"/>
      <c r="AK76" s="59">
        <f t="shared" si="74"/>
        <v>0</v>
      </c>
      <c r="AL76" s="59"/>
      <c r="AM76" s="59" t="e">
        <f t="shared" si="75"/>
        <v>#DIV/0!</v>
      </c>
      <c r="AN76" s="59"/>
      <c r="AO76" s="59">
        <f t="shared" si="76"/>
        <v>0</v>
      </c>
      <c r="AP76" s="59"/>
      <c r="AQ76" s="59" t="e">
        <f t="shared" si="77"/>
        <v>#DIV/0!</v>
      </c>
      <c r="AR76" s="59"/>
      <c r="AS76" s="59">
        <f t="shared" si="78"/>
        <v>0</v>
      </c>
      <c r="AT76" s="59"/>
      <c r="AU76" s="59"/>
      <c r="AV76" s="59"/>
      <c r="AW76" s="59">
        <f t="shared" si="58"/>
        <v>0</v>
      </c>
      <c r="AX76" s="124"/>
      <c r="AY76" s="59"/>
      <c r="AZ76" s="59"/>
      <c r="BA76" s="59">
        <f t="shared" si="62"/>
        <v>0</v>
      </c>
      <c r="BB76" s="124"/>
      <c r="BC76" s="59"/>
      <c r="BD76" s="59"/>
      <c r="BE76" s="59">
        <f t="shared" si="60"/>
        <v>0</v>
      </c>
      <c r="BF76" s="124"/>
      <c r="BG76" s="59"/>
      <c r="BH76" s="59"/>
      <c r="BI76" s="59">
        <f t="shared" si="55"/>
        <v>0</v>
      </c>
      <c r="BJ76" s="124"/>
      <c r="BK76" s="59"/>
      <c r="BL76" s="59"/>
      <c r="BM76" s="59">
        <f t="shared" si="99"/>
        <v>0</v>
      </c>
      <c r="BN76" s="124"/>
      <c r="BO76" s="59"/>
      <c r="BP76" s="59"/>
      <c r="BQ76" s="59">
        <f t="shared" si="100"/>
        <v>0</v>
      </c>
      <c r="BR76" s="124"/>
      <c r="BS76" s="59" t="e">
        <f t="shared" si="79"/>
        <v>#DIV/0!</v>
      </c>
      <c r="BT76" s="59"/>
      <c r="BU76" s="59">
        <f t="shared" si="80"/>
        <v>0</v>
      </c>
      <c r="BV76" s="59"/>
      <c r="BW76" s="59" t="e">
        <f t="shared" si="81"/>
        <v>#DIV/0!</v>
      </c>
      <c r="BX76" s="59"/>
      <c r="BY76" s="59">
        <f t="shared" si="82"/>
        <v>0</v>
      </c>
      <c r="BZ76" s="59"/>
      <c r="CA76" s="59"/>
      <c r="CB76" s="59"/>
      <c r="CC76" s="59">
        <f t="shared" si="56"/>
        <v>0</v>
      </c>
      <c r="CD76" s="124"/>
      <c r="CE76" s="59"/>
      <c r="CF76" s="59"/>
      <c r="CG76" s="59">
        <f t="shared" si="101"/>
        <v>0</v>
      </c>
      <c r="CH76" s="124"/>
      <c r="CI76" s="59"/>
      <c r="CJ76" s="59"/>
      <c r="CK76" s="59">
        <f t="shared" si="103"/>
        <v>0</v>
      </c>
      <c r="CL76" s="124"/>
      <c r="CM76" s="59"/>
      <c r="CN76" s="59"/>
      <c r="CO76" s="59">
        <f t="shared" si="61"/>
        <v>0</v>
      </c>
      <c r="CP76" s="124"/>
      <c r="CQ76" s="59"/>
      <c r="CR76" s="59"/>
      <c r="CS76" s="59">
        <f t="shared" si="102"/>
        <v>0</v>
      </c>
      <c r="CT76" s="124"/>
      <c r="CU76" s="59"/>
      <c r="CV76" s="59"/>
      <c r="CW76" s="59">
        <f t="shared" si="104"/>
        <v>0</v>
      </c>
      <c r="CX76" s="124"/>
      <c r="CY76" s="59" t="e">
        <f t="shared" si="83"/>
        <v>#DIV/0!</v>
      </c>
      <c r="CZ76" s="59"/>
      <c r="DA76" s="59">
        <f t="shared" si="84"/>
        <v>0</v>
      </c>
      <c r="DB76" s="59"/>
      <c r="DC76" s="59" t="e">
        <f t="shared" si="85"/>
        <v>#DIV/0!</v>
      </c>
      <c r="DD76" s="59"/>
      <c r="DE76" s="59">
        <f t="shared" si="86"/>
        <v>0</v>
      </c>
      <c r="DF76" s="59"/>
      <c r="DG76" s="59" t="e">
        <f t="shared" si="87"/>
        <v>#DIV/0!</v>
      </c>
      <c r="DH76" s="59"/>
      <c r="DI76" s="59">
        <f t="shared" si="88"/>
        <v>0</v>
      </c>
      <c r="DJ76" s="59"/>
      <c r="DK76" s="59" t="e">
        <f t="shared" si="89"/>
        <v>#DIV/0!</v>
      </c>
      <c r="DL76" s="59"/>
      <c r="DM76" s="59">
        <f t="shared" si="90"/>
        <v>0</v>
      </c>
      <c r="DN76" s="59"/>
      <c r="DO76" s="59" t="e">
        <f t="shared" si="91"/>
        <v>#DIV/0!</v>
      </c>
      <c r="DP76" s="59"/>
      <c r="DQ76" s="59">
        <f t="shared" si="92"/>
        <v>0</v>
      </c>
      <c r="DR76" s="59"/>
      <c r="DS76" s="59" t="e">
        <f t="shared" si="93"/>
        <v>#DIV/0!</v>
      </c>
      <c r="DT76" s="59"/>
      <c r="DU76" s="59">
        <f t="shared" si="94"/>
        <v>0</v>
      </c>
      <c r="DV76" s="59"/>
      <c r="DW76" s="59" t="e">
        <f t="shared" si="95"/>
        <v>#DIV/0!</v>
      </c>
      <c r="DX76" s="59"/>
      <c r="DY76" s="59">
        <f t="shared" si="96"/>
        <v>0</v>
      </c>
      <c r="DZ76" s="59"/>
      <c r="EA76" s="59">
        <f t="shared" si="46"/>
        <v>0</v>
      </c>
      <c r="EB76" s="59">
        <f t="shared" si="47"/>
        <v>0</v>
      </c>
      <c r="EC76" s="59">
        <f t="shared" si="48"/>
        <v>0</v>
      </c>
      <c r="ED76" s="124">
        <f t="shared" si="49"/>
        <v>0</v>
      </c>
    </row>
    <row r="77" spans="1:134" x14ac:dyDescent="0.25">
      <c r="A77" s="122">
        <v>71</v>
      </c>
      <c r="B77" s="144" t="s">
        <v>64</v>
      </c>
      <c r="C77" s="59" t="e">
        <f t="shared" si="63"/>
        <v>#DIV/0!</v>
      </c>
      <c r="D77" s="59"/>
      <c r="E77" s="59">
        <f t="shared" si="64"/>
        <v>0</v>
      </c>
      <c r="F77" s="59"/>
      <c r="G77" s="59"/>
      <c r="H77" s="59"/>
      <c r="I77" s="59">
        <f t="shared" si="57"/>
        <v>0</v>
      </c>
      <c r="J77" s="124"/>
      <c r="K77" s="59"/>
      <c r="L77" s="59"/>
      <c r="M77" s="59">
        <f t="shared" si="97"/>
        <v>0</v>
      </c>
      <c r="N77" s="124"/>
      <c r="O77" s="59" t="e">
        <f t="shared" si="65"/>
        <v>#DIV/0!</v>
      </c>
      <c r="P77" s="59"/>
      <c r="Q77" s="59">
        <f t="shared" si="66"/>
        <v>0</v>
      </c>
      <c r="R77" s="59"/>
      <c r="S77" s="59"/>
      <c r="T77" s="59"/>
      <c r="U77" s="59">
        <f t="shared" si="98"/>
        <v>0</v>
      </c>
      <c r="V77" s="124"/>
      <c r="W77" s="59" t="e">
        <f t="shared" si="67"/>
        <v>#DIV/0!</v>
      </c>
      <c r="X77" s="59"/>
      <c r="Y77" s="59">
        <f t="shared" si="68"/>
        <v>0</v>
      </c>
      <c r="Z77" s="59"/>
      <c r="AA77" s="59" t="e">
        <f t="shared" si="69"/>
        <v>#DIV/0!</v>
      </c>
      <c r="AB77" s="59"/>
      <c r="AC77" s="59">
        <f t="shared" si="70"/>
        <v>0</v>
      </c>
      <c r="AD77" s="59"/>
      <c r="AE77" s="59" t="e">
        <f t="shared" si="71"/>
        <v>#DIV/0!</v>
      </c>
      <c r="AF77" s="59"/>
      <c r="AG77" s="59">
        <f t="shared" si="72"/>
        <v>0</v>
      </c>
      <c r="AH77" s="59"/>
      <c r="AI77" s="59" t="e">
        <f t="shared" si="73"/>
        <v>#DIV/0!</v>
      </c>
      <c r="AJ77" s="59"/>
      <c r="AK77" s="59">
        <f t="shared" si="74"/>
        <v>0</v>
      </c>
      <c r="AL77" s="59"/>
      <c r="AM77" s="59" t="e">
        <f t="shared" si="75"/>
        <v>#DIV/0!</v>
      </c>
      <c r="AN77" s="59"/>
      <c r="AO77" s="59">
        <f t="shared" si="76"/>
        <v>0</v>
      </c>
      <c r="AP77" s="59"/>
      <c r="AQ77" s="59" t="e">
        <f t="shared" si="77"/>
        <v>#DIV/0!</v>
      </c>
      <c r="AR77" s="59"/>
      <c r="AS77" s="59">
        <f t="shared" si="78"/>
        <v>0</v>
      </c>
      <c r="AT77" s="59"/>
      <c r="AU77" s="59"/>
      <c r="AV77" s="59"/>
      <c r="AW77" s="59">
        <f t="shared" si="58"/>
        <v>0</v>
      </c>
      <c r="AX77" s="124"/>
      <c r="AY77" s="59"/>
      <c r="AZ77" s="59"/>
      <c r="BA77" s="59">
        <f t="shared" si="62"/>
        <v>0</v>
      </c>
      <c r="BB77" s="124"/>
      <c r="BC77" s="59"/>
      <c r="BD77" s="59"/>
      <c r="BE77" s="59">
        <f t="shared" si="60"/>
        <v>0</v>
      </c>
      <c r="BF77" s="124"/>
      <c r="BG77" s="59"/>
      <c r="BH77" s="59"/>
      <c r="BI77" s="59">
        <f t="shared" si="55"/>
        <v>0</v>
      </c>
      <c r="BJ77" s="124"/>
      <c r="BK77" s="59"/>
      <c r="BL77" s="59"/>
      <c r="BM77" s="59">
        <f t="shared" si="99"/>
        <v>0</v>
      </c>
      <c r="BN77" s="124"/>
      <c r="BO77" s="59"/>
      <c r="BP77" s="59"/>
      <c r="BQ77" s="59">
        <f t="shared" si="100"/>
        <v>0</v>
      </c>
      <c r="BR77" s="124"/>
      <c r="BS77" s="59" t="e">
        <f t="shared" si="79"/>
        <v>#DIV/0!</v>
      </c>
      <c r="BT77" s="59"/>
      <c r="BU77" s="59">
        <f t="shared" si="80"/>
        <v>0</v>
      </c>
      <c r="BV77" s="59"/>
      <c r="BW77" s="59" t="e">
        <f t="shared" si="81"/>
        <v>#DIV/0!</v>
      </c>
      <c r="BX77" s="59"/>
      <c r="BY77" s="59">
        <f t="shared" si="82"/>
        <v>0</v>
      </c>
      <c r="BZ77" s="59"/>
      <c r="CA77" s="59"/>
      <c r="CB77" s="59"/>
      <c r="CC77" s="59">
        <f t="shared" si="56"/>
        <v>0</v>
      </c>
      <c r="CD77" s="124"/>
      <c r="CE77" s="59"/>
      <c r="CF77" s="59"/>
      <c r="CG77" s="59">
        <f t="shared" si="101"/>
        <v>0</v>
      </c>
      <c r="CH77" s="124"/>
      <c r="CI77" s="59"/>
      <c r="CJ77" s="59"/>
      <c r="CK77" s="59">
        <f t="shared" si="103"/>
        <v>0</v>
      </c>
      <c r="CL77" s="124"/>
      <c r="CM77" s="59"/>
      <c r="CN77" s="59"/>
      <c r="CO77" s="59">
        <f t="shared" si="61"/>
        <v>0</v>
      </c>
      <c r="CP77" s="124"/>
      <c r="CQ77" s="59"/>
      <c r="CR77" s="59"/>
      <c r="CS77" s="59">
        <f t="shared" si="102"/>
        <v>0</v>
      </c>
      <c r="CT77" s="124"/>
      <c r="CU77" s="59"/>
      <c r="CV77" s="59"/>
      <c r="CW77" s="59">
        <f t="shared" si="104"/>
        <v>0</v>
      </c>
      <c r="CX77" s="124"/>
      <c r="CY77" s="59" t="e">
        <f t="shared" si="83"/>
        <v>#DIV/0!</v>
      </c>
      <c r="CZ77" s="59"/>
      <c r="DA77" s="59">
        <f t="shared" si="84"/>
        <v>0</v>
      </c>
      <c r="DB77" s="59"/>
      <c r="DC77" s="59" t="e">
        <f t="shared" si="85"/>
        <v>#DIV/0!</v>
      </c>
      <c r="DD77" s="59"/>
      <c r="DE77" s="59">
        <f t="shared" si="86"/>
        <v>0</v>
      </c>
      <c r="DF77" s="59"/>
      <c r="DG77" s="59" t="e">
        <f t="shared" si="87"/>
        <v>#DIV/0!</v>
      </c>
      <c r="DH77" s="59"/>
      <c r="DI77" s="59">
        <f t="shared" si="88"/>
        <v>0</v>
      </c>
      <c r="DJ77" s="59"/>
      <c r="DK77" s="59" t="e">
        <f t="shared" si="89"/>
        <v>#DIV/0!</v>
      </c>
      <c r="DL77" s="59"/>
      <c r="DM77" s="59">
        <f t="shared" si="90"/>
        <v>0</v>
      </c>
      <c r="DN77" s="59"/>
      <c r="DO77" s="59" t="e">
        <f t="shared" si="91"/>
        <v>#DIV/0!</v>
      </c>
      <c r="DP77" s="59"/>
      <c r="DQ77" s="59">
        <f t="shared" si="92"/>
        <v>0</v>
      </c>
      <c r="DR77" s="59"/>
      <c r="DS77" s="59" t="e">
        <f t="shared" si="93"/>
        <v>#DIV/0!</v>
      </c>
      <c r="DT77" s="59"/>
      <c r="DU77" s="59">
        <f t="shared" si="94"/>
        <v>0</v>
      </c>
      <c r="DV77" s="59"/>
      <c r="DW77" s="59" t="e">
        <f t="shared" si="95"/>
        <v>#DIV/0!</v>
      </c>
      <c r="DX77" s="59"/>
      <c r="DY77" s="59">
        <f t="shared" si="96"/>
        <v>0</v>
      </c>
      <c r="DZ77" s="59"/>
      <c r="EA77" s="59">
        <f t="shared" si="46"/>
        <v>0</v>
      </c>
      <c r="EB77" s="59">
        <f t="shared" si="47"/>
        <v>0</v>
      </c>
      <c r="EC77" s="59">
        <f t="shared" si="48"/>
        <v>0</v>
      </c>
      <c r="ED77" s="124">
        <f t="shared" si="49"/>
        <v>0</v>
      </c>
    </row>
    <row r="78" spans="1:134" x14ac:dyDescent="0.25">
      <c r="A78" s="122">
        <v>72</v>
      </c>
      <c r="B78" s="143" t="s">
        <v>79</v>
      </c>
      <c r="C78" s="59" t="e">
        <f t="shared" si="63"/>
        <v>#DIV/0!</v>
      </c>
      <c r="D78" s="59"/>
      <c r="E78" s="59">
        <f t="shared" si="64"/>
        <v>0</v>
      </c>
      <c r="F78" s="59"/>
      <c r="G78" s="59"/>
      <c r="H78" s="59"/>
      <c r="I78" s="59">
        <f t="shared" si="57"/>
        <v>0</v>
      </c>
      <c r="J78" s="124"/>
      <c r="K78" s="59"/>
      <c r="L78" s="59"/>
      <c r="M78" s="59">
        <f t="shared" si="97"/>
        <v>0</v>
      </c>
      <c r="N78" s="124"/>
      <c r="O78" s="59" t="e">
        <f t="shared" si="65"/>
        <v>#DIV/0!</v>
      </c>
      <c r="P78" s="59"/>
      <c r="Q78" s="59">
        <f t="shared" si="66"/>
        <v>0</v>
      </c>
      <c r="R78" s="59"/>
      <c r="S78" s="59"/>
      <c r="T78" s="59"/>
      <c r="U78" s="59">
        <f t="shared" si="98"/>
        <v>0</v>
      </c>
      <c r="V78" s="124"/>
      <c r="W78" s="59" t="e">
        <f t="shared" si="67"/>
        <v>#DIV/0!</v>
      </c>
      <c r="X78" s="59"/>
      <c r="Y78" s="59">
        <f t="shared" si="68"/>
        <v>0</v>
      </c>
      <c r="Z78" s="59"/>
      <c r="AA78" s="59" t="e">
        <f t="shared" si="69"/>
        <v>#DIV/0!</v>
      </c>
      <c r="AB78" s="59"/>
      <c r="AC78" s="59">
        <f t="shared" si="70"/>
        <v>0</v>
      </c>
      <c r="AD78" s="59"/>
      <c r="AE78" s="59" t="e">
        <f t="shared" si="71"/>
        <v>#DIV/0!</v>
      </c>
      <c r="AF78" s="59"/>
      <c r="AG78" s="59">
        <f t="shared" si="72"/>
        <v>0</v>
      </c>
      <c r="AH78" s="59"/>
      <c r="AI78" s="59" t="e">
        <f t="shared" si="73"/>
        <v>#DIV/0!</v>
      </c>
      <c r="AJ78" s="59"/>
      <c r="AK78" s="59">
        <f t="shared" si="74"/>
        <v>0</v>
      </c>
      <c r="AL78" s="59"/>
      <c r="AM78" s="59" t="e">
        <f t="shared" si="75"/>
        <v>#DIV/0!</v>
      </c>
      <c r="AN78" s="59"/>
      <c r="AO78" s="59">
        <f t="shared" si="76"/>
        <v>0</v>
      </c>
      <c r="AP78" s="59"/>
      <c r="AQ78" s="59" t="e">
        <f t="shared" si="77"/>
        <v>#DIV/0!</v>
      </c>
      <c r="AR78" s="59"/>
      <c r="AS78" s="59">
        <f t="shared" si="78"/>
        <v>0</v>
      </c>
      <c r="AT78" s="59"/>
      <c r="AU78" s="59"/>
      <c r="AV78" s="59"/>
      <c r="AW78" s="59">
        <f t="shared" si="58"/>
        <v>0</v>
      </c>
      <c r="AX78" s="124"/>
      <c r="AY78" s="59"/>
      <c r="AZ78" s="59"/>
      <c r="BA78" s="59">
        <f t="shared" si="62"/>
        <v>0</v>
      </c>
      <c r="BB78" s="124"/>
      <c r="BC78" s="59"/>
      <c r="BD78" s="59"/>
      <c r="BE78" s="59">
        <f t="shared" si="60"/>
        <v>0</v>
      </c>
      <c r="BF78" s="124"/>
      <c r="BG78" s="59"/>
      <c r="BH78" s="59"/>
      <c r="BI78" s="59">
        <f t="shared" si="55"/>
        <v>0</v>
      </c>
      <c r="BJ78" s="124"/>
      <c r="BK78" s="59"/>
      <c r="BL78" s="59"/>
      <c r="BM78" s="59">
        <f t="shared" si="99"/>
        <v>0</v>
      </c>
      <c r="BN78" s="124"/>
      <c r="BO78" s="59"/>
      <c r="BP78" s="59"/>
      <c r="BQ78" s="59">
        <f t="shared" si="100"/>
        <v>0</v>
      </c>
      <c r="BR78" s="124"/>
      <c r="BS78" s="59" t="e">
        <f t="shared" si="79"/>
        <v>#DIV/0!</v>
      </c>
      <c r="BT78" s="59"/>
      <c r="BU78" s="59">
        <f t="shared" si="80"/>
        <v>0</v>
      </c>
      <c r="BV78" s="59"/>
      <c r="BW78" s="59" t="e">
        <f t="shared" si="81"/>
        <v>#DIV/0!</v>
      </c>
      <c r="BX78" s="59"/>
      <c r="BY78" s="59">
        <f t="shared" si="82"/>
        <v>0</v>
      </c>
      <c r="BZ78" s="59"/>
      <c r="CA78" s="59"/>
      <c r="CB78" s="59"/>
      <c r="CC78" s="59">
        <f t="shared" si="56"/>
        <v>0</v>
      </c>
      <c r="CD78" s="124"/>
      <c r="CE78" s="59"/>
      <c r="CF78" s="59"/>
      <c r="CG78" s="59">
        <f t="shared" si="101"/>
        <v>0</v>
      </c>
      <c r="CH78" s="124"/>
      <c r="CI78" s="59"/>
      <c r="CJ78" s="59"/>
      <c r="CK78" s="59">
        <f t="shared" si="103"/>
        <v>0</v>
      </c>
      <c r="CL78" s="124"/>
      <c r="CM78" s="59"/>
      <c r="CN78" s="59"/>
      <c r="CO78" s="59">
        <f t="shared" si="61"/>
        <v>0</v>
      </c>
      <c r="CP78" s="124"/>
      <c r="CQ78" s="59"/>
      <c r="CR78" s="59"/>
      <c r="CS78" s="59">
        <f t="shared" si="102"/>
        <v>0</v>
      </c>
      <c r="CT78" s="124"/>
      <c r="CU78" s="59"/>
      <c r="CV78" s="59"/>
      <c r="CW78" s="59">
        <f t="shared" si="104"/>
        <v>0</v>
      </c>
      <c r="CX78" s="124"/>
      <c r="CY78" s="59" t="e">
        <f t="shared" si="83"/>
        <v>#DIV/0!</v>
      </c>
      <c r="CZ78" s="59"/>
      <c r="DA78" s="59">
        <f t="shared" si="84"/>
        <v>0</v>
      </c>
      <c r="DB78" s="59"/>
      <c r="DC78" s="59" t="e">
        <f t="shared" si="85"/>
        <v>#DIV/0!</v>
      </c>
      <c r="DD78" s="59"/>
      <c r="DE78" s="59">
        <f t="shared" si="86"/>
        <v>0</v>
      </c>
      <c r="DF78" s="59"/>
      <c r="DG78" s="59" t="e">
        <f t="shared" si="87"/>
        <v>#DIV/0!</v>
      </c>
      <c r="DH78" s="59"/>
      <c r="DI78" s="59">
        <f t="shared" si="88"/>
        <v>0</v>
      </c>
      <c r="DJ78" s="59"/>
      <c r="DK78" s="59" t="e">
        <f t="shared" si="89"/>
        <v>#DIV/0!</v>
      </c>
      <c r="DL78" s="59"/>
      <c r="DM78" s="59">
        <f t="shared" si="90"/>
        <v>0</v>
      </c>
      <c r="DN78" s="59"/>
      <c r="DO78" s="59" t="e">
        <f t="shared" si="91"/>
        <v>#DIV/0!</v>
      </c>
      <c r="DP78" s="59"/>
      <c r="DQ78" s="59">
        <f t="shared" si="92"/>
        <v>0</v>
      </c>
      <c r="DR78" s="59"/>
      <c r="DS78" s="59" t="e">
        <f t="shared" si="93"/>
        <v>#DIV/0!</v>
      </c>
      <c r="DT78" s="59"/>
      <c r="DU78" s="59">
        <f t="shared" si="94"/>
        <v>0</v>
      </c>
      <c r="DV78" s="59"/>
      <c r="DW78" s="59" t="e">
        <f t="shared" si="95"/>
        <v>#DIV/0!</v>
      </c>
      <c r="DX78" s="59"/>
      <c r="DY78" s="59">
        <f t="shared" si="96"/>
        <v>0</v>
      </c>
      <c r="DZ78" s="59"/>
      <c r="EA78" s="59">
        <f t="shared" si="46"/>
        <v>0</v>
      </c>
      <c r="EB78" s="59">
        <f t="shared" si="47"/>
        <v>0</v>
      </c>
      <c r="EC78" s="59">
        <f t="shared" si="48"/>
        <v>0</v>
      </c>
      <c r="ED78" s="124">
        <f t="shared" si="49"/>
        <v>0</v>
      </c>
    </row>
    <row r="79" spans="1:134" x14ac:dyDescent="0.25">
      <c r="A79" s="122">
        <v>73</v>
      </c>
      <c r="B79" s="144" t="s">
        <v>55</v>
      </c>
      <c r="C79" s="59" t="e">
        <f t="shared" si="63"/>
        <v>#DIV/0!</v>
      </c>
      <c r="D79" s="59"/>
      <c r="E79" s="59">
        <f t="shared" si="64"/>
        <v>0</v>
      </c>
      <c r="F79" s="59"/>
      <c r="G79" s="59"/>
      <c r="H79" s="59"/>
      <c r="I79" s="59">
        <f t="shared" si="57"/>
        <v>0</v>
      </c>
      <c r="J79" s="124"/>
      <c r="K79" s="59"/>
      <c r="L79" s="59"/>
      <c r="M79" s="59">
        <f t="shared" si="97"/>
        <v>0</v>
      </c>
      <c r="N79" s="124"/>
      <c r="O79" s="59" t="e">
        <f t="shared" si="65"/>
        <v>#DIV/0!</v>
      </c>
      <c r="P79" s="59"/>
      <c r="Q79" s="59">
        <f t="shared" si="66"/>
        <v>0</v>
      </c>
      <c r="R79" s="59"/>
      <c r="S79" s="59"/>
      <c r="T79" s="59"/>
      <c r="U79" s="59">
        <f t="shared" si="98"/>
        <v>0</v>
      </c>
      <c r="V79" s="124"/>
      <c r="W79" s="59" t="e">
        <f t="shared" si="67"/>
        <v>#DIV/0!</v>
      </c>
      <c r="X79" s="59"/>
      <c r="Y79" s="59">
        <f t="shared" si="68"/>
        <v>0</v>
      </c>
      <c r="Z79" s="59"/>
      <c r="AA79" s="59" t="e">
        <f t="shared" si="69"/>
        <v>#DIV/0!</v>
      </c>
      <c r="AB79" s="59"/>
      <c r="AC79" s="59">
        <f t="shared" si="70"/>
        <v>0</v>
      </c>
      <c r="AD79" s="59"/>
      <c r="AE79" s="59" t="e">
        <f t="shared" si="71"/>
        <v>#DIV/0!</v>
      </c>
      <c r="AF79" s="59"/>
      <c r="AG79" s="59">
        <f t="shared" si="72"/>
        <v>0</v>
      </c>
      <c r="AH79" s="59"/>
      <c r="AI79" s="59" t="e">
        <f t="shared" si="73"/>
        <v>#DIV/0!</v>
      </c>
      <c r="AJ79" s="59"/>
      <c r="AK79" s="59">
        <f t="shared" si="74"/>
        <v>0</v>
      </c>
      <c r="AL79" s="59"/>
      <c r="AM79" s="59" t="e">
        <f t="shared" si="75"/>
        <v>#DIV/0!</v>
      </c>
      <c r="AN79" s="59"/>
      <c r="AO79" s="59">
        <f t="shared" si="76"/>
        <v>0</v>
      </c>
      <c r="AP79" s="59"/>
      <c r="AQ79" s="59" t="e">
        <f t="shared" si="77"/>
        <v>#DIV/0!</v>
      </c>
      <c r="AR79" s="59"/>
      <c r="AS79" s="59">
        <f t="shared" si="78"/>
        <v>0</v>
      </c>
      <c r="AT79" s="59"/>
      <c r="AU79" s="59"/>
      <c r="AV79" s="59"/>
      <c r="AW79" s="59">
        <f t="shared" si="58"/>
        <v>0</v>
      </c>
      <c r="AX79" s="124"/>
      <c r="AY79" s="59"/>
      <c r="AZ79" s="59"/>
      <c r="BA79" s="59">
        <f t="shared" si="62"/>
        <v>0</v>
      </c>
      <c r="BB79" s="124"/>
      <c r="BC79" s="59"/>
      <c r="BD79" s="59"/>
      <c r="BE79" s="59">
        <f t="shared" si="60"/>
        <v>0</v>
      </c>
      <c r="BF79" s="124"/>
      <c r="BG79" s="59"/>
      <c r="BH79" s="59"/>
      <c r="BI79" s="59">
        <f t="shared" si="55"/>
        <v>0</v>
      </c>
      <c r="BJ79" s="124"/>
      <c r="BK79" s="59"/>
      <c r="BL79" s="59"/>
      <c r="BM79" s="59">
        <f t="shared" si="99"/>
        <v>0</v>
      </c>
      <c r="BN79" s="124"/>
      <c r="BO79" s="59"/>
      <c r="BP79" s="59"/>
      <c r="BQ79" s="59">
        <f t="shared" si="100"/>
        <v>0</v>
      </c>
      <c r="BR79" s="124"/>
      <c r="BS79" s="59" t="e">
        <f t="shared" si="79"/>
        <v>#DIV/0!</v>
      </c>
      <c r="BT79" s="59"/>
      <c r="BU79" s="59">
        <f t="shared" si="80"/>
        <v>0</v>
      </c>
      <c r="BV79" s="59"/>
      <c r="BW79" s="59" t="e">
        <f t="shared" si="81"/>
        <v>#DIV/0!</v>
      </c>
      <c r="BX79" s="59"/>
      <c r="BY79" s="59">
        <f t="shared" si="82"/>
        <v>0</v>
      </c>
      <c r="BZ79" s="59"/>
      <c r="CA79" s="59"/>
      <c r="CB79" s="59"/>
      <c r="CC79" s="59">
        <f t="shared" si="56"/>
        <v>0</v>
      </c>
      <c r="CD79" s="124"/>
      <c r="CE79" s="59"/>
      <c r="CF79" s="59"/>
      <c r="CG79" s="59">
        <f t="shared" si="101"/>
        <v>0</v>
      </c>
      <c r="CH79" s="124"/>
      <c r="CI79" s="59"/>
      <c r="CJ79" s="59"/>
      <c r="CK79" s="59">
        <f t="shared" si="103"/>
        <v>0</v>
      </c>
      <c r="CL79" s="124"/>
      <c r="CM79" s="59"/>
      <c r="CN79" s="59"/>
      <c r="CO79" s="59">
        <f t="shared" si="61"/>
        <v>0</v>
      </c>
      <c r="CP79" s="124"/>
      <c r="CQ79" s="59"/>
      <c r="CR79" s="59"/>
      <c r="CS79" s="59">
        <f t="shared" si="102"/>
        <v>0</v>
      </c>
      <c r="CT79" s="124"/>
      <c r="CU79" s="59"/>
      <c r="CV79" s="59"/>
      <c r="CW79" s="59">
        <f t="shared" si="104"/>
        <v>0</v>
      </c>
      <c r="CX79" s="124"/>
      <c r="CY79" s="59" t="e">
        <f t="shared" si="83"/>
        <v>#DIV/0!</v>
      </c>
      <c r="CZ79" s="59"/>
      <c r="DA79" s="59">
        <f t="shared" si="84"/>
        <v>0</v>
      </c>
      <c r="DB79" s="59"/>
      <c r="DC79" s="59" t="e">
        <f t="shared" si="85"/>
        <v>#DIV/0!</v>
      </c>
      <c r="DD79" s="59"/>
      <c r="DE79" s="59">
        <f t="shared" si="86"/>
        <v>0</v>
      </c>
      <c r="DF79" s="59"/>
      <c r="DG79" s="59" t="e">
        <f t="shared" si="87"/>
        <v>#DIV/0!</v>
      </c>
      <c r="DH79" s="59"/>
      <c r="DI79" s="59">
        <f t="shared" si="88"/>
        <v>0</v>
      </c>
      <c r="DJ79" s="59"/>
      <c r="DK79" s="59" t="e">
        <f t="shared" si="89"/>
        <v>#DIV/0!</v>
      </c>
      <c r="DL79" s="59"/>
      <c r="DM79" s="59">
        <f t="shared" si="90"/>
        <v>0</v>
      </c>
      <c r="DN79" s="59"/>
      <c r="DO79" s="59" t="e">
        <f t="shared" si="91"/>
        <v>#DIV/0!</v>
      </c>
      <c r="DP79" s="59"/>
      <c r="DQ79" s="59">
        <f t="shared" si="92"/>
        <v>0</v>
      </c>
      <c r="DR79" s="59"/>
      <c r="DS79" s="59" t="e">
        <f t="shared" si="93"/>
        <v>#DIV/0!</v>
      </c>
      <c r="DT79" s="59"/>
      <c r="DU79" s="59">
        <f t="shared" si="94"/>
        <v>0</v>
      </c>
      <c r="DV79" s="59"/>
      <c r="DW79" s="59" t="e">
        <f t="shared" si="95"/>
        <v>#DIV/0!</v>
      </c>
      <c r="DX79" s="59"/>
      <c r="DY79" s="59">
        <f t="shared" si="96"/>
        <v>0</v>
      </c>
      <c r="DZ79" s="59"/>
      <c r="EA79" s="59">
        <f t="shared" si="46"/>
        <v>0</v>
      </c>
      <c r="EB79" s="59">
        <f t="shared" si="47"/>
        <v>0</v>
      </c>
      <c r="EC79" s="59">
        <f t="shared" si="48"/>
        <v>0</v>
      </c>
      <c r="ED79" s="124">
        <f t="shared" si="49"/>
        <v>0</v>
      </c>
    </row>
    <row r="80" spans="1:134" x14ac:dyDescent="0.25">
      <c r="A80" s="122">
        <v>74</v>
      </c>
      <c r="B80" s="144" t="s">
        <v>57</v>
      </c>
      <c r="C80" s="59" t="e">
        <f t="shared" si="63"/>
        <v>#DIV/0!</v>
      </c>
      <c r="D80" s="59"/>
      <c r="E80" s="59">
        <f t="shared" si="64"/>
        <v>0</v>
      </c>
      <c r="F80" s="59"/>
      <c r="G80" s="59"/>
      <c r="H80" s="59"/>
      <c r="I80" s="59">
        <f t="shared" si="57"/>
        <v>0</v>
      </c>
      <c r="J80" s="124"/>
      <c r="K80" s="59"/>
      <c r="L80" s="59"/>
      <c r="M80" s="59">
        <f t="shared" si="97"/>
        <v>0</v>
      </c>
      <c r="N80" s="124"/>
      <c r="O80" s="59" t="e">
        <f t="shared" si="65"/>
        <v>#DIV/0!</v>
      </c>
      <c r="P80" s="59"/>
      <c r="Q80" s="59">
        <f t="shared" si="66"/>
        <v>0</v>
      </c>
      <c r="R80" s="59"/>
      <c r="S80" s="59"/>
      <c r="T80" s="59"/>
      <c r="U80" s="59">
        <f t="shared" si="98"/>
        <v>0</v>
      </c>
      <c r="V80" s="124"/>
      <c r="W80" s="59" t="e">
        <f t="shared" si="67"/>
        <v>#DIV/0!</v>
      </c>
      <c r="X80" s="59"/>
      <c r="Y80" s="59">
        <f t="shared" si="68"/>
        <v>0</v>
      </c>
      <c r="Z80" s="59"/>
      <c r="AA80" s="59" t="e">
        <f t="shared" si="69"/>
        <v>#DIV/0!</v>
      </c>
      <c r="AB80" s="59"/>
      <c r="AC80" s="59">
        <f t="shared" si="70"/>
        <v>0</v>
      </c>
      <c r="AD80" s="59"/>
      <c r="AE80" s="59" t="e">
        <f t="shared" si="71"/>
        <v>#DIV/0!</v>
      </c>
      <c r="AF80" s="59"/>
      <c r="AG80" s="59">
        <f t="shared" si="72"/>
        <v>0</v>
      </c>
      <c r="AH80" s="59"/>
      <c r="AI80" s="59" t="e">
        <f t="shared" si="73"/>
        <v>#DIV/0!</v>
      </c>
      <c r="AJ80" s="59"/>
      <c r="AK80" s="59">
        <f t="shared" si="74"/>
        <v>0</v>
      </c>
      <c r="AL80" s="59"/>
      <c r="AM80" s="59" t="e">
        <f t="shared" si="75"/>
        <v>#DIV/0!</v>
      </c>
      <c r="AN80" s="59"/>
      <c r="AO80" s="59">
        <f t="shared" si="76"/>
        <v>0</v>
      </c>
      <c r="AP80" s="59"/>
      <c r="AQ80" s="59" t="e">
        <f t="shared" si="77"/>
        <v>#DIV/0!</v>
      </c>
      <c r="AR80" s="59"/>
      <c r="AS80" s="59">
        <f t="shared" si="78"/>
        <v>0</v>
      </c>
      <c r="AT80" s="59"/>
      <c r="AU80" s="59"/>
      <c r="AV80" s="59"/>
      <c r="AW80" s="59">
        <f t="shared" si="58"/>
        <v>0</v>
      </c>
      <c r="AX80" s="124"/>
      <c r="AY80" s="59"/>
      <c r="AZ80" s="59"/>
      <c r="BA80" s="59">
        <f t="shared" si="62"/>
        <v>0</v>
      </c>
      <c r="BB80" s="124"/>
      <c r="BC80" s="59"/>
      <c r="BD80" s="59"/>
      <c r="BE80" s="59">
        <f t="shared" si="60"/>
        <v>0</v>
      </c>
      <c r="BF80" s="124"/>
      <c r="BG80" s="59"/>
      <c r="BH80" s="59"/>
      <c r="BI80" s="59">
        <f t="shared" si="55"/>
        <v>0</v>
      </c>
      <c r="BJ80" s="124"/>
      <c r="BK80" s="59"/>
      <c r="BL80" s="59"/>
      <c r="BM80" s="59">
        <f t="shared" si="99"/>
        <v>0</v>
      </c>
      <c r="BN80" s="124"/>
      <c r="BO80" s="59"/>
      <c r="BP80" s="59"/>
      <c r="BQ80" s="59">
        <f t="shared" si="100"/>
        <v>0</v>
      </c>
      <c r="BR80" s="124"/>
      <c r="BS80" s="59" t="e">
        <f t="shared" si="79"/>
        <v>#DIV/0!</v>
      </c>
      <c r="BT80" s="59"/>
      <c r="BU80" s="59">
        <f t="shared" si="80"/>
        <v>0</v>
      </c>
      <c r="BV80" s="59"/>
      <c r="BW80" s="59" t="e">
        <f t="shared" si="81"/>
        <v>#DIV/0!</v>
      </c>
      <c r="BX80" s="59"/>
      <c r="BY80" s="59">
        <f t="shared" si="82"/>
        <v>0</v>
      </c>
      <c r="BZ80" s="59"/>
      <c r="CA80" s="59"/>
      <c r="CB80" s="59"/>
      <c r="CC80" s="59">
        <f t="shared" si="56"/>
        <v>0</v>
      </c>
      <c r="CD80" s="124"/>
      <c r="CE80" s="59"/>
      <c r="CF80" s="59"/>
      <c r="CG80" s="59">
        <f t="shared" si="101"/>
        <v>0</v>
      </c>
      <c r="CH80" s="124"/>
      <c r="CI80" s="59"/>
      <c r="CJ80" s="59"/>
      <c r="CK80" s="59">
        <f t="shared" si="103"/>
        <v>0</v>
      </c>
      <c r="CL80" s="124"/>
      <c r="CM80" s="59"/>
      <c r="CN80" s="59"/>
      <c r="CO80" s="59">
        <f t="shared" si="61"/>
        <v>0</v>
      </c>
      <c r="CP80" s="124"/>
      <c r="CQ80" s="59"/>
      <c r="CR80" s="59"/>
      <c r="CS80" s="59">
        <f t="shared" si="102"/>
        <v>0</v>
      </c>
      <c r="CT80" s="124"/>
      <c r="CU80" s="59"/>
      <c r="CV80" s="59"/>
      <c r="CW80" s="59">
        <f t="shared" si="104"/>
        <v>0</v>
      </c>
      <c r="CX80" s="124"/>
      <c r="CY80" s="59" t="e">
        <f t="shared" si="83"/>
        <v>#DIV/0!</v>
      </c>
      <c r="CZ80" s="59"/>
      <c r="DA80" s="59">
        <f t="shared" si="84"/>
        <v>0</v>
      </c>
      <c r="DB80" s="59"/>
      <c r="DC80" s="59" t="e">
        <f t="shared" si="85"/>
        <v>#DIV/0!</v>
      </c>
      <c r="DD80" s="59"/>
      <c r="DE80" s="59">
        <f t="shared" si="86"/>
        <v>0</v>
      </c>
      <c r="DF80" s="59"/>
      <c r="DG80" s="59" t="e">
        <f t="shared" si="87"/>
        <v>#DIV/0!</v>
      </c>
      <c r="DH80" s="59"/>
      <c r="DI80" s="59">
        <f t="shared" si="88"/>
        <v>0</v>
      </c>
      <c r="DJ80" s="59"/>
      <c r="DK80" s="59" t="e">
        <f t="shared" si="89"/>
        <v>#DIV/0!</v>
      </c>
      <c r="DL80" s="59"/>
      <c r="DM80" s="59">
        <f t="shared" si="90"/>
        <v>0</v>
      </c>
      <c r="DN80" s="59"/>
      <c r="DO80" s="59" t="e">
        <f t="shared" si="91"/>
        <v>#DIV/0!</v>
      </c>
      <c r="DP80" s="59"/>
      <c r="DQ80" s="59">
        <f t="shared" si="92"/>
        <v>0</v>
      </c>
      <c r="DR80" s="59"/>
      <c r="DS80" s="59" t="e">
        <f t="shared" si="93"/>
        <v>#DIV/0!</v>
      </c>
      <c r="DT80" s="59"/>
      <c r="DU80" s="59">
        <f t="shared" si="94"/>
        <v>0</v>
      </c>
      <c r="DV80" s="59"/>
      <c r="DW80" s="59" t="e">
        <f t="shared" si="95"/>
        <v>#DIV/0!</v>
      </c>
      <c r="DX80" s="59"/>
      <c r="DY80" s="59">
        <f t="shared" si="96"/>
        <v>0</v>
      </c>
      <c r="DZ80" s="59"/>
      <c r="EA80" s="59">
        <f t="shared" si="46"/>
        <v>0</v>
      </c>
      <c r="EB80" s="59">
        <f t="shared" si="47"/>
        <v>0</v>
      </c>
      <c r="EC80" s="59">
        <f t="shared" si="48"/>
        <v>0</v>
      </c>
      <c r="ED80" s="124">
        <f t="shared" si="49"/>
        <v>0</v>
      </c>
    </row>
    <row r="81" spans="1:134" ht="30" x14ac:dyDescent="0.25">
      <c r="A81" s="122">
        <v>75</v>
      </c>
      <c r="B81" s="144" t="s">
        <v>62</v>
      </c>
      <c r="C81" s="59" t="e">
        <f t="shared" si="63"/>
        <v>#DIV/0!</v>
      </c>
      <c r="D81" s="59"/>
      <c r="E81" s="59">
        <f t="shared" si="64"/>
        <v>0</v>
      </c>
      <c r="F81" s="59"/>
      <c r="G81" s="59"/>
      <c r="H81" s="59"/>
      <c r="I81" s="59">
        <f t="shared" si="57"/>
        <v>0</v>
      </c>
      <c r="J81" s="124"/>
      <c r="K81" s="59"/>
      <c r="L81" s="59"/>
      <c r="M81" s="59">
        <f t="shared" si="97"/>
        <v>0</v>
      </c>
      <c r="N81" s="124"/>
      <c r="O81" s="59" t="e">
        <f t="shared" si="65"/>
        <v>#DIV/0!</v>
      </c>
      <c r="P81" s="59"/>
      <c r="Q81" s="59">
        <f t="shared" si="66"/>
        <v>0</v>
      </c>
      <c r="R81" s="59"/>
      <c r="S81" s="59"/>
      <c r="T81" s="59"/>
      <c r="U81" s="59">
        <f t="shared" si="98"/>
        <v>0</v>
      </c>
      <c r="V81" s="124"/>
      <c r="W81" s="59" t="e">
        <f t="shared" si="67"/>
        <v>#DIV/0!</v>
      </c>
      <c r="X81" s="59"/>
      <c r="Y81" s="59">
        <f t="shared" si="68"/>
        <v>0</v>
      </c>
      <c r="Z81" s="59"/>
      <c r="AA81" s="59" t="e">
        <f t="shared" si="69"/>
        <v>#DIV/0!</v>
      </c>
      <c r="AB81" s="59"/>
      <c r="AC81" s="59">
        <f t="shared" si="70"/>
        <v>0</v>
      </c>
      <c r="AD81" s="59"/>
      <c r="AE81" s="59" t="e">
        <f t="shared" si="71"/>
        <v>#DIV/0!</v>
      </c>
      <c r="AF81" s="59"/>
      <c r="AG81" s="59">
        <f t="shared" si="72"/>
        <v>0</v>
      </c>
      <c r="AH81" s="59"/>
      <c r="AI81" s="59" t="e">
        <f t="shared" si="73"/>
        <v>#DIV/0!</v>
      </c>
      <c r="AJ81" s="59"/>
      <c r="AK81" s="59">
        <f t="shared" si="74"/>
        <v>0</v>
      </c>
      <c r="AL81" s="59"/>
      <c r="AM81" s="59" t="e">
        <f t="shared" si="75"/>
        <v>#DIV/0!</v>
      </c>
      <c r="AN81" s="59"/>
      <c r="AO81" s="59">
        <f t="shared" si="76"/>
        <v>0</v>
      </c>
      <c r="AP81" s="59"/>
      <c r="AQ81" s="59" t="e">
        <f t="shared" si="77"/>
        <v>#DIV/0!</v>
      </c>
      <c r="AR81" s="59"/>
      <c r="AS81" s="59">
        <f t="shared" si="78"/>
        <v>0</v>
      </c>
      <c r="AT81" s="59"/>
      <c r="AU81" s="59"/>
      <c r="AV81" s="59"/>
      <c r="AW81" s="59">
        <f t="shared" si="58"/>
        <v>0</v>
      </c>
      <c r="AX81" s="124"/>
      <c r="AY81" s="59"/>
      <c r="AZ81" s="59"/>
      <c r="BA81" s="59">
        <f t="shared" si="62"/>
        <v>0</v>
      </c>
      <c r="BB81" s="124"/>
      <c r="BC81" s="59"/>
      <c r="BD81" s="59"/>
      <c r="BE81" s="59">
        <f t="shared" si="60"/>
        <v>0</v>
      </c>
      <c r="BF81" s="124"/>
      <c r="BG81" s="59"/>
      <c r="BH81" s="59"/>
      <c r="BI81" s="59">
        <f t="shared" si="55"/>
        <v>0</v>
      </c>
      <c r="BJ81" s="124"/>
      <c r="BK81" s="59"/>
      <c r="BL81" s="59"/>
      <c r="BM81" s="59">
        <f t="shared" si="99"/>
        <v>0</v>
      </c>
      <c r="BN81" s="124"/>
      <c r="BO81" s="59"/>
      <c r="BP81" s="59"/>
      <c r="BQ81" s="59">
        <f t="shared" si="100"/>
        <v>0</v>
      </c>
      <c r="BR81" s="124"/>
      <c r="BS81" s="59" t="e">
        <f t="shared" si="79"/>
        <v>#DIV/0!</v>
      </c>
      <c r="BT81" s="59"/>
      <c r="BU81" s="59">
        <f t="shared" si="80"/>
        <v>0</v>
      </c>
      <c r="BV81" s="59"/>
      <c r="BW81" s="59" t="e">
        <f t="shared" si="81"/>
        <v>#DIV/0!</v>
      </c>
      <c r="BX81" s="59"/>
      <c r="BY81" s="59">
        <f t="shared" si="82"/>
        <v>0</v>
      </c>
      <c r="BZ81" s="59"/>
      <c r="CA81" s="59"/>
      <c r="CB81" s="59"/>
      <c r="CC81" s="59">
        <f t="shared" si="56"/>
        <v>0</v>
      </c>
      <c r="CD81" s="124"/>
      <c r="CE81" s="59"/>
      <c r="CF81" s="59"/>
      <c r="CG81" s="59">
        <f t="shared" si="101"/>
        <v>0</v>
      </c>
      <c r="CH81" s="124"/>
      <c r="CI81" s="59"/>
      <c r="CJ81" s="59"/>
      <c r="CK81" s="59">
        <f t="shared" si="103"/>
        <v>0</v>
      </c>
      <c r="CL81" s="124"/>
      <c r="CM81" s="59"/>
      <c r="CN81" s="59"/>
      <c r="CO81" s="59">
        <f t="shared" si="61"/>
        <v>0</v>
      </c>
      <c r="CP81" s="124"/>
      <c r="CQ81" s="59"/>
      <c r="CR81" s="59"/>
      <c r="CS81" s="59">
        <f t="shared" si="102"/>
        <v>0</v>
      </c>
      <c r="CT81" s="124"/>
      <c r="CU81" s="59"/>
      <c r="CV81" s="59"/>
      <c r="CW81" s="59">
        <f t="shared" si="104"/>
        <v>0</v>
      </c>
      <c r="CX81" s="124"/>
      <c r="CY81" s="59" t="e">
        <f t="shared" si="83"/>
        <v>#DIV/0!</v>
      </c>
      <c r="CZ81" s="59"/>
      <c r="DA81" s="59">
        <f t="shared" si="84"/>
        <v>0</v>
      </c>
      <c r="DB81" s="59"/>
      <c r="DC81" s="59" t="e">
        <f t="shared" si="85"/>
        <v>#DIV/0!</v>
      </c>
      <c r="DD81" s="59"/>
      <c r="DE81" s="59">
        <f t="shared" si="86"/>
        <v>0</v>
      </c>
      <c r="DF81" s="59"/>
      <c r="DG81" s="59" t="e">
        <f t="shared" si="87"/>
        <v>#DIV/0!</v>
      </c>
      <c r="DH81" s="59"/>
      <c r="DI81" s="59">
        <f t="shared" si="88"/>
        <v>0</v>
      </c>
      <c r="DJ81" s="59"/>
      <c r="DK81" s="59" t="e">
        <f t="shared" si="89"/>
        <v>#DIV/0!</v>
      </c>
      <c r="DL81" s="59"/>
      <c r="DM81" s="59">
        <f t="shared" si="90"/>
        <v>0</v>
      </c>
      <c r="DN81" s="59"/>
      <c r="DO81" s="59" t="e">
        <f t="shared" si="91"/>
        <v>#DIV/0!</v>
      </c>
      <c r="DP81" s="59"/>
      <c r="DQ81" s="59">
        <f t="shared" si="92"/>
        <v>0</v>
      </c>
      <c r="DR81" s="59"/>
      <c r="DS81" s="59" t="e">
        <f t="shared" si="93"/>
        <v>#DIV/0!</v>
      </c>
      <c r="DT81" s="59"/>
      <c r="DU81" s="59">
        <f t="shared" si="94"/>
        <v>0</v>
      </c>
      <c r="DV81" s="59"/>
      <c r="DW81" s="59" t="e">
        <f t="shared" si="95"/>
        <v>#DIV/0!</v>
      </c>
      <c r="DX81" s="59"/>
      <c r="DY81" s="59">
        <f t="shared" si="96"/>
        <v>0</v>
      </c>
      <c r="DZ81" s="59"/>
      <c r="EA81" s="59">
        <f t="shared" si="46"/>
        <v>0</v>
      </c>
      <c r="EB81" s="59">
        <f t="shared" si="47"/>
        <v>0</v>
      </c>
      <c r="EC81" s="59">
        <f t="shared" si="48"/>
        <v>0</v>
      </c>
      <c r="ED81" s="124">
        <f t="shared" si="49"/>
        <v>0</v>
      </c>
    </row>
    <row r="82" spans="1:134" x14ac:dyDescent="0.25">
      <c r="A82" s="122">
        <v>76</v>
      </c>
      <c r="B82" s="144" t="s">
        <v>59</v>
      </c>
      <c r="C82" s="59" t="e">
        <f t="shared" si="63"/>
        <v>#DIV/0!</v>
      </c>
      <c r="D82" s="59"/>
      <c r="E82" s="59">
        <f t="shared" si="64"/>
        <v>0</v>
      </c>
      <c r="F82" s="59"/>
      <c r="G82" s="59"/>
      <c r="H82" s="59"/>
      <c r="I82" s="59">
        <f t="shared" si="57"/>
        <v>0</v>
      </c>
      <c r="J82" s="124"/>
      <c r="K82" s="59"/>
      <c r="L82" s="59"/>
      <c r="M82" s="59">
        <f t="shared" si="97"/>
        <v>0</v>
      </c>
      <c r="N82" s="124"/>
      <c r="O82" s="59" t="e">
        <f t="shared" si="65"/>
        <v>#DIV/0!</v>
      </c>
      <c r="P82" s="59"/>
      <c r="Q82" s="59">
        <f t="shared" si="66"/>
        <v>0</v>
      </c>
      <c r="R82" s="59"/>
      <c r="S82" s="59"/>
      <c r="T82" s="59"/>
      <c r="U82" s="59">
        <f t="shared" si="98"/>
        <v>0</v>
      </c>
      <c r="V82" s="124"/>
      <c r="W82" s="59" t="e">
        <f t="shared" si="67"/>
        <v>#DIV/0!</v>
      </c>
      <c r="X82" s="59"/>
      <c r="Y82" s="59">
        <f t="shared" si="68"/>
        <v>0</v>
      </c>
      <c r="Z82" s="59"/>
      <c r="AA82" s="59" t="e">
        <f t="shared" si="69"/>
        <v>#DIV/0!</v>
      </c>
      <c r="AB82" s="59"/>
      <c r="AC82" s="59">
        <f t="shared" si="70"/>
        <v>0</v>
      </c>
      <c r="AD82" s="59"/>
      <c r="AE82" s="59" t="e">
        <f t="shared" si="71"/>
        <v>#DIV/0!</v>
      </c>
      <c r="AF82" s="59"/>
      <c r="AG82" s="59">
        <f t="shared" si="72"/>
        <v>0</v>
      </c>
      <c r="AH82" s="59"/>
      <c r="AI82" s="59" t="e">
        <f t="shared" si="73"/>
        <v>#DIV/0!</v>
      </c>
      <c r="AJ82" s="59"/>
      <c r="AK82" s="59">
        <f t="shared" si="74"/>
        <v>0</v>
      </c>
      <c r="AL82" s="59"/>
      <c r="AM82" s="59" t="e">
        <f t="shared" si="75"/>
        <v>#DIV/0!</v>
      </c>
      <c r="AN82" s="59"/>
      <c r="AO82" s="59">
        <f t="shared" si="76"/>
        <v>0</v>
      </c>
      <c r="AP82" s="59"/>
      <c r="AQ82" s="59" t="e">
        <f t="shared" si="77"/>
        <v>#DIV/0!</v>
      </c>
      <c r="AR82" s="59"/>
      <c r="AS82" s="59">
        <f t="shared" si="78"/>
        <v>0</v>
      </c>
      <c r="AT82" s="59"/>
      <c r="AU82" s="59"/>
      <c r="AV82" s="59"/>
      <c r="AW82" s="59">
        <f t="shared" si="58"/>
        <v>0</v>
      </c>
      <c r="AX82" s="124"/>
      <c r="AY82" s="59"/>
      <c r="AZ82" s="59"/>
      <c r="BA82" s="59">
        <f t="shared" si="62"/>
        <v>0</v>
      </c>
      <c r="BB82" s="124"/>
      <c r="BC82" s="59"/>
      <c r="BD82" s="59"/>
      <c r="BE82" s="59">
        <f t="shared" si="60"/>
        <v>0</v>
      </c>
      <c r="BF82" s="124"/>
      <c r="BG82" s="59"/>
      <c r="BH82" s="59"/>
      <c r="BI82" s="59">
        <f t="shared" si="55"/>
        <v>0</v>
      </c>
      <c r="BJ82" s="124"/>
      <c r="BK82" s="59"/>
      <c r="BL82" s="59"/>
      <c r="BM82" s="59">
        <f t="shared" si="99"/>
        <v>0</v>
      </c>
      <c r="BN82" s="124"/>
      <c r="BO82" s="59"/>
      <c r="BP82" s="59"/>
      <c r="BQ82" s="59">
        <f t="shared" si="100"/>
        <v>0</v>
      </c>
      <c r="BR82" s="124"/>
      <c r="BS82" s="59" t="e">
        <f t="shared" si="79"/>
        <v>#DIV/0!</v>
      </c>
      <c r="BT82" s="59"/>
      <c r="BU82" s="59">
        <f t="shared" si="80"/>
        <v>0</v>
      </c>
      <c r="BV82" s="59"/>
      <c r="BW82" s="59" t="e">
        <f t="shared" si="81"/>
        <v>#DIV/0!</v>
      </c>
      <c r="BX82" s="59"/>
      <c r="BY82" s="59">
        <f t="shared" si="82"/>
        <v>0</v>
      </c>
      <c r="BZ82" s="59"/>
      <c r="CA82" s="59"/>
      <c r="CB82" s="59"/>
      <c r="CC82" s="59">
        <f t="shared" si="56"/>
        <v>0</v>
      </c>
      <c r="CD82" s="124"/>
      <c r="CE82" s="59"/>
      <c r="CF82" s="59"/>
      <c r="CG82" s="59">
        <f t="shared" si="101"/>
        <v>0</v>
      </c>
      <c r="CH82" s="124"/>
      <c r="CI82" s="59"/>
      <c r="CJ82" s="59"/>
      <c r="CK82" s="59">
        <f t="shared" si="103"/>
        <v>0</v>
      </c>
      <c r="CL82" s="124"/>
      <c r="CM82" s="59"/>
      <c r="CN82" s="59"/>
      <c r="CO82" s="59">
        <f t="shared" si="61"/>
        <v>0</v>
      </c>
      <c r="CP82" s="124"/>
      <c r="CQ82" s="59"/>
      <c r="CR82" s="59"/>
      <c r="CS82" s="59">
        <f t="shared" si="102"/>
        <v>0</v>
      </c>
      <c r="CT82" s="124"/>
      <c r="CU82" s="59"/>
      <c r="CV82" s="59"/>
      <c r="CW82" s="59">
        <f t="shared" si="104"/>
        <v>0</v>
      </c>
      <c r="CX82" s="124"/>
      <c r="CY82" s="59" t="e">
        <f t="shared" si="83"/>
        <v>#DIV/0!</v>
      </c>
      <c r="CZ82" s="59"/>
      <c r="DA82" s="59">
        <f t="shared" si="84"/>
        <v>0</v>
      </c>
      <c r="DB82" s="59"/>
      <c r="DC82" s="59" t="e">
        <f t="shared" si="85"/>
        <v>#DIV/0!</v>
      </c>
      <c r="DD82" s="59"/>
      <c r="DE82" s="59">
        <f t="shared" si="86"/>
        <v>0</v>
      </c>
      <c r="DF82" s="59"/>
      <c r="DG82" s="59" t="e">
        <f t="shared" si="87"/>
        <v>#DIV/0!</v>
      </c>
      <c r="DH82" s="59"/>
      <c r="DI82" s="59">
        <f t="shared" si="88"/>
        <v>0</v>
      </c>
      <c r="DJ82" s="59"/>
      <c r="DK82" s="59" t="e">
        <f t="shared" si="89"/>
        <v>#DIV/0!</v>
      </c>
      <c r="DL82" s="59"/>
      <c r="DM82" s="59">
        <f t="shared" si="90"/>
        <v>0</v>
      </c>
      <c r="DN82" s="59"/>
      <c r="DO82" s="59" t="e">
        <f t="shared" si="91"/>
        <v>#DIV/0!</v>
      </c>
      <c r="DP82" s="59"/>
      <c r="DQ82" s="59">
        <f t="shared" si="92"/>
        <v>0</v>
      </c>
      <c r="DR82" s="59"/>
      <c r="DS82" s="59" t="e">
        <f t="shared" si="93"/>
        <v>#DIV/0!</v>
      </c>
      <c r="DT82" s="59"/>
      <c r="DU82" s="59">
        <f t="shared" si="94"/>
        <v>0</v>
      </c>
      <c r="DV82" s="59"/>
      <c r="DW82" s="59" t="e">
        <f t="shared" si="95"/>
        <v>#DIV/0!</v>
      </c>
      <c r="DX82" s="59"/>
      <c r="DY82" s="59">
        <f t="shared" si="96"/>
        <v>0</v>
      </c>
      <c r="DZ82" s="59"/>
      <c r="EA82" s="59">
        <f t="shared" si="46"/>
        <v>0</v>
      </c>
      <c r="EB82" s="59">
        <f t="shared" si="47"/>
        <v>0</v>
      </c>
      <c r="EC82" s="59">
        <f t="shared" si="48"/>
        <v>0</v>
      </c>
      <c r="ED82" s="124">
        <f t="shared" si="49"/>
        <v>0</v>
      </c>
    </row>
    <row r="83" spans="1:134" x14ac:dyDescent="0.25">
      <c r="A83" s="122">
        <v>77</v>
      </c>
      <c r="B83" s="144" t="s">
        <v>65</v>
      </c>
      <c r="C83" s="59" t="e">
        <f t="shared" si="63"/>
        <v>#DIV/0!</v>
      </c>
      <c r="D83" s="59"/>
      <c r="E83" s="59">
        <f t="shared" si="64"/>
        <v>0</v>
      </c>
      <c r="F83" s="59"/>
      <c r="G83" s="59"/>
      <c r="H83" s="59"/>
      <c r="I83" s="59">
        <f t="shared" si="57"/>
        <v>0</v>
      </c>
      <c r="J83" s="124"/>
      <c r="K83" s="59"/>
      <c r="L83" s="59"/>
      <c r="M83" s="59">
        <f t="shared" si="97"/>
        <v>0</v>
      </c>
      <c r="N83" s="124"/>
      <c r="O83" s="59" t="e">
        <f t="shared" si="65"/>
        <v>#DIV/0!</v>
      </c>
      <c r="P83" s="59"/>
      <c r="Q83" s="59">
        <f t="shared" si="66"/>
        <v>0</v>
      </c>
      <c r="R83" s="59"/>
      <c r="S83" s="59"/>
      <c r="T83" s="59"/>
      <c r="U83" s="59">
        <f t="shared" si="98"/>
        <v>0</v>
      </c>
      <c r="V83" s="124"/>
      <c r="W83" s="59" t="e">
        <f t="shared" si="67"/>
        <v>#DIV/0!</v>
      </c>
      <c r="X83" s="59"/>
      <c r="Y83" s="59">
        <f t="shared" si="68"/>
        <v>0</v>
      </c>
      <c r="Z83" s="59"/>
      <c r="AA83" s="59" t="e">
        <f t="shared" si="69"/>
        <v>#DIV/0!</v>
      </c>
      <c r="AB83" s="59"/>
      <c r="AC83" s="59">
        <f t="shared" si="70"/>
        <v>0</v>
      </c>
      <c r="AD83" s="59"/>
      <c r="AE83" s="59" t="e">
        <f t="shared" si="71"/>
        <v>#DIV/0!</v>
      </c>
      <c r="AF83" s="59"/>
      <c r="AG83" s="59">
        <f t="shared" si="72"/>
        <v>0</v>
      </c>
      <c r="AH83" s="59"/>
      <c r="AI83" s="59" t="e">
        <f t="shared" si="73"/>
        <v>#DIV/0!</v>
      </c>
      <c r="AJ83" s="59"/>
      <c r="AK83" s="59">
        <f t="shared" si="74"/>
        <v>0</v>
      </c>
      <c r="AL83" s="59"/>
      <c r="AM83" s="59" t="e">
        <f t="shared" si="75"/>
        <v>#DIV/0!</v>
      </c>
      <c r="AN83" s="59"/>
      <c r="AO83" s="59">
        <f t="shared" si="76"/>
        <v>0</v>
      </c>
      <c r="AP83" s="59"/>
      <c r="AQ83" s="59" t="e">
        <f t="shared" si="77"/>
        <v>#DIV/0!</v>
      </c>
      <c r="AR83" s="59"/>
      <c r="AS83" s="59">
        <f t="shared" si="78"/>
        <v>0</v>
      </c>
      <c r="AT83" s="59"/>
      <c r="AU83" s="59"/>
      <c r="AV83" s="59"/>
      <c r="AW83" s="59">
        <f t="shared" si="58"/>
        <v>0</v>
      </c>
      <c r="AX83" s="124"/>
      <c r="AY83" s="59"/>
      <c r="AZ83" s="59"/>
      <c r="BA83" s="59">
        <f t="shared" si="62"/>
        <v>0</v>
      </c>
      <c r="BB83" s="124"/>
      <c r="BC83" s="59"/>
      <c r="BD83" s="59"/>
      <c r="BE83" s="59">
        <f t="shared" si="60"/>
        <v>0</v>
      </c>
      <c r="BF83" s="124"/>
      <c r="BG83" s="59"/>
      <c r="BH83" s="59"/>
      <c r="BI83" s="59">
        <f t="shared" si="55"/>
        <v>0</v>
      </c>
      <c r="BJ83" s="124"/>
      <c r="BK83" s="59"/>
      <c r="BL83" s="59"/>
      <c r="BM83" s="59">
        <f t="shared" si="99"/>
        <v>0</v>
      </c>
      <c r="BN83" s="124"/>
      <c r="BO83" s="59"/>
      <c r="BP83" s="59"/>
      <c r="BQ83" s="59">
        <f t="shared" si="100"/>
        <v>0</v>
      </c>
      <c r="BR83" s="124"/>
      <c r="BS83" s="59" t="e">
        <f t="shared" si="79"/>
        <v>#DIV/0!</v>
      </c>
      <c r="BT83" s="59"/>
      <c r="BU83" s="59">
        <f t="shared" si="80"/>
        <v>0</v>
      </c>
      <c r="BV83" s="59"/>
      <c r="BW83" s="59" t="e">
        <f t="shared" si="81"/>
        <v>#DIV/0!</v>
      </c>
      <c r="BX83" s="59"/>
      <c r="BY83" s="59">
        <f t="shared" si="82"/>
        <v>0</v>
      </c>
      <c r="BZ83" s="59"/>
      <c r="CA83" s="59"/>
      <c r="CB83" s="59"/>
      <c r="CC83" s="59">
        <f t="shared" si="56"/>
        <v>0</v>
      </c>
      <c r="CD83" s="124"/>
      <c r="CE83" s="59"/>
      <c r="CF83" s="59"/>
      <c r="CG83" s="59">
        <f t="shared" si="101"/>
        <v>0</v>
      </c>
      <c r="CH83" s="124"/>
      <c r="CI83" s="59"/>
      <c r="CJ83" s="59"/>
      <c r="CK83" s="59">
        <f t="shared" si="103"/>
        <v>0</v>
      </c>
      <c r="CL83" s="124"/>
      <c r="CM83" s="59"/>
      <c r="CN83" s="59"/>
      <c r="CO83" s="59">
        <f t="shared" si="61"/>
        <v>0</v>
      </c>
      <c r="CP83" s="124"/>
      <c r="CQ83" s="59"/>
      <c r="CR83" s="59"/>
      <c r="CS83" s="59">
        <f t="shared" si="102"/>
        <v>0</v>
      </c>
      <c r="CT83" s="124"/>
      <c r="CU83" s="59"/>
      <c r="CV83" s="59"/>
      <c r="CW83" s="59">
        <f t="shared" si="104"/>
        <v>0</v>
      </c>
      <c r="CX83" s="124"/>
      <c r="CY83" s="59" t="e">
        <f t="shared" si="83"/>
        <v>#DIV/0!</v>
      </c>
      <c r="CZ83" s="59"/>
      <c r="DA83" s="59">
        <f t="shared" si="84"/>
        <v>0</v>
      </c>
      <c r="DB83" s="59"/>
      <c r="DC83" s="59" t="e">
        <f t="shared" si="85"/>
        <v>#DIV/0!</v>
      </c>
      <c r="DD83" s="59"/>
      <c r="DE83" s="59">
        <f t="shared" si="86"/>
        <v>0</v>
      </c>
      <c r="DF83" s="59"/>
      <c r="DG83" s="59" t="e">
        <f t="shared" si="87"/>
        <v>#DIV/0!</v>
      </c>
      <c r="DH83" s="59"/>
      <c r="DI83" s="59">
        <f t="shared" si="88"/>
        <v>0</v>
      </c>
      <c r="DJ83" s="59"/>
      <c r="DK83" s="59" t="e">
        <f t="shared" si="89"/>
        <v>#DIV/0!</v>
      </c>
      <c r="DL83" s="59"/>
      <c r="DM83" s="59">
        <f t="shared" si="90"/>
        <v>0</v>
      </c>
      <c r="DN83" s="59"/>
      <c r="DO83" s="59" t="e">
        <f t="shared" si="91"/>
        <v>#DIV/0!</v>
      </c>
      <c r="DP83" s="59"/>
      <c r="DQ83" s="59">
        <f t="shared" si="92"/>
        <v>0</v>
      </c>
      <c r="DR83" s="59"/>
      <c r="DS83" s="59" t="e">
        <f t="shared" si="93"/>
        <v>#DIV/0!</v>
      </c>
      <c r="DT83" s="59"/>
      <c r="DU83" s="59">
        <f t="shared" si="94"/>
        <v>0</v>
      </c>
      <c r="DV83" s="59"/>
      <c r="DW83" s="59" t="e">
        <f t="shared" si="95"/>
        <v>#DIV/0!</v>
      </c>
      <c r="DX83" s="59"/>
      <c r="DY83" s="59">
        <f t="shared" si="96"/>
        <v>0</v>
      </c>
      <c r="DZ83" s="59"/>
      <c r="EA83" s="59">
        <f t="shared" si="46"/>
        <v>0</v>
      </c>
      <c r="EB83" s="59">
        <f t="shared" si="47"/>
        <v>0</v>
      </c>
      <c r="EC83" s="59">
        <f t="shared" si="48"/>
        <v>0</v>
      </c>
      <c r="ED83" s="124">
        <f t="shared" si="49"/>
        <v>0</v>
      </c>
    </row>
    <row r="84" spans="1:134" x14ac:dyDescent="0.25">
      <c r="A84" s="122">
        <v>78</v>
      </c>
      <c r="B84" s="144" t="s">
        <v>66</v>
      </c>
      <c r="C84" s="59" t="e">
        <f t="shared" si="63"/>
        <v>#DIV/0!</v>
      </c>
      <c r="D84" s="59"/>
      <c r="E84" s="59">
        <f t="shared" si="64"/>
        <v>0</v>
      </c>
      <c r="F84" s="59"/>
      <c r="G84" s="59"/>
      <c r="H84" s="59"/>
      <c r="I84" s="59">
        <f t="shared" si="57"/>
        <v>0</v>
      </c>
      <c r="J84" s="124"/>
      <c r="K84" s="59"/>
      <c r="L84" s="59"/>
      <c r="M84" s="59">
        <f t="shared" si="97"/>
        <v>0</v>
      </c>
      <c r="N84" s="124"/>
      <c r="O84" s="59" t="e">
        <f t="shared" si="65"/>
        <v>#DIV/0!</v>
      </c>
      <c r="P84" s="59"/>
      <c r="Q84" s="59">
        <f t="shared" si="66"/>
        <v>0</v>
      </c>
      <c r="R84" s="59"/>
      <c r="S84" s="59"/>
      <c r="T84" s="59"/>
      <c r="U84" s="59">
        <f t="shared" si="98"/>
        <v>0</v>
      </c>
      <c r="V84" s="124"/>
      <c r="W84" s="59" t="e">
        <f t="shared" si="67"/>
        <v>#DIV/0!</v>
      </c>
      <c r="X84" s="59"/>
      <c r="Y84" s="59">
        <f t="shared" si="68"/>
        <v>0</v>
      </c>
      <c r="Z84" s="59"/>
      <c r="AA84" s="59" t="e">
        <f t="shared" si="69"/>
        <v>#DIV/0!</v>
      </c>
      <c r="AB84" s="59"/>
      <c r="AC84" s="59">
        <f t="shared" si="70"/>
        <v>0</v>
      </c>
      <c r="AD84" s="59"/>
      <c r="AE84" s="59" t="e">
        <f t="shared" si="71"/>
        <v>#DIV/0!</v>
      </c>
      <c r="AF84" s="59"/>
      <c r="AG84" s="59">
        <f t="shared" si="72"/>
        <v>0</v>
      </c>
      <c r="AH84" s="59"/>
      <c r="AI84" s="59" t="e">
        <f t="shared" si="73"/>
        <v>#DIV/0!</v>
      </c>
      <c r="AJ84" s="59"/>
      <c r="AK84" s="59">
        <f t="shared" si="74"/>
        <v>0</v>
      </c>
      <c r="AL84" s="59"/>
      <c r="AM84" s="59" t="e">
        <f t="shared" si="75"/>
        <v>#DIV/0!</v>
      </c>
      <c r="AN84" s="59"/>
      <c r="AO84" s="59">
        <f t="shared" si="76"/>
        <v>0</v>
      </c>
      <c r="AP84" s="59"/>
      <c r="AQ84" s="59" t="e">
        <f t="shared" si="77"/>
        <v>#DIV/0!</v>
      </c>
      <c r="AR84" s="59"/>
      <c r="AS84" s="59">
        <f t="shared" si="78"/>
        <v>0</v>
      </c>
      <c r="AT84" s="59"/>
      <c r="AU84" s="59"/>
      <c r="AV84" s="59"/>
      <c r="AW84" s="59">
        <f t="shared" si="58"/>
        <v>0</v>
      </c>
      <c r="AX84" s="124"/>
      <c r="AY84" s="59"/>
      <c r="AZ84" s="59"/>
      <c r="BA84" s="59">
        <f t="shared" si="62"/>
        <v>0</v>
      </c>
      <c r="BB84" s="124"/>
      <c r="BC84" s="59"/>
      <c r="BD84" s="59"/>
      <c r="BE84" s="59">
        <f t="shared" si="60"/>
        <v>0</v>
      </c>
      <c r="BF84" s="124"/>
      <c r="BG84" s="59"/>
      <c r="BH84" s="59"/>
      <c r="BI84" s="59">
        <f t="shared" si="55"/>
        <v>0</v>
      </c>
      <c r="BJ84" s="124"/>
      <c r="BK84" s="59"/>
      <c r="BL84" s="59"/>
      <c r="BM84" s="59">
        <f t="shared" si="99"/>
        <v>0</v>
      </c>
      <c r="BN84" s="124"/>
      <c r="BO84" s="59"/>
      <c r="BP84" s="59"/>
      <c r="BQ84" s="59">
        <f t="shared" si="100"/>
        <v>0</v>
      </c>
      <c r="BR84" s="124"/>
      <c r="BS84" s="59" t="e">
        <f t="shared" si="79"/>
        <v>#DIV/0!</v>
      </c>
      <c r="BT84" s="59"/>
      <c r="BU84" s="59">
        <f t="shared" si="80"/>
        <v>0</v>
      </c>
      <c r="BV84" s="59"/>
      <c r="BW84" s="59" t="e">
        <f t="shared" si="81"/>
        <v>#DIV/0!</v>
      </c>
      <c r="BX84" s="59"/>
      <c r="BY84" s="59">
        <f t="shared" si="82"/>
        <v>0</v>
      </c>
      <c r="BZ84" s="59"/>
      <c r="CA84" s="59"/>
      <c r="CB84" s="59"/>
      <c r="CC84" s="59">
        <f t="shared" si="56"/>
        <v>0</v>
      </c>
      <c r="CD84" s="124"/>
      <c r="CE84" s="59"/>
      <c r="CF84" s="59"/>
      <c r="CG84" s="59">
        <f t="shared" si="101"/>
        <v>0</v>
      </c>
      <c r="CH84" s="124"/>
      <c r="CI84" s="59"/>
      <c r="CJ84" s="59"/>
      <c r="CK84" s="59">
        <f t="shared" si="103"/>
        <v>0</v>
      </c>
      <c r="CL84" s="124"/>
      <c r="CM84" s="59"/>
      <c r="CN84" s="59"/>
      <c r="CO84" s="59">
        <f t="shared" si="61"/>
        <v>0</v>
      </c>
      <c r="CP84" s="124"/>
      <c r="CQ84" s="59"/>
      <c r="CR84" s="59"/>
      <c r="CS84" s="59">
        <f t="shared" si="102"/>
        <v>0</v>
      </c>
      <c r="CT84" s="124"/>
      <c r="CU84" s="59"/>
      <c r="CV84" s="59"/>
      <c r="CW84" s="59">
        <f t="shared" si="104"/>
        <v>0</v>
      </c>
      <c r="CX84" s="124"/>
      <c r="CY84" s="59" t="e">
        <f t="shared" si="83"/>
        <v>#DIV/0!</v>
      </c>
      <c r="CZ84" s="59"/>
      <c r="DA84" s="59">
        <f t="shared" si="84"/>
        <v>0</v>
      </c>
      <c r="DB84" s="59"/>
      <c r="DC84" s="59" t="e">
        <f t="shared" si="85"/>
        <v>#DIV/0!</v>
      </c>
      <c r="DD84" s="59"/>
      <c r="DE84" s="59">
        <f t="shared" si="86"/>
        <v>0</v>
      </c>
      <c r="DF84" s="59"/>
      <c r="DG84" s="59" t="e">
        <f t="shared" si="87"/>
        <v>#DIV/0!</v>
      </c>
      <c r="DH84" s="59"/>
      <c r="DI84" s="59">
        <f t="shared" si="88"/>
        <v>0</v>
      </c>
      <c r="DJ84" s="59"/>
      <c r="DK84" s="59" t="e">
        <f t="shared" si="89"/>
        <v>#DIV/0!</v>
      </c>
      <c r="DL84" s="59"/>
      <c r="DM84" s="59">
        <f t="shared" si="90"/>
        <v>0</v>
      </c>
      <c r="DN84" s="59"/>
      <c r="DO84" s="59" t="e">
        <f t="shared" si="91"/>
        <v>#DIV/0!</v>
      </c>
      <c r="DP84" s="59"/>
      <c r="DQ84" s="59">
        <f t="shared" si="92"/>
        <v>0</v>
      </c>
      <c r="DR84" s="59"/>
      <c r="DS84" s="59" t="e">
        <f t="shared" si="93"/>
        <v>#DIV/0!</v>
      </c>
      <c r="DT84" s="59"/>
      <c r="DU84" s="59">
        <f t="shared" si="94"/>
        <v>0</v>
      </c>
      <c r="DV84" s="59"/>
      <c r="DW84" s="59" t="e">
        <f t="shared" si="95"/>
        <v>#DIV/0!</v>
      </c>
      <c r="DX84" s="59"/>
      <c r="DY84" s="59">
        <f t="shared" si="96"/>
        <v>0</v>
      </c>
      <c r="DZ84" s="59"/>
      <c r="EA84" s="59">
        <f t="shared" si="46"/>
        <v>0</v>
      </c>
      <c r="EB84" s="59">
        <f t="shared" si="47"/>
        <v>0</v>
      </c>
      <c r="EC84" s="59">
        <f t="shared" si="48"/>
        <v>0</v>
      </c>
      <c r="ED84" s="124">
        <f t="shared" si="49"/>
        <v>0</v>
      </c>
    </row>
    <row r="85" spans="1:134" x14ac:dyDescent="0.25">
      <c r="A85" s="122">
        <v>79</v>
      </c>
      <c r="B85" s="8" t="s">
        <v>356</v>
      </c>
      <c r="C85" s="59"/>
      <c r="D85" s="59"/>
      <c r="E85" s="59"/>
      <c r="F85" s="59"/>
      <c r="G85" s="59"/>
      <c r="H85" s="59"/>
      <c r="I85" s="59"/>
      <c r="J85" s="124"/>
      <c r="K85" s="59"/>
      <c r="L85" s="59"/>
      <c r="M85" s="59"/>
      <c r="N85" s="124"/>
      <c r="O85" s="59"/>
      <c r="P85" s="59"/>
      <c r="Q85" s="59"/>
      <c r="R85" s="59"/>
      <c r="S85" s="59"/>
      <c r="T85" s="59"/>
      <c r="U85" s="59"/>
      <c r="V85" s="124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124"/>
      <c r="AY85" s="59"/>
      <c r="AZ85" s="59"/>
      <c r="BA85" s="59"/>
      <c r="BB85" s="124"/>
      <c r="BC85" s="59"/>
      <c r="BD85" s="59"/>
      <c r="BE85" s="59"/>
      <c r="BF85" s="124"/>
      <c r="BG85" s="59"/>
      <c r="BH85" s="59"/>
      <c r="BI85" s="59"/>
      <c r="BJ85" s="124"/>
      <c r="BK85" s="59"/>
      <c r="BL85" s="59"/>
      <c r="BM85" s="59"/>
      <c r="BN85" s="124"/>
      <c r="BO85" s="59"/>
      <c r="BP85" s="59"/>
      <c r="BQ85" s="59"/>
      <c r="BR85" s="124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124"/>
      <c r="CE85" s="59"/>
      <c r="CF85" s="59"/>
      <c r="CG85" s="59"/>
      <c r="CH85" s="124"/>
      <c r="CI85" s="59"/>
      <c r="CJ85" s="59"/>
      <c r="CK85" s="59"/>
      <c r="CL85" s="124"/>
      <c r="CM85" s="59"/>
      <c r="CN85" s="59"/>
      <c r="CO85" s="59"/>
      <c r="CP85" s="124"/>
      <c r="CQ85" s="59"/>
      <c r="CR85" s="59"/>
      <c r="CS85" s="59"/>
      <c r="CT85" s="124"/>
      <c r="CU85" s="59"/>
      <c r="CV85" s="59"/>
      <c r="CW85" s="59"/>
      <c r="CX85" s="124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124"/>
    </row>
    <row r="86" spans="1:134" x14ac:dyDescent="0.25">
      <c r="A86" s="132"/>
      <c r="B86" s="145" t="s">
        <v>123</v>
      </c>
      <c r="C86" s="59" t="e">
        <f>SUM(C7:C84)</f>
        <v>#DIV/0!</v>
      </c>
      <c r="D86" s="59">
        <f t="shared" ref="D86:F86" si="105">SUM(D7:D84)</f>
        <v>0</v>
      </c>
      <c r="E86" s="59">
        <f t="shared" si="105"/>
        <v>0</v>
      </c>
      <c r="F86" s="59">
        <f t="shared" si="105"/>
        <v>0</v>
      </c>
      <c r="G86" s="59">
        <f>SUM(G7:G85)</f>
        <v>7</v>
      </c>
      <c r="H86" s="59">
        <f t="shared" ref="H86:I86" si="106">SUM(H7:H85)</f>
        <v>200</v>
      </c>
      <c r="I86" s="59">
        <f t="shared" si="106"/>
        <v>2685</v>
      </c>
      <c r="J86" s="124">
        <f>SUM(J7:J85)</f>
        <v>28578691.999999996</v>
      </c>
      <c r="K86" s="59">
        <f t="shared" ref="K86" si="107">SUM(K7:K85)</f>
        <v>2</v>
      </c>
      <c r="L86" s="59">
        <f t="shared" ref="L86" si="108">SUM(L7:L85)</f>
        <v>75</v>
      </c>
      <c r="M86" s="59">
        <f t="shared" ref="M86:O86" si="109">SUM(M7:M85)</f>
        <v>814</v>
      </c>
      <c r="N86" s="124">
        <f t="shared" si="109"/>
        <v>10737810.75</v>
      </c>
      <c r="O86" s="59" t="e">
        <f t="shared" si="109"/>
        <v>#DIV/0!</v>
      </c>
      <c r="P86" s="59">
        <f t="shared" ref="P86" si="110">SUM(P7:P85)</f>
        <v>0</v>
      </c>
      <c r="Q86" s="59">
        <f t="shared" ref="Q86:S86" si="111">SUM(Q7:Q85)</f>
        <v>0</v>
      </c>
      <c r="R86" s="124">
        <f t="shared" si="111"/>
        <v>0</v>
      </c>
      <c r="S86" s="59">
        <f t="shared" si="111"/>
        <v>0</v>
      </c>
      <c r="T86" s="59">
        <f t="shared" ref="T86" si="112">SUM(T7:T85)</f>
        <v>6</v>
      </c>
      <c r="U86" s="59">
        <f t="shared" ref="U86:W86" si="113">SUM(U7:U85)</f>
        <v>67</v>
      </c>
      <c r="V86" s="124">
        <f t="shared" si="113"/>
        <v>1194805.08</v>
      </c>
      <c r="W86" s="59" t="e">
        <f t="shared" si="113"/>
        <v>#DIV/0!</v>
      </c>
      <c r="X86" s="59">
        <f t="shared" ref="X86" si="114">SUM(X7:X85)</f>
        <v>0</v>
      </c>
      <c r="Y86" s="59">
        <f t="shared" ref="Y86:AA86" si="115">SUM(Y7:Y85)</f>
        <v>0</v>
      </c>
      <c r="Z86" s="124">
        <f t="shared" si="115"/>
        <v>0</v>
      </c>
      <c r="AA86" s="59" t="e">
        <f t="shared" si="115"/>
        <v>#DIV/0!</v>
      </c>
      <c r="AB86" s="59">
        <f t="shared" ref="AB86" si="116">SUM(AB7:AB85)</f>
        <v>0</v>
      </c>
      <c r="AC86" s="59">
        <f t="shared" ref="AC86:AE86" si="117">SUM(AC7:AC85)</f>
        <v>0</v>
      </c>
      <c r="AD86" s="124">
        <f t="shared" si="117"/>
        <v>0</v>
      </c>
      <c r="AE86" s="59" t="e">
        <f t="shared" si="117"/>
        <v>#DIV/0!</v>
      </c>
      <c r="AF86" s="59">
        <f t="shared" ref="AF86" si="118">SUM(AF7:AF85)</f>
        <v>0</v>
      </c>
      <c r="AG86" s="59">
        <f t="shared" ref="AG86:AI86" si="119">SUM(AG7:AG85)</f>
        <v>0</v>
      </c>
      <c r="AH86" s="124">
        <f t="shared" si="119"/>
        <v>0</v>
      </c>
      <c r="AI86" s="59" t="e">
        <f t="shared" si="119"/>
        <v>#DIV/0!</v>
      </c>
      <c r="AJ86" s="59">
        <f t="shared" ref="AJ86" si="120">SUM(AJ7:AJ85)</f>
        <v>0</v>
      </c>
      <c r="AK86" s="59">
        <f t="shared" ref="AK86:AM86" si="121">SUM(AK7:AK85)</f>
        <v>0</v>
      </c>
      <c r="AL86" s="124">
        <f t="shared" si="121"/>
        <v>0</v>
      </c>
      <c r="AM86" s="59" t="e">
        <f t="shared" si="121"/>
        <v>#DIV/0!</v>
      </c>
      <c r="AN86" s="59">
        <f t="shared" ref="AN86" si="122">SUM(AN7:AN85)</f>
        <v>0</v>
      </c>
      <c r="AO86" s="59">
        <f t="shared" ref="AO86:AQ86" si="123">SUM(AO7:AO85)</f>
        <v>0</v>
      </c>
      <c r="AP86" s="124">
        <f t="shared" si="123"/>
        <v>0</v>
      </c>
      <c r="AQ86" s="59" t="e">
        <f t="shared" si="123"/>
        <v>#DIV/0!</v>
      </c>
      <c r="AR86" s="59">
        <f t="shared" ref="AR86" si="124">SUM(AR7:AR85)</f>
        <v>0</v>
      </c>
      <c r="AS86" s="59">
        <f t="shared" ref="AS86:AU86" si="125">SUM(AS7:AS85)</f>
        <v>0</v>
      </c>
      <c r="AT86" s="124">
        <f t="shared" si="125"/>
        <v>0</v>
      </c>
      <c r="AU86" s="59">
        <f t="shared" si="125"/>
        <v>2</v>
      </c>
      <c r="AV86" s="59">
        <f t="shared" ref="AV86" si="126">SUM(AV7:AV85)</f>
        <v>43</v>
      </c>
      <c r="AW86" s="59">
        <f t="shared" ref="AW86:AY86" si="127">SUM(AW7:AW85)</f>
        <v>659</v>
      </c>
      <c r="AX86" s="124">
        <f t="shared" si="127"/>
        <v>18724592.100000001</v>
      </c>
      <c r="AY86" s="59">
        <f t="shared" si="127"/>
        <v>2</v>
      </c>
      <c r="AZ86" s="59">
        <f t="shared" ref="AZ86" si="128">SUM(AZ7:AZ85)</f>
        <v>65</v>
      </c>
      <c r="BA86" s="59">
        <f t="shared" ref="BA86:BC86" si="129">SUM(BA7:BA85)</f>
        <v>808</v>
      </c>
      <c r="BB86" s="124">
        <f t="shared" si="129"/>
        <v>10131668.9</v>
      </c>
      <c r="BC86" s="59">
        <f t="shared" si="129"/>
        <v>0</v>
      </c>
      <c r="BD86" s="59">
        <f t="shared" ref="BD86" si="130">SUM(BD7:BD85)</f>
        <v>20</v>
      </c>
      <c r="BE86" s="59">
        <f t="shared" ref="BE86:BG86" si="131">SUM(BE7:BE85)</f>
        <v>187</v>
      </c>
      <c r="BF86" s="124">
        <f t="shared" si="131"/>
        <v>2040229.6</v>
      </c>
      <c r="BG86" s="59">
        <f t="shared" si="131"/>
        <v>3</v>
      </c>
      <c r="BH86" s="59">
        <f t="shared" ref="BH86" si="132">SUM(BH7:BH85)</f>
        <v>67</v>
      </c>
      <c r="BI86" s="59">
        <f t="shared" ref="BI86:BK86" si="133">SUM(BI7:BI85)</f>
        <v>771</v>
      </c>
      <c r="BJ86" s="124">
        <f t="shared" si="133"/>
        <v>13190702</v>
      </c>
      <c r="BK86" s="59">
        <f t="shared" si="133"/>
        <v>0</v>
      </c>
      <c r="BL86" s="59">
        <f t="shared" ref="BL86" si="134">SUM(BL7:BL85)</f>
        <v>6</v>
      </c>
      <c r="BM86" s="59">
        <f t="shared" ref="BM86:BO86" si="135">SUM(BM7:BM85)</f>
        <v>83</v>
      </c>
      <c r="BN86" s="124">
        <f t="shared" si="135"/>
        <v>4587664.32</v>
      </c>
      <c r="BO86" s="59">
        <f t="shared" si="135"/>
        <v>0</v>
      </c>
      <c r="BP86" s="59">
        <f t="shared" ref="BP86" si="136">SUM(BP7:BP85)</f>
        <v>10</v>
      </c>
      <c r="BQ86" s="59">
        <f t="shared" ref="BQ86:BS86" si="137">SUM(BQ7:BQ85)</f>
        <v>132</v>
      </c>
      <c r="BR86" s="124">
        <f t="shared" si="137"/>
        <v>1763963.48</v>
      </c>
      <c r="BS86" s="59" t="e">
        <f t="shared" si="137"/>
        <v>#DIV/0!</v>
      </c>
      <c r="BT86" s="59">
        <f t="shared" ref="BT86" si="138">SUM(BT7:BT85)</f>
        <v>0</v>
      </c>
      <c r="BU86" s="59">
        <f t="shared" ref="BU86:BW86" si="139">SUM(BU7:BU85)</f>
        <v>0</v>
      </c>
      <c r="BV86" s="124">
        <f t="shared" si="139"/>
        <v>0</v>
      </c>
      <c r="BW86" s="59" t="e">
        <f t="shared" si="139"/>
        <v>#DIV/0!</v>
      </c>
      <c r="BX86" s="59">
        <f t="shared" ref="BX86" si="140">SUM(BX7:BX85)</f>
        <v>0</v>
      </c>
      <c r="BY86" s="59">
        <f t="shared" ref="BY86:CA86" si="141">SUM(BY7:BY85)</f>
        <v>0</v>
      </c>
      <c r="BZ86" s="124">
        <f t="shared" si="141"/>
        <v>0</v>
      </c>
      <c r="CA86" s="59">
        <f t="shared" si="141"/>
        <v>26</v>
      </c>
      <c r="CB86" s="59">
        <f t="shared" ref="CB86" si="142">SUM(CB7:CB85)</f>
        <v>1175</v>
      </c>
      <c r="CC86" s="59">
        <f t="shared" ref="CC86:CE86" si="143">SUM(CC7:CC85)</f>
        <v>10282</v>
      </c>
      <c r="CD86" s="124">
        <f t="shared" si="143"/>
        <v>198380475.59</v>
      </c>
      <c r="CE86" s="59">
        <f t="shared" si="143"/>
        <v>0</v>
      </c>
      <c r="CF86" s="59">
        <f t="shared" ref="CF86" si="144">SUM(CF7:CF85)</f>
        <v>11</v>
      </c>
      <c r="CG86" s="59">
        <f t="shared" ref="CG86:CI86" si="145">SUM(CG7:CG85)</f>
        <v>98</v>
      </c>
      <c r="CH86" s="124">
        <f t="shared" si="145"/>
        <v>1958534.49</v>
      </c>
      <c r="CI86" s="59">
        <f t="shared" si="145"/>
        <v>4</v>
      </c>
      <c r="CJ86" s="59">
        <f t="shared" ref="CJ86" si="146">SUM(CJ7:CJ85)</f>
        <v>130</v>
      </c>
      <c r="CK86" s="59">
        <f t="shared" ref="CK86:CM86" si="147">SUM(CK7:CK85)</f>
        <v>1402</v>
      </c>
      <c r="CL86" s="124">
        <f t="shared" si="147"/>
        <v>17028416.699999999</v>
      </c>
      <c r="CM86" s="59">
        <f t="shared" si="147"/>
        <v>1</v>
      </c>
      <c r="CN86" s="59">
        <f t="shared" ref="CN86" si="148">SUM(CN7:CN85)</f>
        <v>52</v>
      </c>
      <c r="CO86" s="59">
        <f t="shared" ref="CO86:CQ86" si="149">SUM(CO7:CO85)</f>
        <v>404</v>
      </c>
      <c r="CP86" s="124">
        <f t="shared" si="149"/>
        <v>7540760</v>
      </c>
      <c r="CQ86" s="59">
        <f t="shared" si="149"/>
        <v>1</v>
      </c>
      <c r="CR86" s="59">
        <f t="shared" ref="CR86" si="150">SUM(CR7:CR85)</f>
        <v>30</v>
      </c>
      <c r="CS86" s="59">
        <f t="shared" ref="CS86:CU86" si="151">SUM(CS7:CS85)</f>
        <v>229</v>
      </c>
      <c r="CT86" s="124">
        <f t="shared" si="151"/>
        <v>3661095.6</v>
      </c>
      <c r="CU86" s="59">
        <f t="shared" si="151"/>
        <v>7</v>
      </c>
      <c r="CV86" s="59">
        <f t="shared" ref="CV86" si="152">SUM(CV7:CV85)</f>
        <v>380</v>
      </c>
      <c r="CW86" s="59">
        <f t="shared" ref="CW86:CY86" si="153">SUM(CW7:CW85)</f>
        <v>2592</v>
      </c>
      <c r="CX86" s="124">
        <f t="shared" si="153"/>
        <v>24885573</v>
      </c>
      <c r="CY86" s="59" t="e">
        <f t="shared" si="153"/>
        <v>#DIV/0!</v>
      </c>
      <c r="CZ86" s="59">
        <f t="shared" ref="CZ86" si="154">SUM(CZ7:CZ85)</f>
        <v>0</v>
      </c>
      <c r="DA86" s="59">
        <f t="shared" ref="DA86:DC86" si="155">SUM(DA7:DA85)</f>
        <v>0</v>
      </c>
      <c r="DB86" s="124">
        <f t="shared" si="155"/>
        <v>0</v>
      </c>
      <c r="DC86" s="59" t="e">
        <f t="shared" si="155"/>
        <v>#DIV/0!</v>
      </c>
      <c r="DD86" s="59">
        <f t="shared" ref="DD86" si="156">SUM(DD7:DD85)</f>
        <v>0</v>
      </c>
      <c r="DE86" s="59">
        <f t="shared" ref="DE86:DG86" si="157">SUM(DE7:DE85)</f>
        <v>0</v>
      </c>
      <c r="DF86" s="124">
        <f t="shared" si="157"/>
        <v>0</v>
      </c>
      <c r="DG86" s="59" t="e">
        <f t="shared" si="157"/>
        <v>#DIV/0!</v>
      </c>
      <c r="DH86" s="59">
        <f t="shared" ref="DH86" si="158">SUM(DH7:DH85)</f>
        <v>0</v>
      </c>
      <c r="DI86" s="59">
        <f t="shared" ref="DI86:DK86" si="159">SUM(DI7:DI85)</f>
        <v>0</v>
      </c>
      <c r="DJ86" s="124">
        <f t="shared" si="159"/>
        <v>0</v>
      </c>
      <c r="DK86" s="59" t="e">
        <f t="shared" si="159"/>
        <v>#DIV/0!</v>
      </c>
      <c r="DL86" s="59">
        <f t="shared" ref="DL86" si="160">SUM(DL7:DL85)</f>
        <v>0</v>
      </c>
      <c r="DM86" s="59">
        <f t="shared" ref="DM86:DO86" si="161">SUM(DM7:DM85)</f>
        <v>0</v>
      </c>
      <c r="DN86" s="124">
        <f t="shared" si="161"/>
        <v>0</v>
      </c>
      <c r="DO86" s="59" t="e">
        <f t="shared" si="161"/>
        <v>#DIV/0!</v>
      </c>
      <c r="DP86" s="59">
        <f t="shared" ref="DP86" si="162">SUM(DP7:DP85)</f>
        <v>0</v>
      </c>
      <c r="DQ86" s="59">
        <f t="shared" ref="DQ86:DS86" si="163">SUM(DQ7:DQ85)</f>
        <v>0</v>
      </c>
      <c r="DR86" s="124">
        <f t="shared" si="163"/>
        <v>0</v>
      </c>
      <c r="DS86" s="59" t="e">
        <f t="shared" si="163"/>
        <v>#DIV/0!</v>
      </c>
      <c r="DT86" s="59">
        <f t="shared" ref="DT86" si="164">SUM(DT7:DT85)</f>
        <v>0</v>
      </c>
      <c r="DU86" s="59">
        <f t="shared" ref="DU86:DW86" si="165">SUM(DU7:DU85)</f>
        <v>0</v>
      </c>
      <c r="DV86" s="124">
        <f t="shared" si="165"/>
        <v>0</v>
      </c>
      <c r="DW86" s="59" t="e">
        <f t="shared" si="165"/>
        <v>#DIV/0!</v>
      </c>
      <c r="DX86" s="59">
        <f t="shared" ref="DX86" si="166">SUM(DX7:DX85)</f>
        <v>0</v>
      </c>
      <c r="DY86" s="59">
        <f t="shared" ref="DY86:EA86" si="167">SUM(DY7:DY85)</f>
        <v>0</v>
      </c>
      <c r="DZ86" s="124">
        <f t="shared" si="167"/>
        <v>0</v>
      </c>
      <c r="EA86" s="59">
        <f t="shared" si="167"/>
        <v>55</v>
      </c>
      <c r="EB86" s="59">
        <f t="shared" ref="EB86" si="168">SUM(EB7:EB85)</f>
        <v>2270</v>
      </c>
      <c r="EC86" s="59">
        <f t="shared" ref="EC86:ED86" si="169">SUM(EC7:EC85)</f>
        <v>21213</v>
      </c>
      <c r="ED86" s="124">
        <f t="shared" si="169"/>
        <v>344404983.60999995</v>
      </c>
    </row>
  </sheetData>
  <mergeCells count="36">
    <mergeCell ref="AY5:BB5"/>
    <mergeCell ref="A5:A6"/>
    <mergeCell ref="B5:B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CU5:CX5"/>
    <mergeCell ref="BC5:BF5"/>
    <mergeCell ref="BG5:BJ5"/>
    <mergeCell ref="BK5:BN5"/>
    <mergeCell ref="BO5:BR5"/>
    <mergeCell ref="BS5:BV5"/>
    <mergeCell ref="BW5:BZ5"/>
    <mergeCell ref="CA5:CD5"/>
    <mergeCell ref="CE5:CH5"/>
    <mergeCell ref="CI5:CL5"/>
    <mergeCell ref="CM5:CP5"/>
    <mergeCell ref="CQ5:CT5"/>
    <mergeCell ref="EA4:ED4"/>
    <mergeCell ref="DW5:DZ5"/>
    <mergeCell ref="EA5:ED5"/>
    <mergeCell ref="CY5:DB5"/>
    <mergeCell ref="DC5:DF5"/>
    <mergeCell ref="DG5:DJ5"/>
    <mergeCell ref="DK5:DN5"/>
    <mergeCell ref="DO5:DR5"/>
    <mergeCell ref="DS5:D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88"/>
  <sheetViews>
    <sheetView workbookViewId="0">
      <pane xSplit="7" ySplit="6" topLeftCell="H34" activePane="bottomRight" state="frozen"/>
      <selection pane="topRight" activeCell="H1" sqref="H1"/>
      <selection pane="bottomLeft" activeCell="A7" sqref="A7"/>
      <selection pane="bottomRight" activeCell="O42" sqref="O42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8.42578125" style="14" customWidth="1"/>
    <col min="8" max="8" width="20.42578125" style="15" customWidth="1"/>
    <col min="9" max="9" width="18.7109375" style="15" customWidth="1"/>
    <col min="10" max="10" width="19.85546875" style="15" customWidth="1"/>
    <col min="11" max="11" width="21" style="15" customWidth="1"/>
    <col min="12" max="12" width="18.42578125" style="14" customWidth="1"/>
    <col min="13" max="13" width="20.42578125" style="15" customWidth="1"/>
    <col min="14" max="14" width="18.7109375" style="15" customWidth="1"/>
    <col min="15" max="15" width="19.85546875" style="15" customWidth="1"/>
    <col min="16" max="16" width="21" style="15" customWidth="1"/>
    <col min="17" max="17" width="18.42578125" style="14" customWidth="1"/>
    <col min="18" max="18" width="20.42578125" style="15" customWidth="1"/>
    <col min="19" max="19" width="18.7109375" style="15" customWidth="1"/>
    <col min="20" max="20" width="19.85546875" style="15" customWidth="1"/>
    <col min="21" max="21" width="21" style="15" customWidth="1"/>
    <col min="22" max="16384" width="9.140625" style="1"/>
  </cols>
  <sheetData>
    <row r="1" spans="1:21" x14ac:dyDescent="0.2">
      <c r="K1" s="16"/>
      <c r="P1" s="16"/>
      <c r="U1" s="16" t="s">
        <v>155</v>
      </c>
    </row>
    <row r="3" spans="1:21" ht="15.75" x14ac:dyDescent="0.25">
      <c r="A3" s="1" t="s">
        <v>366</v>
      </c>
      <c r="B3" s="29"/>
      <c r="C3" s="69"/>
      <c r="D3" s="69"/>
      <c r="E3" s="69"/>
      <c r="F3" s="6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32.25" customHeight="1" x14ac:dyDescent="0.2">
      <c r="A4" s="226"/>
      <c r="B4" s="182" t="s">
        <v>1</v>
      </c>
      <c r="C4" s="189" t="s">
        <v>298</v>
      </c>
      <c r="D4" s="190"/>
      <c r="E4" s="190"/>
      <c r="F4" s="191"/>
      <c r="G4" s="178" t="s">
        <v>92</v>
      </c>
      <c r="H4" s="179" t="s">
        <v>268</v>
      </c>
      <c r="I4" s="179"/>
      <c r="J4" s="179"/>
      <c r="K4" s="179"/>
      <c r="L4" s="177" t="s">
        <v>346</v>
      </c>
      <c r="M4" s="177"/>
      <c r="N4" s="177"/>
      <c r="O4" s="177"/>
      <c r="P4" s="177"/>
      <c r="Q4" s="214" t="s">
        <v>347</v>
      </c>
      <c r="R4" s="215"/>
      <c r="S4" s="215"/>
      <c r="T4" s="215"/>
      <c r="U4" s="216"/>
    </row>
    <row r="5" spans="1:21" s="2" customFormat="1" ht="54.7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178"/>
      <c r="H5" s="179"/>
      <c r="I5" s="179"/>
      <c r="J5" s="179"/>
      <c r="K5" s="179"/>
      <c r="L5" s="207" t="s">
        <v>92</v>
      </c>
      <c r="M5" s="209" t="s">
        <v>80</v>
      </c>
      <c r="N5" s="210"/>
      <c r="O5" s="210"/>
      <c r="P5" s="211"/>
      <c r="Q5" s="212" t="s">
        <v>92</v>
      </c>
      <c r="R5" s="209" t="s">
        <v>80</v>
      </c>
      <c r="S5" s="210"/>
      <c r="T5" s="210"/>
      <c r="U5" s="211"/>
    </row>
    <row r="6" spans="1:21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7" t="s">
        <v>81</v>
      </c>
      <c r="I6" s="17" t="s">
        <v>82</v>
      </c>
      <c r="J6" s="17" t="s">
        <v>83</v>
      </c>
      <c r="K6" s="17" t="s">
        <v>84</v>
      </c>
      <c r="L6" s="208"/>
      <c r="M6" s="17" t="s">
        <v>81</v>
      </c>
      <c r="N6" s="17" t="s">
        <v>82</v>
      </c>
      <c r="O6" s="17" t="s">
        <v>83</v>
      </c>
      <c r="P6" s="17" t="s">
        <v>84</v>
      </c>
      <c r="Q6" s="213"/>
      <c r="R6" s="17" t="s">
        <v>81</v>
      </c>
      <c r="S6" s="17" t="s">
        <v>82</v>
      </c>
      <c r="T6" s="17" t="s">
        <v>83</v>
      </c>
      <c r="U6" s="17" t="s">
        <v>84</v>
      </c>
    </row>
    <row r="7" spans="1:21" x14ac:dyDescent="0.2">
      <c r="A7" s="52">
        <v>1</v>
      </c>
      <c r="B7" s="54" t="s">
        <v>2</v>
      </c>
      <c r="C7" s="71">
        <v>222</v>
      </c>
      <c r="D7" s="71">
        <v>8167</v>
      </c>
      <c r="E7" s="71">
        <f t="shared" ref="E7:E70" si="0">C7/(C7+D7)</f>
        <v>2.6463225652640362E-2</v>
      </c>
      <c r="F7" s="71">
        <f t="shared" ref="F7:F70" si="1">1-E7</f>
        <v>0.97353677434735963</v>
      </c>
      <c r="G7" s="18">
        <f>' 5.2 КС детально'!DX7</f>
        <v>0</v>
      </c>
      <c r="H7" s="18">
        <f t="shared" ref="H7:H37" si="2">ROUND(G7/4,0)</f>
        <v>0</v>
      </c>
      <c r="I7" s="18">
        <f t="shared" ref="I7:I37" si="3">H7</f>
        <v>0</v>
      </c>
      <c r="J7" s="18">
        <f t="shared" ref="J7:J37" si="4">H7</f>
        <v>0</v>
      </c>
      <c r="K7" s="18">
        <f t="shared" ref="K7:K37" si="5">G7-H7-I7-J7</f>
        <v>0</v>
      </c>
      <c r="L7" s="18">
        <f>ROUND(G7*E7,0)</f>
        <v>0</v>
      </c>
      <c r="M7" s="18">
        <f t="shared" ref="M7:M37" si="6">ROUND(L7/4,0)</f>
        <v>0</v>
      </c>
      <c r="N7" s="18">
        <f t="shared" ref="N7:N37" si="7">M7</f>
        <v>0</v>
      </c>
      <c r="O7" s="18">
        <f t="shared" ref="O7:O37" si="8">M7</f>
        <v>0</v>
      </c>
      <c r="P7" s="18">
        <f t="shared" ref="P7:P37" si="9">L7-M7-N7-O7</f>
        <v>0</v>
      </c>
      <c r="Q7" s="18">
        <f>R7+S7+T7+U7</f>
        <v>0</v>
      </c>
      <c r="R7" s="18">
        <f>H7-M7</f>
        <v>0</v>
      </c>
      <c r="S7" s="18">
        <f t="shared" ref="S7:U22" si="10">I7-N7</f>
        <v>0</v>
      </c>
      <c r="T7" s="18">
        <f t="shared" si="10"/>
        <v>0</v>
      </c>
      <c r="U7" s="18">
        <f t="shared" si="10"/>
        <v>0</v>
      </c>
    </row>
    <row r="8" spans="1:21" x14ac:dyDescent="0.2">
      <c r="A8" s="52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8">
        <f>' 5.2 КС детально'!DX8</f>
        <v>0</v>
      </c>
      <c r="H8" s="18">
        <f t="shared" si="2"/>
        <v>0</v>
      </c>
      <c r="I8" s="18">
        <f t="shared" si="3"/>
        <v>0</v>
      </c>
      <c r="J8" s="18">
        <f t="shared" si="4"/>
        <v>0</v>
      </c>
      <c r="K8" s="18">
        <f t="shared" si="5"/>
        <v>0</v>
      </c>
      <c r="L8" s="18">
        <f t="shared" ref="L8:L71" si="11">ROUND(G8*E8,0)</f>
        <v>0</v>
      </c>
      <c r="M8" s="18">
        <f t="shared" si="6"/>
        <v>0</v>
      </c>
      <c r="N8" s="18">
        <f t="shared" si="7"/>
        <v>0</v>
      </c>
      <c r="O8" s="18">
        <f t="shared" si="8"/>
        <v>0</v>
      </c>
      <c r="P8" s="18">
        <f t="shared" si="9"/>
        <v>0</v>
      </c>
      <c r="Q8" s="18">
        <f t="shared" ref="Q8:Q71" si="12">R8+S8+T8+U8</f>
        <v>0</v>
      </c>
      <c r="R8" s="18">
        <f t="shared" ref="R8:U71" si="13">H8-M8</f>
        <v>0</v>
      </c>
      <c r="S8" s="18">
        <f t="shared" si="10"/>
        <v>0</v>
      </c>
      <c r="T8" s="18">
        <f t="shared" si="10"/>
        <v>0</v>
      </c>
      <c r="U8" s="18">
        <f t="shared" si="10"/>
        <v>0</v>
      </c>
    </row>
    <row r="9" spans="1:21" x14ac:dyDescent="0.2">
      <c r="A9" s="52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8">
        <f>' 5.2 КС детально'!DX9</f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  <c r="K9" s="18">
        <f t="shared" si="5"/>
        <v>0</v>
      </c>
      <c r="L9" s="18">
        <f t="shared" si="11"/>
        <v>0</v>
      </c>
      <c r="M9" s="18">
        <f t="shared" si="6"/>
        <v>0</v>
      </c>
      <c r="N9" s="18">
        <f t="shared" si="7"/>
        <v>0</v>
      </c>
      <c r="O9" s="18">
        <f t="shared" si="8"/>
        <v>0</v>
      </c>
      <c r="P9" s="18">
        <f t="shared" si="9"/>
        <v>0</v>
      </c>
      <c r="Q9" s="18">
        <f t="shared" si="12"/>
        <v>0</v>
      </c>
      <c r="R9" s="18">
        <f t="shared" si="13"/>
        <v>0</v>
      </c>
      <c r="S9" s="18">
        <f t="shared" si="10"/>
        <v>0</v>
      </c>
      <c r="T9" s="18">
        <f t="shared" si="10"/>
        <v>0</v>
      </c>
      <c r="U9" s="18">
        <f t="shared" si="10"/>
        <v>0</v>
      </c>
    </row>
    <row r="10" spans="1:21" x14ac:dyDescent="0.2">
      <c r="A10" s="52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8">
        <f>' 5.2 КС детально'!DX10</f>
        <v>0</v>
      </c>
      <c r="H10" s="18">
        <f t="shared" si="2"/>
        <v>0</v>
      </c>
      <c r="I10" s="18">
        <f t="shared" si="3"/>
        <v>0</v>
      </c>
      <c r="J10" s="18">
        <f t="shared" si="4"/>
        <v>0</v>
      </c>
      <c r="K10" s="18">
        <f t="shared" si="5"/>
        <v>0</v>
      </c>
      <c r="L10" s="18">
        <f t="shared" si="11"/>
        <v>0</v>
      </c>
      <c r="M10" s="18">
        <f t="shared" si="6"/>
        <v>0</v>
      </c>
      <c r="N10" s="18">
        <f t="shared" si="7"/>
        <v>0</v>
      </c>
      <c r="O10" s="18">
        <f t="shared" si="8"/>
        <v>0</v>
      </c>
      <c r="P10" s="18">
        <f t="shared" si="9"/>
        <v>0</v>
      </c>
      <c r="Q10" s="18">
        <f t="shared" si="12"/>
        <v>0</v>
      </c>
      <c r="R10" s="18">
        <f t="shared" si="13"/>
        <v>0</v>
      </c>
      <c r="S10" s="18">
        <f t="shared" si="10"/>
        <v>0</v>
      </c>
      <c r="T10" s="18">
        <f t="shared" si="10"/>
        <v>0</v>
      </c>
      <c r="U10" s="18">
        <f t="shared" si="10"/>
        <v>0</v>
      </c>
    </row>
    <row r="11" spans="1:21" x14ac:dyDescent="0.2">
      <c r="A11" s="52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8">
        <f>' 5.2 КС детально'!DX11</f>
        <v>0</v>
      </c>
      <c r="H11" s="18">
        <f t="shared" si="2"/>
        <v>0</v>
      </c>
      <c r="I11" s="18">
        <f t="shared" si="3"/>
        <v>0</v>
      </c>
      <c r="J11" s="18">
        <f t="shared" si="4"/>
        <v>0</v>
      </c>
      <c r="K11" s="18">
        <f t="shared" si="5"/>
        <v>0</v>
      </c>
      <c r="L11" s="18">
        <f t="shared" si="11"/>
        <v>0</v>
      </c>
      <c r="M11" s="18">
        <f t="shared" si="6"/>
        <v>0</v>
      </c>
      <c r="N11" s="18">
        <f t="shared" si="7"/>
        <v>0</v>
      </c>
      <c r="O11" s="18">
        <f t="shared" si="8"/>
        <v>0</v>
      </c>
      <c r="P11" s="18">
        <f t="shared" si="9"/>
        <v>0</v>
      </c>
      <c r="Q11" s="18">
        <f t="shared" si="12"/>
        <v>0</v>
      </c>
      <c r="R11" s="18">
        <f t="shared" si="13"/>
        <v>0</v>
      </c>
      <c r="S11" s="18">
        <f t="shared" si="10"/>
        <v>0</v>
      </c>
      <c r="T11" s="18">
        <f t="shared" si="10"/>
        <v>0</v>
      </c>
      <c r="U11" s="18">
        <f t="shared" si="10"/>
        <v>0</v>
      </c>
    </row>
    <row r="12" spans="1:21" x14ac:dyDescent="0.2">
      <c r="A12" s="52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8">
        <f>' 5.2 КС детально'!DX12</f>
        <v>0</v>
      </c>
      <c r="H12" s="18">
        <f t="shared" si="2"/>
        <v>0</v>
      </c>
      <c r="I12" s="18">
        <f t="shared" si="3"/>
        <v>0</v>
      </c>
      <c r="J12" s="18">
        <f t="shared" si="4"/>
        <v>0</v>
      </c>
      <c r="K12" s="18">
        <f t="shared" si="5"/>
        <v>0</v>
      </c>
      <c r="L12" s="18">
        <f t="shared" si="11"/>
        <v>0</v>
      </c>
      <c r="M12" s="18">
        <f t="shared" si="6"/>
        <v>0</v>
      </c>
      <c r="N12" s="18">
        <f t="shared" si="7"/>
        <v>0</v>
      </c>
      <c r="O12" s="18">
        <f t="shared" si="8"/>
        <v>0</v>
      </c>
      <c r="P12" s="18">
        <f t="shared" si="9"/>
        <v>0</v>
      </c>
      <c r="Q12" s="18">
        <f t="shared" si="12"/>
        <v>0</v>
      </c>
      <c r="R12" s="18">
        <f t="shared" si="13"/>
        <v>0</v>
      </c>
      <c r="S12" s="18">
        <f t="shared" si="10"/>
        <v>0</v>
      </c>
      <c r="T12" s="18">
        <f t="shared" si="10"/>
        <v>0</v>
      </c>
      <c r="U12" s="18">
        <f t="shared" si="10"/>
        <v>0</v>
      </c>
    </row>
    <row r="13" spans="1:21" x14ac:dyDescent="0.2">
      <c r="A13" s="52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8">
        <f>' 5.2 КС детально'!DX13</f>
        <v>0</v>
      </c>
      <c r="H13" s="18">
        <f t="shared" si="2"/>
        <v>0</v>
      </c>
      <c r="I13" s="18">
        <f t="shared" si="3"/>
        <v>0</v>
      </c>
      <c r="J13" s="18">
        <f t="shared" si="4"/>
        <v>0</v>
      </c>
      <c r="K13" s="18">
        <f t="shared" si="5"/>
        <v>0</v>
      </c>
      <c r="L13" s="18">
        <f t="shared" si="11"/>
        <v>0</v>
      </c>
      <c r="M13" s="18">
        <f t="shared" si="6"/>
        <v>0</v>
      </c>
      <c r="N13" s="18">
        <f t="shared" si="7"/>
        <v>0</v>
      </c>
      <c r="O13" s="18">
        <f t="shared" si="8"/>
        <v>0</v>
      </c>
      <c r="P13" s="18">
        <f t="shared" si="9"/>
        <v>0</v>
      </c>
      <c r="Q13" s="18">
        <f t="shared" si="12"/>
        <v>0</v>
      </c>
      <c r="R13" s="18">
        <f t="shared" si="13"/>
        <v>0</v>
      </c>
      <c r="S13" s="18">
        <f t="shared" si="10"/>
        <v>0</v>
      </c>
      <c r="T13" s="18">
        <f t="shared" si="10"/>
        <v>0</v>
      </c>
      <c r="U13" s="18">
        <f t="shared" si="10"/>
        <v>0</v>
      </c>
    </row>
    <row r="14" spans="1:21" x14ac:dyDescent="0.2">
      <c r="A14" s="52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8">
        <f>' 5.2 КС детально'!DX14</f>
        <v>0</v>
      </c>
      <c r="H14" s="18">
        <f t="shared" si="2"/>
        <v>0</v>
      </c>
      <c r="I14" s="18">
        <f t="shared" si="3"/>
        <v>0</v>
      </c>
      <c r="J14" s="18">
        <f t="shared" si="4"/>
        <v>0</v>
      </c>
      <c r="K14" s="18">
        <f t="shared" si="5"/>
        <v>0</v>
      </c>
      <c r="L14" s="18">
        <f t="shared" si="11"/>
        <v>0</v>
      </c>
      <c r="M14" s="18">
        <f t="shared" si="6"/>
        <v>0</v>
      </c>
      <c r="N14" s="18">
        <f t="shared" si="7"/>
        <v>0</v>
      </c>
      <c r="O14" s="18">
        <f t="shared" si="8"/>
        <v>0</v>
      </c>
      <c r="P14" s="18">
        <f t="shared" si="9"/>
        <v>0</v>
      </c>
      <c r="Q14" s="18">
        <f t="shared" si="12"/>
        <v>0</v>
      </c>
      <c r="R14" s="18">
        <f t="shared" si="13"/>
        <v>0</v>
      </c>
      <c r="S14" s="18">
        <f t="shared" si="10"/>
        <v>0</v>
      </c>
      <c r="T14" s="18">
        <f t="shared" si="10"/>
        <v>0</v>
      </c>
      <c r="U14" s="18">
        <f t="shared" si="10"/>
        <v>0</v>
      </c>
    </row>
    <row r="15" spans="1:21" x14ac:dyDescent="0.2">
      <c r="A15" s="52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8">
        <f>' 5.2 КС детально'!DX15</f>
        <v>897</v>
      </c>
      <c r="H15" s="18">
        <f t="shared" si="2"/>
        <v>224</v>
      </c>
      <c r="I15" s="18">
        <f t="shared" si="3"/>
        <v>224</v>
      </c>
      <c r="J15" s="18">
        <f t="shared" si="4"/>
        <v>224</v>
      </c>
      <c r="K15" s="18">
        <f t="shared" si="5"/>
        <v>225</v>
      </c>
      <c r="L15" s="18">
        <f t="shared" si="11"/>
        <v>805</v>
      </c>
      <c r="M15" s="18">
        <f t="shared" si="6"/>
        <v>201</v>
      </c>
      <c r="N15" s="18">
        <f t="shared" si="7"/>
        <v>201</v>
      </c>
      <c r="O15" s="18">
        <f t="shared" si="8"/>
        <v>201</v>
      </c>
      <c r="P15" s="18">
        <f t="shared" si="9"/>
        <v>202</v>
      </c>
      <c r="Q15" s="18">
        <f t="shared" si="12"/>
        <v>92</v>
      </c>
      <c r="R15" s="18">
        <f t="shared" si="13"/>
        <v>23</v>
      </c>
      <c r="S15" s="18">
        <f t="shared" si="10"/>
        <v>23</v>
      </c>
      <c r="T15" s="18">
        <f t="shared" si="10"/>
        <v>23</v>
      </c>
      <c r="U15" s="18">
        <f t="shared" si="10"/>
        <v>23</v>
      </c>
    </row>
    <row r="16" spans="1:21" ht="17.25" customHeight="1" x14ac:dyDescent="0.2">
      <c r="A16" s="52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8">
        <f>' 5.2 КС детально'!DX16</f>
        <v>0</v>
      </c>
      <c r="H16" s="18">
        <f t="shared" si="2"/>
        <v>0</v>
      </c>
      <c r="I16" s="18">
        <f t="shared" si="3"/>
        <v>0</v>
      </c>
      <c r="J16" s="18">
        <f t="shared" si="4"/>
        <v>0</v>
      </c>
      <c r="K16" s="18">
        <f t="shared" si="5"/>
        <v>0</v>
      </c>
      <c r="L16" s="18">
        <f t="shared" si="11"/>
        <v>0</v>
      </c>
      <c r="M16" s="18">
        <f t="shared" si="6"/>
        <v>0</v>
      </c>
      <c r="N16" s="18">
        <f t="shared" si="7"/>
        <v>0</v>
      </c>
      <c r="O16" s="18">
        <f t="shared" si="8"/>
        <v>0</v>
      </c>
      <c r="P16" s="18">
        <f t="shared" si="9"/>
        <v>0</v>
      </c>
      <c r="Q16" s="18">
        <f t="shared" si="12"/>
        <v>0</v>
      </c>
      <c r="R16" s="18">
        <f t="shared" si="13"/>
        <v>0</v>
      </c>
      <c r="S16" s="18">
        <f t="shared" si="10"/>
        <v>0</v>
      </c>
      <c r="T16" s="18">
        <f t="shared" si="10"/>
        <v>0</v>
      </c>
      <c r="U16" s="18">
        <f t="shared" si="10"/>
        <v>0</v>
      </c>
    </row>
    <row r="17" spans="1:21" x14ac:dyDescent="0.2">
      <c r="A17" s="52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8">
        <f>' 5.2 КС детально'!DX17</f>
        <v>0</v>
      </c>
      <c r="H17" s="18">
        <f t="shared" si="2"/>
        <v>0</v>
      </c>
      <c r="I17" s="18">
        <f t="shared" si="3"/>
        <v>0</v>
      </c>
      <c r="J17" s="18">
        <f t="shared" si="4"/>
        <v>0</v>
      </c>
      <c r="K17" s="18">
        <f t="shared" si="5"/>
        <v>0</v>
      </c>
      <c r="L17" s="18">
        <f t="shared" si="11"/>
        <v>0</v>
      </c>
      <c r="M17" s="18">
        <f t="shared" si="6"/>
        <v>0</v>
      </c>
      <c r="N17" s="18">
        <f t="shared" si="7"/>
        <v>0</v>
      </c>
      <c r="O17" s="18">
        <f t="shared" si="8"/>
        <v>0</v>
      </c>
      <c r="P17" s="18">
        <f t="shared" si="9"/>
        <v>0</v>
      </c>
      <c r="Q17" s="18">
        <f t="shared" si="12"/>
        <v>0</v>
      </c>
      <c r="R17" s="18">
        <f t="shared" si="13"/>
        <v>0</v>
      </c>
      <c r="S17" s="18">
        <f t="shared" si="10"/>
        <v>0</v>
      </c>
      <c r="T17" s="18">
        <f t="shared" si="10"/>
        <v>0</v>
      </c>
      <c r="U17" s="18">
        <f t="shared" si="10"/>
        <v>0</v>
      </c>
    </row>
    <row r="18" spans="1:21" x14ac:dyDescent="0.2">
      <c r="A18" s="52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8">
        <f>' 5.2 КС детально'!DX18</f>
        <v>0</v>
      </c>
      <c r="H18" s="18">
        <f t="shared" si="2"/>
        <v>0</v>
      </c>
      <c r="I18" s="18">
        <f t="shared" si="3"/>
        <v>0</v>
      </c>
      <c r="J18" s="18">
        <f t="shared" si="4"/>
        <v>0</v>
      </c>
      <c r="K18" s="18">
        <f t="shared" si="5"/>
        <v>0</v>
      </c>
      <c r="L18" s="18">
        <f t="shared" si="11"/>
        <v>0</v>
      </c>
      <c r="M18" s="18">
        <f t="shared" si="6"/>
        <v>0</v>
      </c>
      <c r="N18" s="18">
        <f t="shared" si="7"/>
        <v>0</v>
      </c>
      <c r="O18" s="18">
        <f t="shared" si="8"/>
        <v>0</v>
      </c>
      <c r="P18" s="18">
        <f t="shared" si="9"/>
        <v>0</v>
      </c>
      <c r="Q18" s="18">
        <f t="shared" si="12"/>
        <v>0</v>
      </c>
      <c r="R18" s="18">
        <f t="shared" si="13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</row>
    <row r="19" spans="1:21" x14ac:dyDescent="0.2">
      <c r="A19" s="52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8">
        <f>' 5.2 КС детально'!DX19</f>
        <v>0</v>
      </c>
      <c r="H19" s="18">
        <f t="shared" si="2"/>
        <v>0</v>
      </c>
      <c r="I19" s="18">
        <f t="shared" si="3"/>
        <v>0</v>
      </c>
      <c r="J19" s="18">
        <f t="shared" si="4"/>
        <v>0</v>
      </c>
      <c r="K19" s="18">
        <f t="shared" si="5"/>
        <v>0</v>
      </c>
      <c r="L19" s="18">
        <f t="shared" si="11"/>
        <v>0</v>
      </c>
      <c r="M19" s="18">
        <f t="shared" si="6"/>
        <v>0</v>
      </c>
      <c r="N19" s="18">
        <f t="shared" si="7"/>
        <v>0</v>
      </c>
      <c r="O19" s="18">
        <f t="shared" si="8"/>
        <v>0</v>
      </c>
      <c r="P19" s="18">
        <f t="shared" si="9"/>
        <v>0</v>
      </c>
      <c r="Q19" s="18">
        <f t="shared" si="12"/>
        <v>0</v>
      </c>
      <c r="R19" s="18">
        <f t="shared" si="13"/>
        <v>0</v>
      </c>
      <c r="S19" s="18">
        <f t="shared" si="10"/>
        <v>0</v>
      </c>
      <c r="T19" s="18">
        <f t="shared" si="10"/>
        <v>0</v>
      </c>
      <c r="U19" s="18">
        <f t="shared" si="10"/>
        <v>0</v>
      </c>
    </row>
    <row r="20" spans="1:21" x14ac:dyDescent="0.2">
      <c r="A20" s="52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8">
        <f>' 5.2 КС детально'!DX20</f>
        <v>0</v>
      </c>
      <c r="H20" s="18">
        <f t="shared" si="2"/>
        <v>0</v>
      </c>
      <c r="I20" s="18">
        <f t="shared" si="3"/>
        <v>0</v>
      </c>
      <c r="J20" s="18">
        <f t="shared" si="4"/>
        <v>0</v>
      </c>
      <c r="K20" s="18">
        <f t="shared" si="5"/>
        <v>0</v>
      </c>
      <c r="L20" s="18">
        <f t="shared" si="11"/>
        <v>0</v>
      </c>
      <c r="M20" s="18">
        <f t="shared" si="6"/>
        <v>0</v>
      </c>
      <c r="N20" s="18">
        <f t="shared" si="7"/>
        <v>0</v>
      </c>
      <c r="O20" s="18">
        <f t="shared" si="8"/>
        <v>0</v>
      </c>
      <c r="P20" s="18">
        <f t="shared" si="9"/>
        <v>0</v>
      </c>
      <c r="Q20" s="18">
        <f t="shared" si="12"/>
        <v>0</v>
      </c>
      <c r="R20" s="18">
        <f t="shared" si="13"/>
        <v>0</v>
      </c>
      <c r="S20" s="18">
        <f t="shared" si="10"/>
        <v>0</v>
      </c>
      <c r="T20" s="18">
        <f t="shared" si="10"/>
        <v>0</v>
      </c>
      <c r="U20" s="18">
        <f t="shared" si="10"/>
        <v>0</v>
      </c>
    </row>
    <row r="21" spans="1:21" x14ac:dyDescent="0.2">
      <c r="A21" s="52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8">
        <f>' 5.2 КС детально'!DX21</f>
        <v>0</v>
      </c>
      <c r="H21" s="18">
        <f t="shared" si="2"/>
        <v>0</v>
      </c>
      <c r="I21" s="18">
        <f t="shared" si="3"/>
        <v>0</v>
      </c>
      <c r="J21" s="18">
        <f t="shared" si="4"/>
        <v>0</v>
      </c>
      <c r="K21" s="18">
        <f t="shared" si="5"/>
        <v>0</v>
      </c>
      <c r="L21" s="18">
        <f t="shared" si="11"/>
        <v>0</v>
      </c>
      <c r="M21" s="18">
        <f t="shared" si="6"/>
        <v>0</v>
      </c>
      <c r="N21" s="18">
        <f t="shared" si="7"/>
        <v>0</v>
      </c>
      <c r="O21" s="18">
        <f t="shared" si="8"/>
        <v>0</v>
      </c>
      <c r="P21" s="18">
        <f t="shared" si="9"/>
        <v>0</v>
      </c>
      <c r="Q21" s="18">
        <f t="shared" si="12"/>
        <v>0</v>
      </c>
      <c r="R21" s="18">
        <f t="shared" si="13"/>
        <v>0</v>
      </c>
      <c r="S21" s="18">
        <f t="shared" si="10"/>
        <v>0</v>
      </c>
      <c r="T21" s="18">
        <f t="shared" si="10"/>
        <v>0</v>
      </c>
      <c r="U21" s="18">
        <f t="shared" si="10"/>
        <v>0</v>
      </c>
    </row>
    <row r="22" spans="1:21" x14ac:dyDescent="0.2">
      <c r="A22" s="52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8">
        <f>' 5.2 КС детально'!DX22</f>
        <v>0</v>
      </c>
      <c r="H22" s="18">
        <f t="shared" si="2"/>
        <v>0</v>
      </c>
      <c r="I22" s="18">
        <f t="shared" si="3"/>
        <v>0</v>
      </c>
      <c r="J22" s="18">
        <f t="shared" si="4"/>
        <v>0</v>
      </c>
      <c r="K22" s="18">
        <f t="shared" si="5"/>
        <v>0</v>
      </c>
      <c r="L22" s="18">
        <f t="shared" si="11"/>
        <v>0</v>
      </c>
      <c r="M22" s="18">
        <f t="shared" si="6"/>
        <v>0</v>
      </c>
      <c r="N22" s="18">
        <f t="shared" si="7"/>
        <v>0</v>
      </c>
      <c r="O22" s="18">
        <f t="shared" si="8"/>
        <v>0</v>
      </c>
      <c r="P22" s="18">
        <f t="shared" si="9"/>
        <v>0</v>
      </c>
      <c r="Q22" s="18">
        <f t="shared" si="12"/>
        <v>0</v>
      </c>
      <c r="R22" s="18">
        <f t="shared" si="13"/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</row>
    <row r="23" spans="1:21" x14ac:dyDescent="0.2">
      <c r="A23" s="52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8">
        <f>' 5.2 КС детально'!DX23</f>
        <v>0</v>
      </c>
      <c r="H23" s="18">
        <f t="shared" si="2"/>
        <v>0</v>
      </c>
      <c r="I23" s="18">
        <f t="shared" si="3"/>
        <v>0</v>
      </c>
      <c r="J23" s="18">
        <f t="shared" si="4"/>
        <v>0</v>
      </c>
      <c r="K23" s="18">
        <f t="shared" si="5"/>
        <v>0</v>
      </c>
      <c r="L23" s="18">
        <f t="shared" si="11"/>
        <v>0</v>
      </c>
      <c r="M23" s="18">
        <f t="shared" si="6"/>
        <v>0</v>
      </c>
      <c r="N23" s="18">
        <f t="shared" si="7"/>
        <v>0</v>
      </c>
      <c r="O23" s="18">
        <f t="shared" si="8"/>
        <v>0</v>
      </c>
      <c r="P23" s="18">
        <f t="shared" si="9"/>
        <v>0</v>
      </c>
      <c r="Q23" s="18">
        <f t="shared" si="12"/>
        <v>0</v>
      </c>
      <c r="R23" s="18">
        <f t="shared" si="13"/>
        <v>0</v>
      </c>
      <c r="S23" s="18">
        <f t="shared" si="13"/>
        <v>0</v>
      </c>
      <c r="T23" s="18">
        <f t="shared" si="13"/>
        <v>0</v>
      </c>
      <c r="U23" s="18">
        <f t="shared" si="13"/>
        <v>0</v>
      </c>
    </row>
    <row r="24" spans="1:21" x14ac:dyDescent="0.2">
      <c r="A24" s="52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8">
        <f>' 5.2 КС детально'!DX24</f>
        <v>0</v>
      </c>
      <c r="H24" s="18">
        <f t="shared" si="2"/>
        <v>0</v>
      </c>
      <c r="I24" s="18">
        <f t="shared" si="3"/>
        <v>0</v>
      </c>
      <c r="J24" s="18">
        <f t="shared" si="4"/>
        <v>0</v>
      </c>
      <c r="K24" s="18">
        <f t="shared" si="5"/>
        <v>0</v>
      </c>
      <c r="L24" s="18">
        <f t="shared" si="11"/>
        <v>0</v>
      </c>
      <c r="M24" s="18">
        <f t="shared" si="6"/>
        <v>0</v>
      </c>
      <c r="N24" s="18">
        <f t="shared" si="7"/>
        <v>0</v>
      </c>
      <c r="O24" s="18">
        <f t="shared" si="8"/>
        <v>0</v>
      </c>
      <c r="P24" s="18">
        <f t="shared" si="9"/>
        <v>0</v>
      </c>
      <c r="Q24" s="18">
        <f t="shared" si="12"/>
        <v>0</v>
      </c>
      <c r="R24" s="18">
        <f t="shared" si="13"/>
        <v>0</v>
      </c>
      <c r="S24" s="18">
        <f t="shared" si="13"/>
        <v>0</v>
      </c>
      <c r="T24" s="18">
        <f t="shared" si="13"/>
        <v>0</v>
      </c>
      <c r="U24" s="18">
        <f t="shared" si="13"/>
        <v>0</v>
      </c>
    </row>
    <row r="25" spans="1:21" x14ac:dyDescent="0.2">
      <c r="A25" s="52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8">
        <f>' 5.2 КС детально'!DX25</f>
        <v>0</v>
      </c>
      <c r="H25" s="18">
        <f t="shared" si="2"/>
        <v>0</v>
      </c>
      <c r="I25" s="18">
        <f t="shared" si="3"/>
        <v>0</v>
      </c>
      <c r="J25" s="18">
        <f t="shared" si="4"/>
        <v>0</v>
      </c>
      <c r="K25" s="18">
        <f t="shared" si="5"/>
        <v>0</v>
      </c>
      <c r="L25" s="18">
        <f t="shared" si="11"/>
        <v>0</v>
      </c>
      <c r="M25" s="18">
        <f t="shared" si="6"/>
        <v>0</v>
      </c>
      <c r="N25" s="18">
        <f t="shared" si="7"/>
        <v>0</v>
      </c>
      <c r="O25" s="18">
        <f t="shared" si="8"/>
        <v>0</v>
      </c>
      <c r="P25" s="18">
        <f t="shared" si="9"/>
        <v>0</v>
      </c>
      <c r="Q25" s="18">
        <f t="shared" si="12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</row>
    <row r="26" spans="1:21" x14ac:dyDescent="0.2">
      <c r="A26" s="52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8">
        <f>' 5.2 КС детально'!DX26</f>
        <v>0</v>
      </c>
      <c r="H26" s="18">
        <f t="shared" si="2"/>
        <v>0</v>
      </c>
      <c r="I26" s="18">
        <f t="shared" si="3"/>
        <v>0</v>
      </c>
      <c r="J26" s="18">
        <f t="shared" si="4"/>
        <v>0</v>
      </c>
      <c r="K26" s="18">
        <f t="shared" si="5"/>
        <v>0</v>
      </c>
      <c r="L26" s="18">
        <f t="shared" si="11"/>
        <v>0</v>
      </c>
      <c r="M26" s="18">
        <f t="shared" si="6"/>
        <v>0</v>
      </c>
      <c r="N26" s="18">
        <f t="shared" si="7"/>
        <v>0</v>
      </c>
      <c r="O26" s="18">
        <f t="shared" si="8"/>
        <v>0</v>
      </c>
      <c r="P26" s="18">
        <f t="shared" si="9"/>
        <v>0</v>
      </c>
      <c r="Q26" s="18">
        <f t="shared" si="12"/>
        <v>0</v>
      </c>
      <c r="R26" s="18">
        <f t="shared" si="13"/>
        <v>0</v>
      </c>
      <c r="S26" s="18">
        <f t="shared" si="13"/>
        <v>0</v>
      </c>
      <c r="T26" s="18">
        <f t="shared" si="13"/>
        <v>0</v>
      </c>
      <c r="U26" s="18">
        <f t="shared" si="13"/>
        <v>0</v>
      </c>
    </row>
    <row r="27" spans="1:21" x14ac:dyDescent="0.2">
      <c r="A27" s="52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8">
        <f>' 5.2 КС детально'!DX27</f>
        <v>0</v>
      </c>
      <c r="H27" s="18">
        <f t="shared" si="2"/>
        <v>0</v>
      </c>
      <c r="I27" s="18">
        <f t="shared" si="3"/>
        <v>0</v>
      </c>
      <c r="J27" s="18">
        <f t="shared" si="4"/>
        <v>0</v>
      </c>
      <c r="K27" s="18">
        <f t="shared" si="5"/>
        <v>0</v>
      </c>
      <c r="L27" s="18">
        <f t="shared" si="11"/>
        <v>0</v>
      </c>
      <c r="M27" s="18">
        <f t="shared" si="6"/>
        <v>0</v>
      </c>
      <c r="N27" s="18">
        <f t="shared" si="7"/>
        <v>0</v>
      </c>
      <c r="O27" s="18">
        <f t="shared" si="8"/>
        <v>0</v>
      </c>
      <c r="P27" s="18">
        <f t="shared" si="9"/>
        <v>0</v>
      </c>
      <c r="Q27" s="18">
        <f t="shared" si="12"/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</row>
    <row r="28" spans="1:21" x14ac:dyDescent="0.2">
      <c r="A28" s="52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8">
        <f>' 5.2 КС детально'!DX28</f>
        <v>0</v>
      </c>
      <c r="H28" s="18">
        <f t="shared" si="2"/>
        <v>0</v>
      </c>
      <c r="I28" s="18">
        <f t="shared" si="3"/>
        <v>0</v>
      </c>
      <c r="J28" s="18">
        <f t="shared" si="4"/>
        <v>0</v>
      </c>
      <c r="K28" s="18">
        <f t="shared" si="5"/>
        <v>0</v>
      </c>
      <c r="L28" s="18">
        <f t="shared" si="11"/>
        <v>0</v>
      </c>
      <c r="M28" s="18">
        <f t="shared" si="6"/>
        <v>0</v>
      </c>
      <c r="N28" s="18">
        <f t="shared" si="7"/>
        <v>0</v>
      </c>
      <c r="O28" s="18">
        <f t="shared" si="8"/>
        <v>0</v>
      </c>
      <c r="P28" s="18">
        <f t="shared" si="9"/>
        <v>0</v>
      </c>
      <c r="Q28" s="18">
        <f t="shared" si="12"/>
        <v>0</v>
      </c>
      <c r="R28" s="18">
        <f t="shared" si="13"/>
        <v>0</v>
      </c>
      <c r="S28" s="18">
        <f t="shared" si="13"/>
        <v>0</v>
      </c>
      <c r="T28" s="18">
        <f t="shared" si="13"/>
        <v>0</v>
      </c>
      <c r="U28" s="18">
        <f t="shared" si="13"/>
        <v>0</v>
      </c>
    </row>
    <row r="29" spans="1:21" x14ac:dyDescent="0.2">
      <c r="A29" s="52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8">
        <f>' 5.2 КС детально'!DX29</f>
        <v>0</v>
      </c>
      <c r="H29" s="18">
        <f t="shared" si="2"/>
        <v>0</v>
      </c>
      <c r="I29" s="18">
        <f t="shared" si="3"/>
        <v>0</v>
      </c>
      <c r="J29" s="18">
        <f t="shared" si="4"/>
        <v>0</v>
      </c>
      <c r="K29" s="18">
        <f t="shared" si="5"/>
        <v>0</v>
      </c>
      <c r="L29" s="18">
        <f t="shared" si="11"/>
        <v>0</v>
      </c>
      <c r="M29" s="18">
        <f t="shared" si="6"/>
        <v>0</v>
      </c>
      <c r="N29" s="18">
        <f t="shared" si="7"/>
        <v>0</v>
      </c>
      <c r="O29" s="18">
        <f t="shared" si="8"/>
        <v>0</v>
      </c>
      <c r="P29" s="18">
        <f t="shared" si="9"/>
        <v>0</v>
      </c>
      <c r="Q29" s="18">
        <f t="shared" si="12"/>
        <v>0</v>
      </c>
      <c r="R29" s="18">
        <f t="shared" si="13"/>
        <v>0</v>
      </c>
      <c r="S29" s="18">
        <f t="shared" si="13"/>
        <v>0</v>
      </c>
      <c r="T29" s="18">
        <f t="shared" si="13"/>
        <v>0</v>
      </c>
      <c r="U29" s="18">
        <f t="shared" si="13"/>
        <v>0</v>
      </c>
    </row>
    <row r="30" spans="1:21" x14ac:dyDescent="0.2">
      <c r="A30" s="52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8">
        <f>' 5.2 КС детально'!DX30</f>
        <v>0</v>
      </c>
      <c r="H30" s="18">
        <f t="shared" si="2"/>
        <v>0</v>
      </c>
      <c r="I30" s="18">
        <f t="shared" si="3"/>
        <v>0</v>
      </c>
      <c r="J30" s="18">
        <f t="shared" si="4"/>
        <v>0</v>
      </c>
      <c r="K30" s="18">
        <f t="shared" si="5"/>
        <v>0</v>
      </c>
      <c r="L30" s="18">
        <f t="shared" si="11"/>
        <v>0</v>
      </c>
      <c r="M30" s="18">
        <f t="shared" si="6"/>
        <v>0</v>
      </c>
      <c r="N30" s="18">
        <f t="shared" si="7"/>
        <v>0</v>
      </c>
      <c r="O30" s="18">
        <f t="shared" si="8"/>
        <v>0</v>
      </c>
      <c r="P30" s="18">
        <f t="shared" si="9"/>
        <v>0</v>
      </c>
      <c r="Q30" s="18">
        <f t="shared" si="12"/>
        <v>0</v>
      </c>
      <c r="R30" s="18">
        <f t="shared" si="13"/>
        <v>0</v>
      </c>
      <c r="S30" s="18">
        <f t="shared" si="13"/>
        <v>0</v>
      </c>
      <c r="T30" s="18">
        <f t="shared" si="13"/>
        <v>0</v>
      </c>
      <c r="U30" s="18">
        <f t="shared" si="13"/>
        <v>0</v>
      </c>
    </row>
    <row r="31" spans="1:21" ht="30" x14ac:dyDescent="0.2">
      <c r="A31" s="52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8">
        <f>' 5.2 КС детально'!DX31</f>
        <v>0</v>
      </c>
      <c r="H31" s="18">
        <f t="shared" si="2"/>
        <v>0</v>
      </c>
      <c r="I31" s="18">
        <f t="shared" si="3"/>
        <v>0</v>
      </c>
      <c r="J31" s="18">
        <f t="shared" si="4"/>
        <v>0</v>
      </c>
      <c r="K31" s="18">
        <f t="shared" si="5"/>
        <v>0</v>
      </c>
      <c r="L31" s="18">
        <f t="shared" si="11"/>
        <v>0</v>
      </c>
      <c r="M31" s="18">
        <f t="shared" si="6"/>
        <v>0</v>
      </c>
      <c r="N31" s="18">
        <f t="shared" si="7"/>
        <v>0</v>
      </c>
      <c r="O31" s="18">
        <f t="shared" si="8"/>
        <v>0</v>
      </c>
      <c r="P31" s="18">
        <f t="shared" si="9"/>
        <v>0</v>
      </c>
      <c r="Q31" s="18">
        <f t="shared" si="12"/>
        <v>0</v>
      </c>
      <c r="R31" s="18">
        <f t="shared" si="13"/>
        <v>0</v>
      </c>
      <c r="S31" s="18">
        <f t="shared" si="13"/>
        <v>0</v>
      </c>
      <c r="T31" s="18">
        <f t="shared" si="13"/>
        <v>0</v>
      </c>
      <c r="U31" s="18">
        <f t="shared" si="13"/>
        <v>0</v>
      </c>
    </row>
    <row r="32" spans="1:21" ht="30" x14ac:dyDescent="0.2">
      <c r="A32" s="52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8">
        <f>' 5.2 КС детально'!DX32</f>
        <v>260</v>
      </c>
      <c r="H32" s="18">
        <f t="shared" si="2"/>
        <v>65</v>
      </c>
      <c r="I32" s="18">
        <f t="shared" si="3"/>
        <v>65</v>
      </c>
      <c r="J32" s="18">
        <f t="shared" si="4"/>
        <v>65</v>
      </c>
      <c r="K32" s="18">
        <f t="shared" si="5"/>
        <v>65</v>
      </c>
      <c r="L32" s="18">
        <f t="shared" si="11"/>
        <v>140</v>
      </c>
      <c r="M32" s="18">
        <f t="shared" si="6"/>
        <v>35</v>
      </c>
      <c r="N32" s="18">
        <f t="shared" si="7"/>
        <v>35</v>
      </c>
      <c r="O32" s="18">
        <f t="shared" si="8"/>
        <v>35</v>
      </c>
      <c r="P32" s="18">
        <f t="shared" si="9"/>
        <v>35</v>
      </c>
      <c r="Q32" s="18">
        <f t="shared" si="12"/>
        <v>120</v>
      </c>
      <c r="R32" s="18">
        <f t="shared" si="13"/>
        <v>30</v>
      </c>
      <c r="S32" s="18">
        <f t="shared" si="13"/>
        <v>30</v>
      </c>
      <c r="T32" s="18">
        <f t="shared" si="13"/>
        <v>30</v>
      </c>
      <c r="U32" s="18">
        <f t="shared" si="13"/>
        <v>30</v>
      </c>
    </row>
    <row r="33" spans="1:21" ht="30" x14ac:dyDescent="0.2">
      <c r="A33" s="52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8">
        <f>' 5.2 КС детально'!DX33</f>
        <v>535</v>
      </c>
      <c r="H33" s="18">
        <f t="shared" si="2"/>
        <v>134</v>
      </c>
      <c r="I33" s="18">
        <f t="shared" si="3"/>
        <v>134</v>
      </c>
      <c r="J33" s="18">
        <f t="shared" si="4"/>
        <v>134</v>
      </c>
      <c r="K33" s="18">
        <f t="shared" si="5"/>
        <v>133</v>
      </c>
      <c r="L33" s="18">
        <f t="shared" si="11"/>
        <v>287</v>
      </c>
      <c r="M33" s="18">
        <f t="shared" si="6"/>
        <v>72</v>
      </c>
      <c r="N33" s="18">
        <f t="shared" si="7"/>
        <v>72</v>
      </c>
      <c r="O33" s="18">
        <f t="shared" si="8"/>
        <v>72</v>
      </c>
      <c r="P33" s="18">
        <f t="shared" si="9"/>
        <v>71</v>
      </c>
      <c r="Q33" s="18">
        <f t="shared" si="12"/>
        <v>248</v>
      </c>
      <c r="R33" s="18">
        <f t="shared" si="13"/>
        <v>62</v>
      </c>
      <c r="S33" s="18">
        <f t="shared" si="13"/>
        <v>62</v>
      </c>
      <c r="T33" s="18">
        <f t="shared" si="13"/>
        <v>62</v>
      </c>
      <c r="U33" s="18">
        <f t="shared" si="13"/>
        <v>62</v>
      </c>
    </row>
    <row r="34" spans="1:21" ht="30" x14ac:dyDescent="0.2">
      <c r="A34" s="52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8">
        <f>' 5.2 КС детально'!DX34</f>
        <v>0</v>
      </c>
      <c r="H34" s="18">
        <f t="shared" si="2"/>
        <v>0</v>
      </c>
      <c r="I34" s="18">
        <f t="shared" si="3"/>
        <v>0</v>
      </c>
      <c r="J34" s="18">
        <f t="shared" si="4"/>
        <v>0</v>
      </c>
      <c r="K34" s="18">
        <f t="shared" si="5"/>
        <v>0</v>
      </c>
      <c r="L34" s="18">
        <f t="shared" si="11"/>
        <v>0</v>
      </c>
      <c r="M34" s="18">
        <f t="shared" si="6"/>
        <v>0</v>
      </c>
      <c r="N34" s="18">
        <f t="shared" si="7"/>
        <v>0</v>
      </c>
      <c r="O34" s="18">
        <f t="shared" si="8"/>
        <v>0</v>
      </c>
      <c r="P34" s="18">
        <f t="shared" si="9"/>
        <v>0</v>
      </c>
      <c r="Q34" s="18">
        <f t="shared" si="12"/>
        <v>0</v>
      </c>
      <c r="R34" s="18">
        <f t="shared" si="13"/>
        <v>0</v>
      </c>
      <c r="S34" s="18">
        <f t="shared" si="13"/>
        <v>0</v>
      </c>
      <c r="T34" s="18">
        <f t="shared" si="13"/>
        <v>0</v>
      </c>
      <c r="U34" s="18">
        <f t="shared" si="13"/>
        <v>0</v>
      </c>
    </row>
    <row r="35" spans="1:21" ht="30" x14ac:dyDescent="0.2">
      <c r="A35" s="52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8">
        <f>' 5.2 КС детально'!DX35</f>
        <v>674</v>
      </c>
      <c r="H35" s="18">
        <f t="shared" si="2"/>
        <v>169</v>
      </c>
      <c r="I35" s="18">
        <f t="shared" si="3"/>
        <v>169</v>
      </c>
      <c r="J35" s="18">
        <f t="shared" si="4"/>
        <v>169</v>
      </c>
      <c r="K35" s="18">
        <f t="shared" si="5"/>
        <v>167</v>
      </c>
      <c r="L35" s="18">
        <f t="shared" si="11"/>
        <v>362</v>
      </c>
      <c r="M35" s="18">
        <f t="shared" si="6"/>
        <v>91</v>
      </c>
      <c r="N35" s="18">
        <f t="shared" si="7"/>
        <v>91</v>
      </c>
      <c r="O35" s="18">
        <f t="shared" si="8"/>
        <v>91</v>
      </c>
      <c r="P35" s="18">
        <f t="shared" si="9"/>
        <v>89</v>
      </c>
      <c r="Q35" s="18">
        <f t="shared" si="12"/>
        <v>312</v>
      </c>
      <c r="R35" s="18">
        <f t="shared" si="13"/>
        <v>78</v>
      </c>
      <c r="S35" s="18">
        <f t="shared" si="13"/>
        <v>78</v>
      </c>
      <c r="T35" s="18">
        <f t="shared" si="13"/>
        <v>78</v>
      </c>
      <c r="U35" s="18">
        <f t="shared" si="13"/>
        <v>78</v>
      </c>
    </row>
    <row r="36" spans="1:21" ht="45" x14ac:dyDescent="0.2">
      <c r="A36" s="52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8">
        <f>' 5.2 КС детально'!DX36</f>
        <v>0</v>
      </c>
      <c r="H36" s="18">
        <f t="shared" si="2"/>
        <v>0</v>
      </c>
      <c r="I36" s="18">
        <f t="shared" si="3"/>
        <v>0</v>
      </c>
      <c r="J36" s="18">
        <f t="shared" si="4"/>
        <v>0</v>
      </c>
      <c r="K36" s="18">
        <f t="shared" si="5"/>
        <v>0</v>
      </c>
      <c r="L36" s="18">
        <f t="shared" si="11"/>
        <v>0</v>
      </c>
      <c r="M36" s="18">
        <f t="shared" si="6"/>
        <v>0</v>
      </c>
      <c r="N36" s="18">
        <f t="shared" si="7"/>
        <v>0</v>
      </c>
      <c r="O36" s="18">
        <f t="shared" si="8"/>
        <v>0</v>
      </c>
      <c r="P36" s="18">
        <f t="shared" si="9"/>
        <v>0</v>
      </c>
      <c r="Q36" s="18">
        <f t="shared" si="12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</row>
    <row r="37" spans="1:21" ht="30" x14ac:dyDescent="0.2">
      <c r="A37" s="52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8">
        <f>' 5.2 КС детально'!DX37</f>
        <v>0</v>
      </c>
      <c r="H37" s="18">
        <f t="shared" si="2"/>
        <v>0</v>
      </c>
      <c r="I37" s="18">
        <f t="shared" si="3"/>
        <v>0</v>
      </c>
      <c r="J37" s="18">
        <f t="shared" si="4"/>
        <v>0</v>
      </c>
      <c r="K37" s="18">
        <f t="shared" si="5"/>
        <v>0</v>
      </c>
      <c r="L37" s="18">
        <f t="shared" si="11"/>
        <v>0</v>
      </c>
      <c r="M37" s="18">
        <f t="shared" si="6"/>
        <v>0</v>
      </c>
      <c r="N37" s="18">
        <f t="shared" si="7"/>
        <v>0</v>
      </c>
      <c r="O37" s="18">
        <f t="shared" si="8"/>
        <v>0</v>
      </c>
      <c r="P37" s="18">
        <f t="shared" si="9"/>
        <v>0</v>
      </c>
      <c r="Q37" s="18">
        <f t="shared" si="12"/>
        <v>0</v>
      </c>
      <c r="R37" s="18">
        <f t="shared" si="13"/>
        <v>0</v>
      </c>
      <c r="S37" s="18">
        <f t="shared" si="13"/>
        <v>0</v>
      </c>
      <c r="T37" s="18">
        <f t="shared" si="13"/>
        <v>0</v>
      </c>
      <c r="U37" s="18">
        <f t="shared" si="13"/>
        <v>0</v>
      </c>
    </row>
    <row r="38" spans="1:21" x14ac:dyDescent="0.2">
      <c r="A38" s="52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8">
        <f>' 5.2 КС детально'!DX38</f>
        <v>0</v>
      </c>
      <c r="H38" s="18"/>
      <c r="I38" s="18"/>
      <c r="J38" s="18"/>
      <c r="K38" s="18"/>
      <c r="L38" s="18">
        <f t="shared" si="11"/>
        <v>0</v>
      </c>
      <c r="M38" s="18"/>
      <c r="N38" s="18"/>
      <c r="O38" s="18"/>
      <c r="P38" s="18"/>
      <c r="Q38" s="18">
        <f t="shared" si="12"/>
        <v>0</v>
      </c>
      <c r="R38" s="18">
        <f t="shared" si="13"/>
        <v>0</v>
      </c>
      <c r="S38" s="18">
        <f t="shared" si="13"/>
        <v>0</v>
      </c>
      <c r="T38" s="18">
        <f t="shared" si="13"/>
        <v>0</v>
      </c>
      <c r="U38" s="18">
        <f t="shared" si="13"/>
        <v>0</v>
      </c>
    </row>
    <row r="39" spans="1:21" ht="30" x14ac:dyDescent="0.2">
      <c r="A39" s="52">
        <v>33</v>
      </c>
      <c r="B39" s="54" t="s">
        <v>72</v>
      </c>
      <c r="C39" s="71">
        <v>441457</v>
      </c>
      <c r="D39" s="71">
        <v>381037</v>
      </c>
      <c r="E39" s="71">
        <f t="shared" si="0"/>
        <v>0.53672975122006972</v>
      </c>
      <c r="F39" s="71">
        <f t="shared" si="1"/>
        <v>0.46327024877993028</v>
      </c>
      <c r="G39" s="18">
        <f>' 5.2 КС детально'!DX39</f>
        <v>0</v>
      </c>
      <c r="H39" s="18">
        <f>ROUND(G39/4,0)</f>
        <v>0</v>
      </c>
      <c r="I39" s="18">
        <f>H39</f>
        <v>0</v>
      </c>
      <c r="J39" s="18">
        <f>H39</f>
        <v>0</v>
      </c>
      <c r="K39" s="18">
        <f>G39-H39-I39-J39</f>
        <v>0</v>
      </c>
      <c r="L39" s="18">
        <f t="shared" si="11"/>
        <v>0</v>
      </c>
      <c r="M39" s="18">
        <f>ROUND(L39/4,0)</f>
        <v>0</v>
      </c>
      <c r="N39" s="18">
        <f>M39</f>
        <v>0</v>
      </c>
      <c r="O39" s="18">
        <f>M39</f>
        <v>0</v>
      </c>
      <c r="P39" s="18">
        <f>L39-M39-N39-O39</f>
        <v>0</v>
      </c>
      <c r="Q39" s="18">
        <f t="shared" si="12"/>
        <v>0</v>
      </c>
      <c r="R39" s="18">
        <f t="shared" si="13"/>
        <v>0</v>
      </c>
      <c r="S39" s="18">
        <f t="shared" si="13"/>
        <v>0</v>
      </c>
      <c r="T39" s="18">
        <f t="shared" si="13"/>
        <v>0</v>
      </c>
      <c r="U39" s="18">
        <f t="shared" si="13"/>
        <v>0</v>
      </c>
    </row>
    <row r="40" spans="1:21" x14ac:dyDescent="0.2">
      <c r="A40" s="52">
        <v>34</v>
      </c>
      <c r="B40" s="54" t="s">
        <v>29</v>
      </c>
      <c r="C40" s="71">
        <v>441457</v>
      </c>
      <c r="D40" s="71">
        <v>381037</v>
      </c>
      <c r="E40" s="71">
        <f t="shared" si="0"/>
        <v>0.53672975122006972</v>
      </c>
      <c r="F40" s="71">
        <f t="shared" si="1"/>
        <v>0.46327024877993028</v>
      </c>
      <c r="G40" s="18">
        <f>' 5.2 КС детально'!DX40</f>
        <v>599</v>
      </c>
      <c r="H40" s="18">
        <v>465</v>
      </c>
      <c r="I40" s="18">
        <v>134</v>
      </c>
      <c r="J40" s="18">
        <v>0</v>
      </c>
      <c r="K40" s="18">
        <v>0</v>
      </c>
      <c r="L40" s="18">
        <f>ROUND(G40*$E$40,0)</f>
        <v>322</v>
      </c>
      <c r="M40" s="18">
        <f t="shared" ref="M40:N40" si="14">ROUND(H40*$E$40,0)</f>
        <v>250</v>
      </c>
      <c r="N40" s="18">
        <f t="shared" si="14"/>
        <v>72</v>
      </c>
      <c r="O40" s="18">
        <v>0</v>
      </c>
      <c r="P40" s="18">
        <f>L40-M40-N40-O40</f>
        <v>0</v>
      </c>
      <c r="Q40" s="18">
        <f t="shared" si="12"/>
        <v>277</v>
      </c>
      <c r="R40" s="18">
        <f t="shared" si="13"/>
        <v>215</v>
      </c>
      <c r="S40" s="18">
        <f t="shared" si="13"/>
        <v>62</v>
      </c>
      <c r="T40" s="18">
        <f t="shared" si="13"/>
        <v>0</v>
      </c>
      <c r="U40" s="18">
        <f t="shared" si="13"/>
        <v>0</v>
      </c>
    </row>
    <row r="41" spans="1:21" ht="30" x14ac:dyDescent="0.2">
      <c r="A41" s="52">
        <v>35</v>
      </c>
      <c r="B41" s="54" t="s">
        <v>30</v>
      </c>
      <c r="C41" s="71">
        <v>441457</v>
      </c>
      <c r="D41" s="71">
        <v>381037</v>
      </c>
      <c r="E41" s="71">
        <f t="shared" si="0"/>
        <v>0.53672975122006972</v>
      </c>
      <c r="F41" s="71">
        <f t="shared" si="1"/>
        <v>0.46327024877993028</v>
      </c>
      <c r="G41" s="18">
        <f>' 5.2 КС детально'!DX41</f>
        <v>0</v>
      </c>
      <c r="H41" s="18"/>
      <c r="I41" s="18"/>
      <c r="J41" s="18"/>
      <c r="K41" s="18"/>
      <c r="L41" s="18">
        <f t="shared" si="11"/>
        <v>0</v>
      </c>
      <c r="M41" s="18"/>
      <c r="N41" s="18"/>
      <c r="O41" s="18"/>
      <c r="P41" s="18"/>
      <c r="Q41" s="18">
        <f t="shared" si="12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8">
        <f t="shared" si="13"/>
        <v>0</v>
      </c>
    </row>
    <row r="42" spans="1:21" ht="30" x14ac:dyDescent="0.2">
      <c r="A42" s="52">
        <v>36</v>
      </c>
      <c r="B42" s="54" t="s">
        <v>73</v>
      </c>
      <c r="C42" s="71">
        <v>441457</v>
      </c>
      <c r="D42" s="71">
        <v>381037</v>
      </c>
      <c r="E42" s="71">
        <f t="shared" si="0"/>
        <v>0.53672975122006972</v>
      </c>
      <c r="F42" s="71">
        <f t="shared" si="1"/>
        <v>0.46327024877993028</v>
      </c>
      <c r="G42" s="18">
        <f>' 5.2 КС детально'!DX42</f>
        <v>0</v>
      </c>
      <c r="H42" s="18">
        <f>ROUND(G42/4,0)</f>
        <v>0</v>
      </c>
      <c r="I42" s="18">
        <f>H42</f>
        <v>0</v>
      </c>
      <c r="J42" s="18">
        <f>H42</f>
        <v>0</v>
      </c>
      <c r="K42" s="18">
        <f>G42-H42-I42-J42</f>
        <v>0</v>
      </c>
      <c r="L42" s="18">
        <f t="shared" si="11"/>
        <v>0</v>
      </c>
      <c r="M42" s="18">
        <f>ROUND(L42/4,0)</f>
        <v>0</v>
      </c>
      <c r="N42" s="18">
        <f>M42</f>
        <v>0</v>
      </c>
      <c r="O42" s="18">
        <f>M42</f>
        <v>0</v>
      </c>
      <c r="P42" s="18">
        <f>L42-M42-N42-O42</f>
        <v>0</v>
      </c>
      <c r="Q42" s="18">
        <f t="shared" si="12"/>
        <v>0</v>
      </c>
      <c r="R42" s="18">
        <f t="shared" si="13"/>
        <v>0</v>
      </c>
      <c r="S42" s="18">
        <f t="shared" si="13"/>
        <v>0</v>
      </c>
      <c r="T42" s="18">
        <f t="shared" si="13"/>
        <v>0</v>
      </c>
      <c r="U42" s="18">
        <f t="shared" si="13"/>
        <v>0</v>
      </c>
    </row>
    <row r="43" spans="1:21" x14ac:dyDescent="0.2">
      <c r="A43" s="52">
        <v>37</v>
      </c>
      <c r="B43" s="54" t="s">
        <v>31</v>
      </c>
      <c r="C43" s="71">
        <v>20296</v>
      </c>
      <c r="D43" s="71">
        <v>7088</v>
      </c>
      <c r="E43" s="71">
        <f t="shared" si="0"/>
        <v>0.74116272275781481</v>
      </c>
      <c r="F43" s="71">
        <f t="shared" si="1"/>
        <v>0.25883727724218519</v>
      </c>
      <c r="G43" s="18">
        <f>' 5.2 КС детально'!DX43</f>
        <v>0</v>
      </c>
      <c r="H43" s="18">
        <f>ROUND(G43/4,0)</f>
        <v>0</v>
      </c>
      <c r="I43" s="18">
        <f>H43</f>
        <v>0</v>
      </c>
      <c r="J43" s="18">
        <f>H43</f>
        <v>0</v>
      </c>
      <c r="K43" s="18">
        <f>G43-H43-I43-J43</f>
        <v>0</v>
      </c>
      <c r="L43" s="18">
        <f t="shared" si="11"/>
        <v>0</v>
      </c>
      <c r="M43" s="18">
        <f>ROUND(L43/4,0)</f>
        <v>0</v>
      </c>
      <c r="N43" s="18">
        <f>M43</f>
        <v>0</v>
      </c>
      <c r="O43" s="18">
        <f>M43</f>
        <v>0</v>
      </c>
      <c r="P43" s="18">
        <f>L43-M43-N43-O43</f>
        <v>0</v>
      </c>
      <c r="Q43" s="18">
        <f t="shared" si="12"/>
        <v>0</v>
      </c>
      <c r="R43" s="18">
        <f t="shared" si="13"/>
        <v>0</v>
      </c>
      <c r="S43" s="18">
        <f t="shared" si="13"/>
        <v>0</v>
      </c>
      <c r="T43" s="18">
        <f t="shared" si="13"/>
        <v>0</v>
      </c>
      <c r="U43" s="18">
        <f t="shared" si="13"/>
        <v>0</v>
      </c>
    </row>
    <row r="44" spans="1:21" ht="15.75" x14ac:dyDescent="0.25">
      <c r="A44" s="52">
        <v>38</v>
      </c>
      <c r="B44" s="54" t="s">
        <v>32</v>
      </c>
      <c r="C44" s="72">
        <v>60194</v>
      </c>
      <c r="D44" s="71">
        <v>10332</v>
      </c>
      <c r="E44" s="71">
        <f t="shared" si="0"/>
        <v>0.85350083657091003</v>
      </c>
      <c r="F44" s="71">
        <f t="shared" si="1"/>
        <v>0.14649916342908997</v>
      </c>
      <c r="G44" s="18">
        <f>' 5.2 КС детально'!DX44</f>
        <v>0</v>
      </c>
      <c r="H44" s="18"/>
      <c r="I44" s="18"/>
      <c r="J44" s="18"/>
      <c r="K44" s="18"/>
      <c r="L44" s="18">
        <f t="shared" si="11"/>
        <v>0</v>
      </c>
      <c r="M44" s="18"/>
      <c r="N44" s="18"/>
      <c r="O44" s="18"/>
      <c r="P44" s="18"/>
      <c r="Q44" s="18">
        <f t="shared" si="12"/>
        <v>0</v>
      </c>
      <c r="R44" s="18">
        <f t="shared" si="13"/>
        <v>0</v>
      </c>
      <c r="S44" s="18">
        <f t="shared" si="13"/>
        <v>0</v>
      </c>
      <c r="T44" s="18">
        <f t="shared" si="13"/>
        <v>0</v>
      </c>
      <c r="U44" s="18">
        <f t="shared" si="13"/>
        <v>0</v>
      </c>
    </row>
    <row r="45" spans="1:21" ht="15.75" x14ac:dyDescent="0.25">
      <c r="A45" s="52">
        <v>39</v>
      </c>
      <c r="B45" s="54" t="s">
        <v>33</v>
      </c>
      <c r="C45" s="72">
        <v>94360</v>
      </c>
      <c r="D45" s="71">
        <v>17577</v>
      </c>
      <c r="E45" s="71">
        <f t="shared" si="0"/>
        <v>0.84297417297229693</v>
      </c>
      <c r="F45" s="71">
        <f t="shared" si="1"/>
        <v>0.15702582702770307</v>
      </c>
      <c r="G45" s="18">
        <f>' 5.2 КС детально'!DX45</f>
        <v>0</v>
      </c>
      <c r="H45" s="18"/>
      <c r="I45" s="18"/>
      <c r="J45" s="18"/>
      <c r="K45" s="18"/>
      <c r="L45" s="18">
        <f t="shared" si="11"/>
        <v>0</v>
      </c>
      <c r="M45" s="18"/>
      <c r="N45" s="18"/>
      <c r="O45" s="18"/>
      <c r="P45" s="18"/>
      <c r="Q45" s="18">
        <f t="shared" si="12"/>
        <v>0</v>
      </c>
      <c r="R45" s="18">
        <f t="shared" si="13"/>
        <v>0</v>
      </c>
      <c r="S45" s="18">
        <f t="shared" si="13"/>
        <v>0</v>
      </c>
      <c r="T45" s="18">
        <f t="shared" si="13"/>
        <v>0</v>
      </c>
      <c r="U45" s="18">
        <f t="shared" si="13"/>
        <v>0</v>
      </c>
    </row>
    <row r="46" spans="1:21" ht="15.75" x14ac:dyDescent="0.25">
      <c r="A46" s="52">
        <v>40</v>
      </c>
      <c r="B46" s="54" t="s">
        <v>34</v>
      </c>
      <c r="C46" s="72">
        <v>92101</v>
      </c>
      <c r="D46" s="71">
        <v>20950</v>
      </c>
      <c r="E46" s="71">
        <f t="shared" si="0"/>
        <v>0.81468540747096441</v>
      </c>
      <c r="F46" s="71">
        <f t="shared" si="1"/>
        <v>0.18531459252903559</v>
      </c>
      <c r="G46" s="18">
        <f>' 5.2 КС детально'!DX46</f>
        <v>0</v>
      </c>
      <c r="H46" s="18"/>
      <c r="I46" s="18"/>
      <c r="J46" s="18"/>
      <c r="K46" s="18"/>
      <c r="L46" s="18">
        <f t="shared" si="11"/>
        <v>0</v>
      </c>
      <c r="M46" s="18"/>
      <c r="N46" s="18"/>
      <c r="O46" s="18"/>
      <c r="P46" s="18"/>
      <c r="Q46" s="18">
        <f t="shared" si="12"/>
        <v>0</v>
      </c>
      <c r="R46" s="18">
        <f t="shared" si="13"/>
        <v>0</v>
      </c>
      <c r="S46" s="18">
        <f t="shared" si="13"/>
        <v>0</v>
      </c>
      <c r="T46" s="18">
        <f t="shared" si="13"/>
        <v>0</v>
      </c>
      <c r="U46" s="18">
        <f t="shared" si="13"/>
        <v>0</v>
      </c>
    </row>
    <row r="47" spans="1:21" ht="30" x14ac:dyDescent="0.2">
      <c r="A47" s="52">
        <v>41</v>
      </c>
      <c r="B47" s="54" t="s">
        <v>35</v>
      </c>
      <c r="C47" s="71">
        <v>441457</v>
      </c>
      <c r="D47" s="71">
        <v>381037</v>
      </c>
      <c r="E47" s="71">
        <f t="shared" si="0"/>
        <v>0.53672975122006972</v>
      </c>
      <c r="F47" s="71">
        <f t="shared" si="1"/>
        <v>0.46327024877993028</v>
      </c>
      <c r="G47" s="18">
        <f>' 5.2 КС детально'!DX47</f>
        <v>0</v>
      </c>
      <c r="H47" s="18"/>
      <c r="I47" s="18"/>
      <c r="J47" s="18"/>
      <c r="K47" s="18"/>
      <c r="L47" s="18">
        <f t="shared" si="11"/>
        <v>0</v>
      </c>
      <c r="M47" s="18"/>
      <c r="N47" s="18"/>
      <c r="O47" s="18"/>
      <c r="P47" s="18"/>
      <c r="Q47" s="18">
        <f t="shared" si="12"/>
        <v>0</v>
      </c>
      <c r="R47" s="18">
        <f t="shared" si="13"/>
        <v>0</v>
      </c>
      <c r="S47" s="18">
        <f t="shared" si="13"/>
        <v>0</v>
      </c>
      <c r="T47" s="18">
        <f t="shared" si="13"/>
        <v>0</v>
      </c>
      <c r="U47" s="18">
        <f t="shared" si="13"/>
        <v>0</v>
      </c>
    </row>
    <row r="48" spans="1:21" ht="30" x14ac:dyDescent="0.2">
      <c r="A48" s="52">
        <v>42</v>
      </c>
      <c r="B48" s="54" t="s">
        <v>36</v>
      </c>
      <c r="C48" s="71">
        <v>441457</v>
      </c>
      <c r="D48" s="71">
        <v>381037</v>
      </c>
      <c r="E48" s="71">
        <f t="shared" si="0"/>
        <v>0.53672975122006972</v>
      </c>
      <c r="F48" s="71">
        <f t="shared" si="1"/>
        <v>0.46327024877993028</v>
      </c>
      <c r="G48" s="18">
        <f>' 5.2 КС детально'!DX48</f>
        <v>0</v>
      </c>
      <c r="H48" s="18"/>
      <c r="I48" s="18"/>
      <c r="J48" s="18"/>
      <c r="K48" s="18"/>
      <c r="L48" s="18">
        <f t="shared" si="11"/>
        <v>0</v>
      </c>
      <c r="M48" s="18"/>
      <c r="N48" s="18"/>
      <c r="O48" s="18"/>
      <c r="P48" s="18"/>
      <c r="Q48" s="18">
        <f t="shared" si="12"/>
        <v>0</v>
      </c>
      <c r="R48" s="18">
        <f t="shared" si="13"/>
        <v>0</v>
      </c>
      <c r="S48" s="18">
        <f t="shared" si="13"/>
        <v>0</v>
      </c>
      <c r="T48" s="18">
        <f t="shared" si="13"/>
        <v>0</v>
      </c>
      <c r="U48" s="18">
        <f t="shared" si="13"/>
        <v>0</v>
      </c>
    </row>
    <row r="49" spans="1:21" ht="15.75" x14ac:dyDescent="0.25">
      <c r="A49" s="52">
        <v>43</v>
      </c>
      <c r="B49" s="54" t="s">
        <v>37</v>
      </c>
      <c r="C49" s="72">
        <v>6169</v>
      </c>
      <c r="D49" s="71">
        <v>8051</v>
      </c>
      <c r="E49" s="71">
        <f t="shared" si="0"/>
        <v>0.43382559774964841</v>
      </c>
      <c r="F49" s="71">
        <f t="shared" si="1"/>
        <v>0.56617440225035165</v>
      </c>
      <c r="G49" s="18">
        <f>' 5.2 КС детально'!DX49</f>
        <v>0</v>
      </c>
      <c r="H49" s="18">
        <f>ROUND(G49/4,0)</f>
        <v>0</v>
      </c>
      <c r="I49" s="18">
        <f>H49</f>
        <v>0</v>
      </c>
      <c r="J49" s="18">
        <f>H49</f>
        <v>0</v>
      </c>
      <c r="K49" s="18">
        <f>G49-H49-I49-J49</f>
        <v>0</v>
      </c>
      <c r="L49" s="18">
        <f t="shared" si="11"/>
        <v>0</v>
      </c>
      <c r="M49" s="18">
        <f>ROUND(L49/4,0)</f>
        <v>0</v>
      </c>
      <c r="N49" s="18">
        <f>M49</f>
        <v>0</v>
      </c>
      <c r="O49" s="18">
        <f>M49</f>
        <v>0</v>
      </c>
      <c r="P49" s="18">
        <f>L49-M49-N49-O49</f>
        <v>0</v>
      </c>
      <c r="Q49" s="18">
        <f t="shared" si="12"/>
        <v>0</v>
      </c>
      <c r="R49" s="18">
        <f t="shared" si="13"/>
        <v>0</v>
      </c>
      <c r="S49" s="18">
        <f t="shared" si="13"/>
        <v>0</v>
      </c>
      <c r="T49" s="18">
        <f t="shared" si="13"/>
        <v>0</v>
      </c>
      <c r="U49" s="18">
        <f t="shared" si="13"/>
        <v>0</v>
      </c>
    </row>
    <row r="50" spans="1:21" ht="30.75" x14ac:dyDescent="0.25">
      <c r="A50" s="52">
        <v>44</v>
      </c>
      <c r="B50" s="54" t="s">
        <v>38</v>
      </c>
      <c r="C50" s="72">
        <v>23717</v>
      </c>
      <c r="D50" s="72">
        <v>30057</v>
      </c>
      <c r="E50" s="71">
        <f t="shared" si="0"/>
        <v>0.44104957786290772</v>
      </c>
      <c r="F50" s="71">
        <f t="shared" si="1"/>
        <v>0.55895042213709223</v>
      </c>
      <c r="G50" s="18">
        <f>' 5.2 КС детально'!DX50</f>
        <v>0</v>
      </c>
      <c r="H50" s="18">
        <f>ROUND(G50/4,0)</f>
        <v>0</v>
      </c>
      <c r="I50" s="18">
        <f>H50</f>
        <v>0</v>
      </c>
      <c r="J50" s="18">
        <f>H50</f>
        <v>0</v>
      </c>
      <c r="K50" s="18">
        <f>G50-H50-I50-J50</f>
        <v>0</v>
      </c>
      <c r="L50" s="18">
        <f t="shared" si="11"/>
        <v>0</v>
      </c>
      <c r="M50" s="18">
        <f>ROUND(L50/4,0)</f>
        <v>0</v>
      </c>
      <c r="N50" s="18">
        <f>M50</f>
        <v>0</v>
      </c>
      <c r="O50" s="18">
        <f>M50</f>
        <v>0</v>
      </c>
      <c r="P50" s="18">
        <f>L50-M50-N50-O50</f>
        <v>0</v>
      </c>
      <c r="Q50" s="18">
        <f t="shared" si="12"/>
        <v>0</v>
      </c>
      <c r="R50" s="18">
        <f t="shared" si="13"/>
        <v>0</v>
      </c>
      <c r="S50" s="18">
        <f t="shared" si="13"/>
        <v>0</v>
      </c>
      <c r="T50" s="18">
        <f t="shared" si="13"/>
        <v>0</v>
      </c>
      <c r="U50" s="18">
        <f t="shared" si="13"/>
        <v>0</v>
      </c>
    </row>
    <row r="51" spans="1:21" ht="15.75" x14ac:dyDescent="0.25">
      <c r="A51" s="52">
        <v>45</v>
      </c>
      <c r="B51" s="54" t="s">
        <v>74</v>
      </c>
      <c r="C51" s="72">
        <v>23717</v>
      </c>
      <c r="D51" s="72">
        <v>30057</v>
      </c>
      <c r="E51" s="71">
        <f t="shared" si="0"/>
        <v>0.44104957786290772</v>
      </c>
      <c r="F51" s="71">
        <f t="shared" si="1"/>
        <v>0.55895042213709223</v>
      </c>
      <c r="G51" s="18">
        <f>' 5.2 КС детально'!DX51</f>
        <v>0</v>
      </c>
      <c r="H51" s="18"/>
      <c r="I51" s="18"/>
      <c r="J51" s="18"/>
      <c r="K51" s="18"/>
      <c r="L51" s="18">
        <f t="shared" si="11"/>
        <v>0</v>
      </c>
      <c r="M51" s="18"/>
      <c r="N51" s="18"/>
      <c r="O51" s="18"/>
      <c r="P51" s="18"/>
      <c r="Q51" s="18">
        <f t="shared" si="12"/>
        <v>0</v>
      </c>
      <c r="R51" s="18">
        <f t="shared" si="13"/>
        <v>0</v>
      </c>
      <c r="S51" s="18">
        <f t="shared" si="13"/>
        <v>0</v>
      </c>
      <c r="T51" s="18">
        <f t="shared" si="13"/>
        <v>0</v>
      </c>
      <c r="U51" s="18">
        <f t="shared" si="13"/>
        <v>0</v>
      </c>
    </row>
    <row r="52" spans="1:21" ht="15.75" x14ac:dyDescent="0.25">
      <c r="A52" s="52">
        <v>46</v>
      </c>
      <c r="B52" s="54" t="s">
        <v>75</v>
      </c>
      <c r="C52" s="72">
        <v>7129</v>
      </c>
      <c r="D52" s="71">
        <v>1196</v>
      </c>
      <c r="E52" s="71">
        <f t="shared" si="0"/>
        <v>0.85633633633633632</v>
      </c>
      <c r="F52" s="71">
        <f t="shared" si="1"/>
        <v>0.14366366366366368</v>
      </c>
      <c r="G52" s="18">
        <f>' 5.2 КС детально'!DX52</f>
        <v>300</v>
      </c>
      <c r="H52" s="18">
        <f>ROUND(G52/4,0)</f>
        <v>75</v>
      </c>
      <c r="I52" s="18">
        <f>H52</f>
        <v>75</v>
      </c>
      <c r="J52" s="18">
        <f>H52</f>
        <v>75</v>
      </c>
      <c r="K52" s="18">
        <f>G52-H52-I52-J52</f>
        <v>75</v>
      </c>
      <c r="L52" s="18">
        <f t="shared" si="11"/>
        <v>257</v>
      </c>
      <c r="M52" s="18">
        <f>ROUND(L52/4,0)</f>
        <v>64</v>
      </c>
      <c r="N52" s="18">
        <f>M52</f>
        <v>64</v>
      </c>
      <c r="O52" s="18">
        <f>M52</f>
        <v>64</v>
      </c>
      <c r="P52" s="18">
        <f>L52-M52-N52-O52</f>
        <v>65</v>
      </c>
      <c r="Q52" s="18">
        <f t="shared" si="12"/>
        <v>43</v>
      </c>
      <c r="R52" s="18">
        <f t="shared" si="13"/>
        <v>11</v>
      </c>
      <c r="S52" s="18">
        <f t="shared" si="13"/>
        <v>11</v>
      </c>
      <c r="T52" s="18">
        <f t="shared" si="13"/>
        <v>11</v>
      </c>
      <c r="U52" s="18">
        <f t="shared" si="13"/>
        <v>10</v>
      </c>
    </row>
    <row r="53" spans="1:21" ht="30" x14ac:dyDescent="0.2">
      <c r="A53" s="52">
        <v>47</v>
      </c>
      <c r="B53" s="54" t="s">
        <v>39</v>
      </c>
      <c r="C53" s="71">
        <v>441457</v>
      </c>
      <c r="D53" s="71">
        <v>381037</v>
      </c>
      <c r="E53" s="71">
        <f t="shared" si="0"/>
        <v>0.53672975122006972</v>
      </c>
      <c r="F53" s="71">
        <f t="shared" si="1"/>
        <v>0.46327024877993028</v>
      </c>
      <c r="G53" s="18">
        <f>' 5.2 КС детально'!DX53</f>
        <v>0</v>
      </c>
      <c r="H53" s="18"/>
      <c r="I53" s="18"/>
      <c r="J53" s="18"/>
      <c r="K53" s="18"/>
      <c r="L53" s="18">
        <f t="shared" si="11"/>
        <v>0</v>
      </c>
      <c r="M53" s="18"/>
      <c r="N53" s="18"/>
      <c r="O53" s="18"/>
      <c r="P53" s="18"/>
      <c r="Q53" s="18">
        <f t="shared" si="12"/>
        <v>0</v>
      </c>
      <c r="R53" s="18">
        <f t="shared" si="13"/>
        <v>0</v>
      </c>
      <c r="S53" s="18">
        <f t="shared" si="13"/>
        <v>0</v>
      </c>
      <c r="T53" s="18">
        <f t="shared" si="13"/>
        <v>0</v>
      </c>
      <c r="U53" s="18">
        <f t="shared" si="13"/>
        <v>0</v>
      </c>
    </row>
    <row r="54" spans="1:21" x14ac:dyDescent="0.2">
      <c r="A54" s="52">
        <v>48</v>
      </c>
      <c r="B54" s="54" t="s">
        <v>40</v>
      </c>
      <c r="C54" s="71">
        <v>441457</v>
      </c>
      <c r="D54" s="71">
        <v>381037</v>
      </c>
      <c r="E54" s="71">
        <f t="shared" si="0"/>
        <v>0.53672975122006972</v>
      </c>
      <c r="F54" s="71">
        <f t="shared" si="1"/>
        <v>0.46327024877993028</v>
      </c>
      <c r="G54" s="18">
        <f>' 5.2 КС детально'!DX54</f>
        <v>0</v>
      </c>
      <c r="H54" s="18"/>
      <c r="I54" s="18"/>
      <c r="J54" s="18"/>
      <c r="K54" s="18"/>
      <c r="L54" s="18">
        <f t="shared" si="11"/>
        <v>0</v>
      </c>
      <c r="M54" s="18"/>
      <c r="N54" s="18"/>
      <c r="O54" s="18"/>
      <c r="P54" s="18"/>
      <c r="Q54" s="18">
        <f t="shared" si="12"/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</row>
    <row r="55" spans="1:21" x14ac:dyDescent="0.2">
      <c r="A55" s="52">
        <v>49</v>
      </c>
      <c r="B55" s="54" t="s">
        <v>76</v>
      </c>
      <c r="C55" s="71">
        <v>441457</v>
      </c>
      <c r="D55" s="71">
        <v>381037</v>
      </c>
      <c r="E55" s="71">
        <f t="shared" si="0"/>
        <v>0.53672975122006972</v>
      </c>
      <c r="F55" s="71">
        <f t="shared" si="1"/>
        <v>0.46327024877993028</v>
      </c>
      <c r="G55" s="18">
        <f>' 5.2 КС детально'!DX55</f>
        <v>0</v>
      </c>
      <c r="H55" s="18"/>
      <c r="I55" s="18"/>
      <c r="J55" s="18"/>
      <c r="K55" s="18"/>
      <c r="L55" s="18">
        <f t="shared" si="11"/>
        <v>0</v>
      </c>
      <c r="M55" s="18"/>
      <c r="N55" s="18"/>
      <c r="O55" s="18"/>
      <c r="P55" s="18"/>
      <c r="Q55" s="18">
        <f t="shared" si="12"/>
        <v>0</v>
      </c>
      <c r="R55" s="18">
        <f t="shared" si="13"/>
        <v>0</v>
      </c>
      <c r="S55" s="18">
        <f t="shared" si="13"/>
        <v>0</v>
      </c>
      <c r="T55" s="18">
        <f t="shared" si="13"/>
        <v>0</v>
      </c>
      <c r="U55" s="18">
        <f t="shared" si="13"/>
        <v>0</v>
      </c>
    </row>
    <row r="56" spans="1:21" x14ac:dyDescent="0.2">
      <c r="A56" s="52">
        <v>50</v>
      </c>
      <c r="B56" s="54" t="s">
        <v>41</v>
      </c>
      <c r="C56" s="71">
        <v>441457</v>
      </c>
      <c r="D56" s="71">
        <v>381037</v>
      </c>
      <c r="E56" s="71">
        <f t="shared" si="0"/>
        <v>0.53672975122006972</v>
      </c>
      <c r="F56" s="71">
        <f t="shared" si="1"/>
        <v>0.46327024877993028</v>
      </c>
      <c r="G56" s="18">
        <f>' 5.2 КС детально'!DX56</f>
        <v>0</v>
      </c>
      <c r="H56" s="18"/>
      <c r="I56" s="18"/>
      <c r="J56" s="18"/>
      <c r="K56" s="18"/>
      <c r="L56" s="18">
        <f t="shared" si="11"/>
        <v>0</v>
      </c>
      <c r="M56" s="18"/>
      <c r="N56" s="18"/>
      <c r="O56" s="18"/>
      <c r="P56" s="18"/>
      <c r="Q56" s="18">
        <f t="shared" si="12"/>
        <v>0</v>
      </c>
      <c r="R56" s="18">
        <f t="shared" si="13"/>
        <v>0</v>
      </c>
      <c r="S56" s="18">
        <f t="shared" si="13"/>
        <v>0</v>
      </c>
      <c r="T56" s="18">
        <f t="shared" si="13"/>
        <v>0</v>
      </c>
      <c r="U56" s="18">
        <f t="shared" si="13"/>
        <v>0</v>
      </c>
    </row>
    <row r="57" spans="1:21" x14ac:dyDescent="0.2">
      <c r="A57" s="52">
        <v>51</v>
      </c>
      <c r="B57" s="54" t="s">
        <v>42</v>
      </c>
      <c r="C57" s="71">
        <v>441457</v>
      </c>
      <c r="D57" s="71">
        <v>381037</v>
      </c>
      <c r="E57" s="71">
        <f t="shared" si="0"/>
        <v>0.53672975122006972</v>
      </c>
      <c r="F57" s="71">
        <f t="shared" si="1"/>
        <v>0.46327024877993028</v>
      </c>
      <c r="G57" s="18">
        <f>' 5.2 КС детально'!DX57</f>
        <v>0</v>
      </c>
      <c r="H57" s="18"/>
      <c r="I57" s="18"/>
      <c r="J57" s="18"/>
      <c r="K57" s="18"/>
      <c r="L57" s="18">
        <f t="shared" si="11"/>
        <v>0</v>
      </c>
      <c r="M57" s="18"/>
      <c r="N57" s="18"/>
      <c r="O57" s="18"/>
      <c r="P57" s="18"/>
      <c r="Q57" s="18">
        <f t="shared" si="12"/>
        <v>0</v>
      </c>
      <c r="R57" s="18">
        <f t="shared" si="13"/>
        <v>0</v>
      </c>
      <c r="S57" s="18">
        <f t="shared" si="13"/>
        <v>0</v>
      </c>
      <c r="T57" s="18">
        <f t="shared" si="13"/>
        <v>0</v>
      </c>
      <c r="U57" s="18">
        <f t="shared" si="13"/>
        <v>0</v>
      </c>
    </row>
    <row r="58" spans="1:21" x14ac:dyDescent="0.2">
      <c r="A58" s="52">
        <v>52</v>
      </c>
      <c r="B58" s="54" t="s">
        <v>43</v>
      </c>
      <c r="C58" s="71">
        <v>441457</v>
      </c>
      <c r="D58" s="71">
        <v>381037</v>
      </c>
      <c r="E58" s="71">
        <f t="shared" si="0"/>
        <v>0.53672975122006972</v>
      </c>
      <c r="F58" s="71">
        <f t="shared" si="1"/>
        <v>0.46327024877993028</v>
      </c>
      <c r="G58" s="18">
        <f>' 5.2 КС детально'!DX58</f>
        <v>0</v>
      </c>
      <c r="H58" s="18"/>
      <c r="I58" s="18"/>
      <c r="J58" s="18"/>
      <c r="K58" s="18"/>
      <c r="L58" s="18">
        <f t="shared" si="11"/>
        <v>0</v>
      </c>
      <c r="M58" s="18"/>
      <c r="N58" s="18"/>
      <c r="O58" s="18"/>
      <c r="P58" s="18"/>
      <c r="Q58" s="18">
        <f t="shared" si="12"/>
        <v>0</v>
      </c>
      <c r="R58" s="18">
        <f t="shared" si="13"/>
        <v>0</v>
      </c>
      <c r="S58" s="18">
        <f t="shared" si="13"/>
        <v>0</v>
      </c>
      <c r="T58" s="18">
        <f t="shared" si="13"/>
        <v>0</v>
      </c>
      <c r="U58" s="18">
        <f t="shared" si="13"/>
        <v>0</v>
      </c>
    </row>
    <row r="59" spans="1:21" x14ac:dyDescent="0.2">
      <c r="A59" s="52">
        <v>53</v>
      </c>
      <c r="B59" s="54" t="s">
        <v>44</v>
      </c>
      <c r="C59" s="71">
        <v>441457</v>
      </c>
      <c r="D59" s="71">
        <v>381037</v>
      </c>
      <c r="E59" s="71">
        <f t="shared" si="0"/>
        <v>0.53672975122006972</v>
      </c>
      <c r="F59" s="71">
        <f t="shared" si="1"/>
        <v>0.46327024877993028</v>
      </c>
      <c r="G59" s="18">
        <f>' 5.2 КС детально'!DX59</f>
        <v>0</v>
      </c>
      <c r="H59" s="18"/>
      <c r="I59" s="18"/>
      <c r="J59" s="18"/>
      <c r="K59" s="18"/>
      <c r="L59" s="18">
        <f t="shared" si="11"/>
        <v>0</v>
      </c>
      <c r="M59" s="18"/>
      <c r="N59" s="18"/>
      <c r="O59" s="18"/>
      <c r="P59" s="18"/>
      <c r="Q59" s="18">
        <f t="shared" si="12"/>
        <v>0</v>
      </c>
      <c r="R59" s="18">
        <f t="shared" si="13"/>
        <v>0</v>
      </c>
      <c r="S59" s="18">
        <f t="shared" si="13"/>
        <v>0</v>
      </c>
      <c r="T59" s="18">
        <f t="shared" si="13"/>
        <v>0</v>
      </c>
      <c r="U59" s="18">
        <f t="shared" si="13"/>
        <v>0</v>
      </c>
    </row>
    <row r="60" spans="1:21" x14ac:dyDescent="0.2">
      <c r="A60" s="52">
        <v>54</v>
      </c>
      <c r="B60" s="55" t="s">
        <v>77</v>
      </c>
      <c r="C60" s="71">
        <v>441457</v>
      </c>
      <c r="D60" s="71">
        <v>381037</v>
      </c>
      <c r="E60" s="71">
        <f t="shared" si="0"/>
        <v>0.53672975122006972</v>
      </c>
      <c r="F60" s="71">
        <f t="shared" si="1"/>
        <v>0.46327024877993028</v>
      </c>
      <c r="G60" s="18">
        <f>' 5.2 КС детально'!DX60</f>
        <v>403</v>
      </c>
      <c r="H60" s="18">
        <f>ROUND(G60/4,0)</f>
        <v>101</v>
      </c>
      <c r="I60" s="18">
        <f>H60</f>
        <v>101</v>
      </c>
      <c r="J60" s="18">
        <f>H60</f>
        <v>101</v>
      </c>
      <c r="K60" s="18">
        <f>G60-H60-I60-J60</f>
        <v>100</v>
      </c>
      <c r="L60" s="18">
        <f t="shared" si="11"/>
        <v>216</v>
      </c>
      <c r="M60" s="18">
        <f>ROUND(L60/4,0)</f>
        <v>54</v>
      </c>
      <c r="N60" s="18">
        <f>M60</f>
        <v>54</v>
      </c>
      <c r="O60" s="18">
        <f>M60</f>
        <v>54</v>
      </c>
      <c r="P60" s="18">
        <f>L60-M60-N60-O60</f>
        <v>54</v>
      </c>
      <c r="Q60" s="18">
        <f t="shared" si="12"/>
        <v>187</v>
      </c>
      <c r="R60" s="18">
        <f t="shared" si="13"/>
        <v>47</v>
      </c>
      <c r="S60" s="18">
        <f t="shared" si="13"/>
        <v>47</v>
      </c>
      <c r="T60" s="18">
        <f t="shared" si="13"/>
        <v>47</v>
      </c>
      <c r="U60" s="18">
        <f t="shared" si="13"/>
        <v>46</v>
      </c>
    </row>
    <row r="61" spans="1:21" x14ac:dyDescent="0.2">
      <c r="A61" s="52">
        <v>55</v>
      </c>
      <c r="B61" s="54" t="s">
        <v>46</v>
      </c>
      <c r="C61" s="71">
        <v>441457</v>
      </c>
      <c r="D61" s="71">
        <v>381037</v>
      </c>
      <c r="E61" s="71">
        <f t="shared" si="0"/>
        <v>0.53672975122006972</v>
      </c>
      <c r="F61" s="71">
        <f t="shared" si="1"/>
        <v>0.46327024877993028</v>
      </c>
      <c r="G61" s="18">
        <f>' 5.2 КС детально'!DX61</f>
        <v>0</v>
      </c>
      <c r="H61" s="18"/>
      <c r="I61" s="18"/>
      <c r="J61" s="18"/>
      <c r="K61" s="18"/>
      <c r="L61" s="18">
        <f t="shared" si="11"/>
        <v>0</v>
      </c>
      <c r="M61" s="18"/>
      <c r="N61" s="18"/>
      <c r="O61" s="18"/>
      <c r="P61" s="18"/>
      <c r="Q61" s="18">
        <f t="shared" si="12"/>
        <v>0</v>
      </c>
      <c r="R61" s="18">
        <f t="shared" si="13"/>
        <v>0</v>
      </c>
      <c r="S61" s="18">
        <f t="shared" si="13"/>
        <v>0</v>
      </c>
      <c r="T61" s="18">
        <f t="shared" si="13"/>
        <v>0</v>
      </c>
      <c r="U61" s="18">
        <f t="shared" si="13"/>
        <v>0</v>
      </c>
    </row>
    <row r="62" spans="1:21" x14ac:dyDescent="0.2">
      <c r="A62" s="52">
        <v>56</v>
      </c>
      <c r="B62" s="55" t="s">
        <v>48</v>
      </c>
      <c r="C62" s="71">
        <v>441457</v>
      </c>
      <c r="D62" s="71">
        <v>381037</v>
      </c>
      <c r="E62" s="71">
        <f t="shared" si="0"/>
        <v>0.53672975122006972</v>
      </c>
      <c r="F62" s="71">
        <f t="shared" si="1"/>
        <v>0.46327024877993028</v>
      </c>
      <c r="G62" s="18">
        <f>' 5.2 КС детально'!DX62</f>
        <v>0</v>
      </c>
      <c r="H62" s="18"/>
      <c r="I62" s="18"/>
      <c r="J62" s="18"/>
      <c r="K62" s="18"/>
      <c r="L62" s="18">
        <f t="shared" si="11"/>
        <v>0</v>
      </c>
      <c r="M62" s="18"/>
      <c r="N62" s="18"/>
      <c r="O62" s="18"/>
      <c r="P62" s="18"/>
      <c r="Q62" s="18">
        <f t="shared" si="12"/>
        <v>0</v>
      </c>
      <c r="R62" s="18">
        <f t="shared" si="13"/>
        <v>0</v>
      </c>
      <c r="S62" s="18">
        <f t="shared" si="13"/>
        <v>0</v>
      </c>
      <c r="T62" s="18">
        <f t="shared" si="13"/>
        <v>0</v>
      </c>
      <c r="U62" s="18">
        <f t="shared" si="13"/>
        <v>0</v>
      </c>
    </row>
    <row r="63" spans="1:21" x14ac:dyDescent="0.2">
      <c r="A63" s="52">
        <v>57</v>
      </c>
      <c r="B63" s="55" t="s">
        <v>51</v>
      </c>
      <c r="C63" s="71">
        <v>441457</v>
      </c>
      <c r="D63" s="71">
        <v>381037</v>
      </c>
      <c r="E63" s="71">
        <f t="shared" si="0"/>
        <v>0.53672975122006972</v>
      </c>
      <c r="F63" s="71">
        <f t="shared" si="1"/>
        <v>0.46327024877993028</v>
      </c>
      <c r="G63" s="18">
        <f>' 5.2 КС детально'!DX63</f>
        <v>0</v>
      </c>
      <c r="H63" s="18"/>
      <c r="I63" s="18"/>
      <c r="J63" s="18"/>
      <c r="K63" s="18"/>
      <c r="L63" s="18">
        <f t="shared" si="11"/>
        <v>0</v>
      </c>
      <c r="M63" s="18"/>
      <c r="N63" s="18"/>
      <c r="O63" s="18"/>
      <c r="P63" s="18"/>
      <c r="Q63" s="18">
        <f t="shared" si="12"/>
        <v>0</v>
      </c>
      <c r="R63" s="18">
        <f t="shared" si="13"/>
        <v>0</v>
      </c>
      <c r="S63" s="18">
        <f t="shared" si="13"/>
        <v>0</v>
      </c>
      <c r="T63" s="18">
        <f t="shared" si="13"/>
        <v>0</v>
      </c>
      <c r="U63" s="18">
        <f t="shared" si="13"/>
        <v>0</v>
      </c>
    </row>
    <row r="64" spans="1:21" x14ac:dyDescent="0.2">
      <c r="A64" s="52">
        <v>58</v>
      </c>
      <c r="B64" s="55" t="s">
        <v>53</v>
      </c>
      <c r="C64" s="71">
        <v>441457</v>
      </c>
      <c r="D64" s="71">
        <v>381037</v>
      </c>
      <c r="E64" s="71">
        <f t="shared" si="0"/>
        <v>0.53672975122006972</v>
      </c>
      <c r="F64" s="71">
        <f t="shared" si="1"/>
        <v>0.46327024877993028</v>
      </c>
      <c r="G64" s="18">
        <f>' 5.2 КС детально'!DX64</f>
        <v>0</v>
      </c>
      <c r="H64" s="18"/>
      <c r="I64" s="18"/>
      <c r="J64" s="18"/>
      <c r="K64" s="18"/>
      <c r="L64" s="18">
        <f t="shared" si="11"/>
        <v>0</v>
      </c>
      <c r="M64" s="18"/>
      <c r="N64" s="18"/>
      <c r="O64" s="18"/>
      <c r="P64" s="18"/>
      <c r="Q64" s="18">
        <f t="shared" si="12"/>
        <v>0</v>
      </c>
      <c r="R64" s="18">
        <f t="shared" si="13"/>
        <v>0</v>
      </c>
      <c r="S64" s="18">
        <f t="shared" si="13"/>
        <v>0</v>
      </c>
      <c r="T64" s="18">
        <f t="shared" si="13"/>
        <v>0</v>
      </c>
      <c r="U64" s="18">
        <f t="shared" si="13"/>
        <v>0</v>
      </c>
    </row>
    <row r="65" spans="1:21" x14ac:dyDescent="0.2">
      <c r="A65" s="52">
        <v>59</v>
      </c>
      <c r="B65" s="55" t="s">
        <v>47</v>
      </c>
      <c r="C65" s="71">
        <v>441457</v>
      </c>
      <c r="D65" s="71">
        <v>381037</v>
      </c>
      <c r="E65" s="71">
        <f t="shared" si="0"/>
        <v>0.53672975122006972</v>
      </c>
      <c r="F65" s="71">
        <f t="shared" si="1"/>
        <v>0.46327024877993028</v>
      </c>
      <c r="G65" s="18">
        <f>' 5.2 КС детально'!DX65</f>
        <v>0</v>
      </c>
      <c r="H65" s="18"/>
      <c r="I65" s="18"/>
      <c r="J65" s="18"/>
      <c r="K65" s="18"/>
      <c r="L65" s="18">
        <f t="shared" si="11"/>
        <v>0</v>
      </c>
      <c r="M65" s="18"/>
      <c r="N65" s="18"/>
      <c r="O65" s="18"/>
      <c r="P65" s="18"/>
      <c r="Q65" s="18">
        <f t="shared" si="12"/>
        <v>0</v>
      </c>
      <c r="R65" s="18">
        <f t="shared" si="13"/>
        <v>0</v>
      </c>
      <c r="S65" s="18">
        <f t="shared" si="13"/>
        <v>0</v>
      </c>
      <c r="T65" s="18">
        <f t="shared" si="13"/>
        <v>0</v>
      </c>
      <c r="U65" s="18">
        <f t="shared" si="13"/>
        <v>0</v>
      </c>
    </row>
    <row r="66" spans="1:21" x14ac:dyDescent="0.2">
      <c r="A66" s="52">
        <v>60</v>
      </c>
      <c r="B66" s="54" t="s">
        <v>45</v>
      </c>
      <c r="C66" s="71">
        <v>441457</v>
      </c>
      <c r="D66" s="71">
        <v>381037</v>
      </c>
      <c r="E66" s="71">
        <f t="shared" si="0"/>
        <v>0.53672975122006972</v>
      </c>
      <c r="F66" s="71">
        <f t="shared" si="1"/>
        <v>0.46327024877993028</v>
      </c>
      <c r="G66" s="18">
        <f>' 5.2 КС детально'!DX66</f>
        <v>0</v>
      </c>
      <c r="H66" s="18"/>
      <c r="I66" s="18"/>
      <c r="J66" s="18"/>
      <c r="K66" s="18"/>
      <c r="L66" s="18">
        <f t="shared" si="11"/>
        <v>0</v>
      </c>
      <c r="M66" s="18"/>
      <c r="N66" s="18"/>
      <c r="O66" s="18"/>
      <c r="P66" s="18"/>
      <c r="Q66" s="18">
        <f t="shared" si="12"/>
        <v>0</v>
      </c>
      <c r="R66" s="18">
        <f t="shared" si="13"/>
        <v>0</v>
      </c>
      <c r="S66" s="18">
        <f t="shared" si="13"/>
        <v>0</v>
      </c>
      <c r="T66" s="18">
        <f t="shared" si="13"/>
        <v>0</v>
      </c>
      <c r="U66" s="18">
        <f t="shared" si="13"/>
        <v>0</v>
      </c>
    </row>
    <row r="67" spans="1:21" x14ac:dyDescent="0.2">
      <c r="A67" s="52">
        <v>61</v>
      </c>
      <c r="B67" s="55" t="s">
        <v>49</v>
      </c>
      <c r="C67" s="71">
        <v>441457</v>
      </c>
      <c r="D67" s="71">
        <v>381037</v>
      </c>
      <c r="E67" s="71">
        <f t="shared" si="0"/>
        <v>0.53672975122006972</v>
      </c>
      <c r="F67" s="71">
        <f t="shared" si="1"/>
        <v>0.46327024877993028</v>
      </c>
      <c r="G67" s="18">
        <f>' 5.2 КС детально'!DX67</f>
        <v>0</v>
      </c>
      <c r="H67" s="18"/>
      <c r="I67" s="18"/>
      <c r="J67" s="18"/>
      <c r="K67" s="18"/>
      <c r="L67" s="18">
        <f t="shared" si="11"/>
        <v>0</v>
      </c>
      <c r="M67" s="18"/>
      <c r="N67" s="18"/>
      <c r="O67" s="18"/>
      <c r="P67" s="18"/>
      <c r="Q67" s="18">
        <f t="shared" si="12"/>
        <v>0</v>
      </c>
      <c r="R67" s="18">
        <f t="shared" si="13"/>
        <v>0</v>
      </c>
      <c r="S67" s="18">
        <f t="shared" si="13"/>
        <v>0</v>
      </c>
      <c r="T67" s="18">
        <f t="shared" si="13"/>
        <v>0</v>
      </c>
      <c r="U67" s="18">
        <f t="shared" si="13"/>
        <v>0</v>
      </c>
    </row>
    <row r="68" spans="1:21" x14ac:dyDescent="0.2">
      <c r="A68" s="52">
        <v>62</v>
      </c>
      <c r="B68" s="55" t="s">
        <v>50</v>
      </c>
      <c r="C68" s="71">
        <v>441457</v>
      </c>
      <c r="D68" s="71">
        <v>381037</v>
      </c>
      <c r="E68" s="71">
        <f t="shared" si="0"/>
        <v>0.53672975122006972</v>
      </c>
      <c r="F68" s="71">
        <f t="shared" si="1"/>
        <v>0.46327024877993028</v>
      </c>
      <c r="G68" s="18">
        <f>' 5.2 КС детально'!DX68</f>
        <v>0</v>
      </c>
      <c r="H68" s="18">
        <f>ROUND(G68/4,0)</f>
        <v>0</v>
      </c>
      <c r="I68" s="18">
        <f>H68</f>
        <v>0</v>
      </c>
      <c r="J68" s="18">
        <f>H68</f>
        <v>0</v>
      </c>
      <c r="K68" s="18">
        <f>G68-H68-I68-J68</f>
        <v>0</v>
      </c>
      <c r="L68" s="18">
        <f t="shared" si="11"/>
        <v>0</v>
      </c>
      <c r="M68" s="18">
        <f>ROUND(L68/4,0)</f>
        <v>0</v>
      </c>
      <c r="N68" s="18">
        <f>M68</f>
        <v>0</v>
      </c>
      <c r="O68" s="18">
        <f>M68</f>
        <v>0</v>
      </c>
      <c r="P68" s="18">
        <f>L68-M68-N68-O68</f>
        <v>0</v>
      </c>
      <c r="Q68" s="18">
        <f t="shared" si="12"/>
        <v>0</v>
      </c>
      <c r="R68" s="18">
        <f t="shared" si="13"/>
        <v>0</v>
      </c>
      <c r="S68" s="18">
        <f t="shared" si="13"/>
        <v>0</v>
      </c>
      <c r="T68" s="18">
        <f t="shared" si="13"/>
        <v>0</v>
      </c>
      <c r="U68" s="18">
        <f t="shared" si="13"/>
        <v>0</v>
      </c>
    </row>
    <row r="69" spans="1:21" x14ac:dyDescent="0.2">
      <c r="A69" s="52">
        <v>63</v>
      </c>
      <c r="B69" s="55" t="s">
        <v>52</v>
      </c>
      <c r="C69" s="71">
        <v>441457</v>
      </c>
      <c r="D69" s="71">
        <v>381037</v>
      </c>
      <c r="E69" s="71">
        <f t="shared" si="0"/>
        <v>0.53672975122006972</v>
      </c>
      <c r="F69" s="71">
        <f t="shared" si="1"/>
        <v>0.46327024877993028</v>
      </c>
      <c r="G69" s="18">
        <f>' 5.2 КС детально'!DX69</f>
        <v>0</v>
      </c>
      <c r="H69" s="18"/>
      <c r="I69" s="18"/>
      <c r="J69" s="18"/>
      <c r="K69" s="18"/>
      <c r="L69" s="18">
        <f t="shared" si="11"/>
        <v>0</v>
      </c>
      <c r="M69" s="18"/>
      <c r="N69" s="18"/>
      <c r="O69" s="18"/>
      <c r="P69" s="18"/>
      <c r="Q69" s="18">
        <f t="shared" si="12"/>
        <v>0</v>
      </c>
      <c r="R69" s="18">
        <f t="shared" si="13"/>
        <v>0</v>
      </c>
      <c r="S69" s="18">
        <f t="shared" si="13"/>
        <v>0</v>
      </c>
      <c r="T69" s="18">
        <f t="shared" si="13"/>
        <v>0</v>
      </c>
      <c r="U69" s="18">
        <f t="shared" si="13"/>
        <v>0</v>
      </c>
    </row>
    <row r="70" spans="1:21" x14ac:dyDescent="0.2">
      <c r="A70" s="52">
        <v>64</v>
      </c>
      <c r="B70" s="55" t="s">
        <v>54</v>
      </c>
      <c r="C70" s="71">
        <v>441457</v>
      </c>
      <c r="D70" s="71">
        <v>381037</v>
      </c>
      <c r="E70" s="71">
        <f t="shared" si="0"/>
        <v>0.53672975122006972</v>
      </c>
      <c r="F70" s="71">
        <f t="shared" si="1"/>
        <v>0.46327024877993028</v>
      </c>
      <c r="G70" s="18">
        <f>' 5.2 КС детально'!DX70</f>
        <v>0</v>
      </c>
      <c r="H70" s="18"/>
      <c r="I70" s="18"/>
      <c r="J70" s="18"/>
      <c r="K70" s="18"/>
      <c r="L70" s="18">
        <f t="shared" si="11"/>
        <v>0</v>
      </c>
      <c r="M70" s="18"/>
      <c r="N70" s="18"/>
      <c r="O70" s="18"/>
      <c r="P70" s="18"/>
      <c r="Q70" s="18">
        <f t="shared" si="12"/>
        <v>0</v>
      </c>
      <c r="R70" s="18">
        <f t="shared" si="13"/>
        <v>0</v>
      </c>
      <c r="S70" s="18">
        <f t="shared" si="13"/>
        <v>0</v>
      </c>
      <c r="T70" s="18">
        <f t="shared" si="13"/>
        <v>0</v>
      </c>
      <c r="U70" s="18">
        <f t="shared" si="13"/>
        <v>0</v>
      </c>
    </row>
    <row r="71" spans="1:21" ht="45" x14ac:dyDescent="0.2">
      <c r="A71" s="52">
        <v>65</v>
      </c>
      <c r="B71" s="55" t="s">
        <v>56</v>
      </c>
      <c r="C71" s="71">
        <v>441457</v>
      </c>
      <c r="D71" s="71">
        <v>381037</v>
      </c>
      <c r="E71" s="71">
        <f t="shared" ref="E71:E84" si="15">C71/(C71+D71)</f>
        <v>0.53672975122006972</v>
      </c>
      <c r="F71" s="71">
        <f t="shared" ref="F71:F84" si="16">1-E71</f>
        <v>0.46327024877993028</v>
      </c>
      <c r="G71" s="18">
        <f>' 5.2 КС детально'!DX71</f>
        <v>0</v>
      </c>
      <c r="H71" s="18"/>
      <c r="I71" s="18"/>
      <c r="J71" s="18"/>
      <c r="K71" s="18"/>
      <c r="L71" s="18">
        <f t="shared" si="11"/>
        <v>0</v>
      </c>
      <c r="M71" s="18"/>
      <c r="N71" s="18"/>
      <c r="O71" s="18"/>
      <c r="P71" s="18"/>
      <c r="Q71" s="18">
        <f t="shared" si="12"/>
        <v>0</v>
      </c>
      <c r="R71" s="18">
        <f t="shared" si="13"/>
        <v>0</v>
      </c>
      <c r="S71" s="18">
        <f t="shared" si="13"/>
        <v>0</v>
      </c>
      <c r="T71" s="18">
        <f t="shared" si="13"/>
        <v>0</v>
      </c>
      <c r="U71" s="18">
        <f t="shared" si="13"/>
        <v>0</v>
      </c>
    </row>
    <row r="72" spans="1:21" x14ac:dyDescent="0.2">
      <c r="A72" s="52">
        <v>66</v>
      </c>
      <c r="B72" s="55" t="s">
        <v>78</v>
      </c>
      <c r="C72" s="71">
        <v>441457</v>
      </c>
      <c r="D72" s="71">
        <v>381037</v>
      </c>
      <c r="E72" s="71">
        <f t="shared" si="15"/>
        <v>0.53672975122006972</v>
      </c>
      <c r="F72" s="71">
        <f t="shared" si="16"/>
        <v>0.46327024877993028</v>
      </c>
      <c r="G72" s="18">
        <f>' 5.2 КС детально'!DX72</f>
        <v>0</v>
      </c>
      <c r="H72" s="18"/>
      <c r="I72" s="18"/>
      <c r="J72" s="18"/>
      <c r="K72" s="18"/>
      <c r="L72" s="18">
        <f t="shared" ref="L72:L84" si="17">ROUND(G72*E72,0)</f>
        <v>0</v>
      </c>
      <c r="M72" s="18"/>
      <c r="N72" s="18"/>
      <c r="O72" s="18"/>
      <c r="P72" s="18"/>
      <c r="Q72" s="18">
        <f t="shared" ref="Q72:Q84" si="18">R72+S72+T72+U72</f>
        <v>0</v>
      </c>
      <c r="R72" s="18">
        <f t="shared" ref="R72:U84" si="19">H72-M72</f>
        <v>0</v>
      </c>
      <c r="S72" s="18">
        <f t="shared" si="19"/>
        <v>0</v>
      </c>
      <c r="T72" s="18">
        <f t="shared" si="19"/>
        <v>0</v>
      </c>
      <c r="U72" s="18">
        <f t="shared" si="19"/>
        <v>0</v>
      </c>
    </row>
    <row r="73" spans="1:21" x14ac:dyDescent="0.2">
      <c r="A73" s="52">
        <v>67</v>
      </c>
      <c r="B73" s="55" t="s">
        <v>58</v>
      </c>
      <c r="C73" s="71">
        <v>441457</v>
      </c>
      <c r="D73" s="71">
        <v>381037</v>
      </c>
      <c r="E73" s="71">
        <f t="shared" si="15"/>
        <v>0.53672975122006972</v>
      </c>
      <c r="F73" s="71">
        <f t="shared" si="16"/>
        <v>0.46327024877993028</v>
      </c>
      <c r="G73" s="18">
        <f>' 5.2 КС детально'!DX73</f>
        <v>0</v>
      </c>
      <c r="H73" s="18"/>
      <c r="I73" s="18"/>
      <c r="J73" s="18"/>
      <c r="K73" s="18"/>
      <c r="L73" s="18">
        <f t="shared" si="17"/>
        <v>0</v>
      </c>
      <c r="M73" s="18"/>
      <c r="N73" s="18"/>
      <c r="O73" s="18"/>
      <c r="P73" s="18"/>
      <c r="Q73" s="18">
        <f t="shared" si="18"/>
        <v>0</v>
      </c>
      <c r="R73" s="18">
        <f t="shared" si="19"/>
        <v>0</v>
      </c>
      <c r="S73" s="18">
        <f t="shared" si="19"/>
        <v>0</v>
      </c>
      <c r="T73" s="18">
        <f t="shared" si="19"/>
        <v>0</v>
      </c>
      <c r="U73" s="18">
        <f t="shared" si="19"/>
        <v>0</v>
      </c>
    </row>
    <row r="74" spans="1:21" x14ac:dyDescent="0.2">
      <c r="A74" s="52">
        <v>68</v>
      </c>
      <c r="B74" s="55" t="s">
        <v>60</v>
      </c>
      <c r="C74" s="71">
        <v>441457</v>
      </c>
      <c r="D74" s="71">
        <v>381037</v>
      </c>
      <c r="E74" s="71">
        <f t="shared" si="15"/>
        <v>0.53672975122006972</v>
      </c>
      <c r="F74" s="71">
        <f t="shared" si="16"/>
        <v>0.46327024877993028</v>
      </c>
      <c r="G74" s="18">
        <f>' 5.2 КС детально'!DX74</f>
        <v>60</v>
      </c>
      <c r="H74" s="18">
        <f>ROUND(G74/4,0)</f>
        <v>15</v>
      </c>
      <c r="I74" s="18">
        <f>H74</f>
        <v>15</v>
      </c>
      <c r="J74" s="18">
        <f>H74</f>
        <v>15</v>
      </c>
      <c r="K74" s="18">
        <f>G74-H74-I74-J74</f>
        <v>15</v>
      </c>
      <c r="L74" s="18">
        <f t="shared" si="17"/>
        <v>32</v>
      </c>
      <c r="M74" s="18">
        <f>ROUND(L74/4,0)</f>
        <v>8</v>
      </c>
      <c r="N74" s="18">
        <f>M74</f>
        <v>8</v>
      </c>
      <c r="O74" s="18">
        <f>M74</f>
        <v>8</v>
      </c>
      <c r="P74" s="18">
        <f>L74-M74-N74-O74</f>
        <v>8</v>
      </c>
      <c r="Q74" s="18">
        <f t="shared" si="18"/>
        <v>28</v>
      </c>
      <c r="R74" s="18">
        <f t="shared" si="19"/>
        <v>7</v>
      </c>
      <c r="S74" s="18">
        <f t="shared" si="19"/>
        <v>7</v>
      </c>
      <c r="T74" s="18">
        <f t="shared" si="19"/>
        <v>7</v>
      </c>
      <c r="U74" s="18">
        <f t="shared" si="19"/>
        <v>7</v>
      </c>
    </row>
    <row r="75" spans="1:21" x14ac:dyDescent="0.2">
      <c r="A75" s="52">
        <v>69</v>
      </c>
      <c r="B75" s="55" t="s">
        <v>61</v>
      </c>
      <c r="C75" s="71">
        <v>441457</v>
      </c>
      <c r="D75" s="71">
        <v>381037</v>
      </c>
      <c r="E75" s="71">
        <f t="shared" si="15"/>
        <v>0.53672975122006972</v>
      </c>
      <c r="F75" s="71">
        <f t="shared" si="16"/>
        <v>0.46327024877993028</v>
      </c>
      <c r="G75" s="18">
        <f>' 5.2 КС детально'!DX75</f>
        <v>0</v>
      </c>
      <c r="H75" s="18"/>
      <c r="I75" s="18"/>
      <c r="J75" s="18"/>
      <c r="K75" s="18"/>
      <c r="L75" s="18">
        <f t="shared" si="17"/>
        <v>0</v>
      </c>
      <c r="M75" s="18"/>
      <c r="N75" s="18"/>
      <c r="O75" s="18"/>
      <c r="P75" s="18"/>
      <c r="Q75" s="18">
        <f t="shared" si="18"/>
        <v>0</v>
      </c>
      <c r="R75" s="18">
        <f t="shared" si="19"/>
        <v>0</v>
      </c>
      <c r="S75" s="18">
        <f t="shared" si="19"/>
        <v>0</v>
      </c>
      <c r="T75" s="18">
        <f t="shared" si="19"/>
        <v>0</v>
      </c>
      <c r="U75" s="18">
        <f t="shared" si="19"/>
        <v>0</v>
      </c>
    </row>
    <row r="76" spans="1:21" x14ac:dyDescent="0.2">
      <c r="A76" s="52">
        <v>70</v>
      </c>
      <c r="B76" s="55" t="s">
        <v>63</v>
      </c>
      <c r="C76" s="71">
        <v>441457</v>
      </c>
      <c r="D76" s="71">
        <v>381037</v>
      </c>
      <c r="E76" s="71">
        <f t="shared" si="15"/>
        <v>0.53672975122006972</v>
      </c>
      <c r="F76" s="71">
        <f t="shared" si="16"/>
        <v>0.46327024877993028</v>
      </c>
      <c r="G76" s="18">
        <f>' 5.2 КС детально'!DX76</f>
        <v>0</v>
      </c>
      <c r="H76" s="18"/>
      <c r="I76" s="18"/>
      <c r="J76" s="18"/>
      <c r="K76" s="18"/>
      <c r="L76" s="18">
        <f t="shared" si="17"/>
        <v>0</v>
      </c>
      <c r="M76" s="18"/>
      <c r="N76" s="18"/>
      <c r="O76" s="18"/>
      <c r="P76" s="18"/>
      <c r="Q76" s="18">
        <f t="shared" si="18"/>
        <v>0</v>
      </c>
      <c r="R76" s="18">
        <f t="shared" si="19"/>
        <v>0</v>
      </c>
      <c r="S76" s="18">
        <f t="shared" si="19"/>
        <v>0</v>
      </c>
      <c r="T76" s="18">
        <f t="shared" si="19"/>
        <v>0</v>
      </c>
      <c r="U76" s="18">
        <f t="shared" si="19"/>
        <v>0</v>
      </c>
    </row>
    <row r="77" spans="1:21" x14ac:dyDescent="0.2">
      <c r="A77" s="52">
        <v>71</v>
      </c>
      <c r="B77" s="55" t="s">
        <v>64</v>
      </c>
      <c r="C77" s="71">
        <v>441457</v>
      </c>
      <c r="D77" s="71">
        <v>381037</v>
      </c>
      <c r="E77" s="71">
        <f t="shared" si="15"/>
        <v>0.53672975122006972</v>
      </c>
      <c r="F77" s="71">
        <f t="shared" si="16"/>
        <v>0.46327024877993028</v>
      </c>
      <c r="G77" s="18">
        <f>' 5.2 КС детально'!DX77</f>
        <v>0</v>
      </c>
      <c r="H77" s="18"/>
      <c r="I77" s="18"/>
      <c r="J77" s="18"/>
      <c r="K77" s="18"/>
      <c r="L77" s="18">
        <f t="shared" si="17"/>
        <v>0</v>
      </c>
      <c r="M77" s="18"/>
      <c r="N77" s="18"/>
      <c r="O77" s="18"/>
      <c r="P77" s="18"/>
      <c r="Q77" s="18">
        <f t="shared" si="18"/>
        <v>0</v>
      </c>
      <c r="R77" s="18">
        <f t="shared" si="19"/>
        <v>0</v>
      </c>
      <c r="S77" s="18">
        <f t="shared" si="19"/>
        <v>0</v>
      </c>
      <c r="T77" s="18">
        <f t="shared" si="19"/>
        <v>0</v>
      </c>
      <c r="U77" s="18">
        <f t="shared" si="19"/>
        <v>0</v>
      </c>
    </row>
    <row r="78" spans="1:21" x14ac:dyDescent="0.2">
      <c r="A78" s="52">
        <v>72</v>
      </c>
      <c r="B78" s="54" t="s">
        <v>79</v>
      </c>
      <c r="C78" s="71">
        <v>441457</v>
      </c>
      <c r="D78" s="71">
        <v>381037</v>
      </c>
      <c r="E78" s="71">
        <f t="shared" si="15"/>
        <v>0.53672975122006972</v>
      </c>
      <c r="F78" s="71">
        <f t="shared" si="16"/>
        <v>0.46327024877993028</v>
      </c>
      <c r="G78" s="18">
        <f>' 5.2 КС детально'!DX78</f>
        <v>0</v>
      </c>
      <c r="H78" s="18"/>
      <c r="I78" s="18"/>
      <c r="J78" s="18"/>
      <c r="K78" s="18"/>
      <c r="L78" s="18">
        <f t="shared" si="17"/>
        <v>0</v>
      </c>
      <c r="M78" s="18"/>
      <c r="N78" s="18"/>
      <c r="O78" s="18"/>
      <c r="P78" s="18"/>
      <c r="Q78" s="18">
        <f t="shared" si="18"/>
        <v>0</v>
      </c>
      <c r="R78" s="18">
        <f t="shared" si="19"/>
        <v>0</v>
      </c>
      <c r="S78" s="18">
        <f t="shared" si="19"/>
        <v>0</v>
      </c>
      <c r="T78" s="18">
        <f t="shared" si="19"/>
        <v>0</v>
      </c>
      <c r="U78" s="18">
        <f t="shared" si="19"/>
        <v>0</v>
      </c>
    </row>
    <row r="79" spans="1:21" x14ac:dyDescent="0.2">
      <c r="A79" s="52">
        <v>73</v>
      </c>
      <c r="B79" s="55" t="s">
        <v>55</v>
      </c>
      <c r="C79" s="71">
        <v>441457</v>
      </c>
      <c r="D79" s="71">
        <v>381037</v>
      </c>
      <c r="E79" s="71">
        <f t="shared" si="15"/>
        <v>0.53672975122006972</v>
      </c>
      <c r="F79" s="71">
        <f t="shared" si="16"/>
        <v>0.46327024877993028</v>
      </c>
      <c r="G79" s="18">
        <f>' 5.2 КС детально'!DX79</f>
        <v>0</v>
      </c>
      <c r="H79" s="18"/>
      <c r="I79" s="18"/>
      <c r="J79" s="18"/>
      <c r="K79" s="18"/>
      <c r="L79" s="18">
        <f t="shared" si="17"/>
        <v>0</v>
      </c>
      <c r="M79" s="18"/>
      <c r="N79" s="18"/>
      <c r="O79" s="18"/>
      <c r="P79" s="18"/>
      <c r="Q79" s="18">
        <f t="shared" si="18"/>
        <v>0</v>
      </c>
      <c r="R79" s="18">
        <f t="shared" si="19"/>
        <v>0</v>
      </c>
      <c r="S79" s="18">
        <f t="shared" si="19"/>
        <v>0</v>
      </c>
      <c r="T79" s="18">
        <f t="shared" si="19"/>
        <v>0</v>
      </c>
      <c r="U79" s="18">
        <f t="shared" si="19"/>
        <v>0</v>
      </c>
    </row>
    <row r="80" spans="1:21" x14ac:dyDescent="0.2">
      <c r="A80" s="52">
        <v>74</v>
      </c>
      <c r="B80" s="55" t="s">
        <v>57</v>
      </c>
      <c r="C80" s="71">
        <v>441457</v>
      </c>
      <c r="D80" s="71">
        <v>381037</v>
      </c>
      <c r="E80" s="71">
        <f t="shared" si="15"/>
        <v>0.53672975122006972</v>
      </c>
      <c r="F80" s="71">
        <f t="shared" si="16"/>
        <v>0.46327024877993028</v>
      </c>
      <c r="G80" s="18">
        <f>' 5.2 КС детально'!DX80</f>
        <v>0</v>
      </c>
      <c r="H80" s="18"/>
      <c r="I80" s="18"/>
      <c r="J80" s="18"/>
      <c r="K80" s="18"/>
      <c r="L80" s="18">
        <f t="shared" si="17"/>
        <v>0</v>
      </c>
      <c r="M80" s="18"/>
      <c r="N80" s="18"/>
      <c r="O80" s="18"/>
      <c r="P80" s="18"/>
      <c r="Q80" s="18">
        <f t="shared" si="18"/>
        <v>0</v>
      </c>
      <c r="R80" s="18">
        <f t="shared" si="19"/>
        <v>0</v>
      </c>
      <c r="S80" s="18">
        <f t="shared" si="19"/>
        <v>0</v>
      </c>
      <c r="T80" s="18">
        <f t="shared" si="19"/>
        <v>0</v>
      </c>
      <c r="U80" s="18">
        <f t="shared" si="19"/>
        <v>0</v>
      </c>
    </row>
    <row r="81" spans="1:21" ht="30" x14ac:dyDescent="0.2">
      <c r="A81" s="52">
        <v>75</v>
      </c>
      <c r="B81" s="55" t="s">
        <v>62</v>
      </c>
      <c r="C81" s="71">
        <v>441457</v>
      </c>
      <c r="D81" s="71">
        <v>381037</v>
      </c>
      <c r="E81" s="71">
        <f t="shared" si="15"/>
        <v>0.53672975122006972</v>
      </c>
      <c r="F81" s="71">
        <f t="shared" si="16"/>
        <v>0.46327024877993028</v>
      </c>
      <c r="G81" s="18">
        <f>' 5.2 КС детально'!DX81</f>
        <v>0</v>
      </c>
      <c r="H81" s="18"/>
      <c r="I81" s="18"/>
      <c r="J81" s="18"/>
      <c r="K81" s="18"/>
      <c r="L81" s="18">
        <f t="shared" si="17"/>
        <v>0</v>
      </c>
      <c r="M81" s="18"/>
      <c r="N81" s="18"/>
      <c r="O81" s="18"/>
      <c r="P81" s="18"/>
      <c r="Q81" s="18">
        <f t="shared" si="18"/>
        <v>0</v>
      </c>
      <c r="R81" s="18">
        <f t="shared" si="19"/>
        <v>0</v>
      </c>
      <c r="S81" s="18">
        <f t="shared" si="19"/>
        <v>0</v>
      </c>
      <c r="T81" s="18">
        <f t="shared" si="19"/>
        <v>0</v>
      </c>
      <c r="U81" s="18">
        <f t="shared" si="19"/>
        <v>0</v>
      </c>
    </row>
    <row r="82" spans="1:21" x14ac:dyDescent="0.2">
      <c r="A82" s="52">
        <v>76</v>
      </c>
      <c r="B82" s="55" t="s">
        <v>59</v>
      </c>
      <c r="C82" s="71">
        <v>441457</v>
      </c>
      <c r="D82" s="71">
        <v>381037</v>
      </c>
      <c r="E82" s="71">
        <f t="shared" si="15"/>
        <v>0.53672975122006972</v>
      </c>
      <c r="F82" s="71">
        <f t="shared" si="16"/>
        <v>0.46327024877993028</v>
      </c>
      <c r="G82" s="18">
        <f>' 5.2 КС детально'!DX82</f>
        <v>0</v>
      </c>
      <c r="H82" s="18"/>
      <c r="I82" s="18"/>
      <c r="J82" s="18"/>
      <c r="K82" s="18"/>
      <c r="L82" s="18">
        <f t="shared" si="17"/>
        <v>0</v>
      </c>
      <c r="M82" s="18"/>
      <c r="N82" s="18"/>
      <c r="O82" s="18"/>
      <c r="P82" s="18"/>
      <c r="Q82" s="18">
        <f t="shared" si="18"/>
        <v>0</v>
      </c>
      <c r="R82" s="18">
        <f t="shared" si="19"/>
        <v>0</v>
      </c>
      <c r="S82" s="18">
        <f t="shared" si="19"/>
        <v>0</v>
      </c>
      <c r="T82" s="18">
        <f t="shared" si="19"/>
        <v>0</v>
      </c>
      <c r="U82" s="18">
        <f t="shared" si="19"/>
        <v>0</v>
      </c>
    </row>
    <row r="83" spans="1:21" x14ac:dyDescent="0.2">
      <c r="A83" s="52">
        <v>77</v>
      </c>
      <c r="B83" s="55" t="s">
        <v>65</v>
      </c>
      <c r="C83" s="71">
        <v>441457</v>
      </c>
      <c r="D83" s="71">
        <v>381037</v>
      </c>
      <c r="E83" s="71">
        <f t="shared" si="15"/>
        <v>0.53672975122006972</v>
      </c>
      <c r="F83" s="71">
        <f t="shared" si="16"/>
        <v>0.46327024877993028</v>
      </c>
      <c r="G83" s="18">
        <f>' 5.2 КС детально'!DX83</f>
        <v>0</v>
      </c>
      <c r="H83" s="18"/>
      <c r="I83" s="18"/>
      <c r="J83" s="18"/>
      <c r="K83" s="18"/>
      <c r="L83" s="18">
        <f t="shared" si="17"/>
        <v>0</v>
      </c>
      <c r="M83" s="18"/>
      <c r="N83" s="18"/>
      <c r="O83" s="18"/>
      <c r="P83" s="18"/>
      <c r="Q83" s="18">
        <f t="shared" si="18"/>
        <v>0</v>
      </c>
      <c r="R83" s="18">
        <f t="shared" si="19"/>
        <v>0</v>
      </c>
      <c r="S83" s="18">
        <f t="shared" si="19"/>
        <v>0</v>
      </c>
      <c r="T83" s="18">
        <f t="shared" si="19"/>
        <v>0</v>
      </c>
      <c r="U83" s="18">
        <f t="shared" si="19"/>
        <v>0</v>
      </c>
    </row>
    <row r="84" spans="1:21" x14ac:dyDescent="0.2">
      <c r="A84" s="52">
        <v>78</v>
      </c>
      <c r="B84" s="55" t="s">
        <v>66</v>
      </c>
      <c r="C84" s="71">
        <v>441457</v>
      </c>
      <c r="D84" s="71">
        <v>381037</v>
      </c>
      <c r="E84" s="71">
        <f t="shared" si="15"/>
        <v>0.53672975122006972</v>
      </c>
      <c r="F84" s="71">
        <f t="shared" si="16"/>
        <v>0.46327024877993028</v>
      </c>
      <c r="G84" s="18">
        <f>' 5.2 КС детально'!DX84</f>
        <v>0</v>
      </c>
      <c r="H84" s="18"/>
      <c r="I84" s="18"/>
      <c r="J84" s="18"/>
      <c r="K84" s="18"/>
      <c r="L84" s="18">
        <f t="shared" si="17"/>
        <v>0</v>
      </c>
      <c r="M84" s="18"/>
      <c r="N84" s="18"/>
      <c r="O84" s="18"/>
      <c r="P84" s="18"/>
      <c r="Q84" s="18">
        <f t="shared" si="18"/>
        <v>0</v>
      </c>
      <c r="R84" s="18">
        <f t="shared" si="19"/>
        <v>0</v>
      </c>
      <c r="S84" s="18">
        <f t="shared" si="19"/>
        <v>0</v>
      </c>
      <c r="T84" s="18">
        <f t="shared" si="19"/>
        <v>0</v>
      </c>
      <c r="U84" s="18">
        <f t="shared" si="19"/>
        <v>0</v>
      </c>
    </row>
    <row r="85" spans="1:2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20">C85/(C85+D85)</f>
        <v>0.53672975122006972</v>
      </c>
      <c r="F85" s="71">
        <f t="shared" ref="F85" si="21">1-E85</f>
        <v>0.46327024877993028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</row>
    <row r="86" spans="1:21" s="4" customFormat="1" ht="15.75" x14ac:dyDescent="0.25">
      <c r="A86" s="53"/>
      <c r="B86" s="56" t="s">
        <v>123</v>
      </c>
      <c r="C86" s="71"/>
      <c r="D86" s="71"/>
      <c r="E86" s="71"/>
      <c r="F86" s="71"/>
      <c r="G86" s="20">
        <f>SUM(G7:G85)</f>
        <v>3728</v>
      </c>
      <c r="H86" s="20">
        <f t="shared" ref="H86:U86" si="22">SUM(H7:H85)</f>
        <v>1248</v>
      </c>
      <c r="I86" s="20">
        <f t="shared" si="22"/>
        <v>917</v>
      </c>
      <c r="J86" s="20">
        <f t="shared" si="22"/>
        <v>783</v>
      </c>
      <c r="K86" s="20">
        <f t="shared" si="22"/>
        <v>780</v>
      </c>
      <c r="L86" s="20">
        <f t="shared" si="22"/>
        <v>2421</v>
      </c>
      <c r="M86" s="20">
        <f t="shared" si="22"/>
        <v>775</v>
      </c>
      <c r="N86" s="20">
        <f t="shared" si="22"/>
        <v>597</v>
      </c>
      <c r="O86" s="20">
        <f t="shared" si="22"/>
        <v>525</v>
      </c>
      <c r="P86" s="20">
        <f t="shared" si="22"/>
        <v>524</v>
      </c>
      <c r="Q86" s="20">
        <f t="shared" si="22"/>
        <v>1307</v>
      </c>
      <c r="R86" s="20">
        <f t="shared" si="22"/>
        <v>473</v>
      </c>
      <c r="S86" s="20">
        <f t="shared" si="22"/>
        <v>320</v>
      </c>
      <c r="T86" s="20">
        <f t="shared" si="22"/>
        <v>258</v>
      </c>
      <c r="U86" s="20">
        <f t="shared" si="22"/>
        <v>256</v>
      </c>
    </row>
    <row r="87" spans="1:21" x14ac:dyDescent="0.2">
      <c r="G87" s="21"/>
      <c r="L87" s="21"/>
      <c r="Q87" s="21"/>
    </row>
    <row r="88" spans="1:21" x14ac:dyDescent="0.2">
      <c r="A88" s="57"/>
      <c r="B88" s="58"/>
      <c r="C88" s="73"/>
      <c r="D88" s="73"/>
      <c r="E88" s="73"/>
      <c r="F88" s="73"/>
      <c r="G88" s="21"/>
      <c r="L88" s="21"/>
      <c r="Q88" s="21"/>
    </row>
  </sheetData>
  <autoFilter ref="A6:K6">
    <sortState ref="A9:H85">
      <sortCondition ref="A6"/>
    </sortState>
  </autoFilter>
  <mergeCells count="13">
    <mergeCell ref="A4:A6"/>
    <mergeCell ref="B4:B6"/>
    <mergeCell ref="C4:F4"/>
    <mergeCell ref="G4:G6"/>
    <mergeCell ref="H4:K5"/>
    <mergeCell ref="Q4:U4"/>
    <mergeCell ref="C5:D5"/>
    <mergeCell ref="E5:F5"/>
    <mergeCell ref="L5:L6"/>
    <mergeCell ref="M5:P5"/>
    <mergeCell ref="Q5:Q6"/>
    <mergeCell ref="R5:U5"/>
    <mergeCell ref="L4:P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>
      <pane xSplit="2" ySplit="6" topLeftCell="M34" activePane="bottomRight" state="frozen"/>
      <selection pane="topRight" activeCell="C1" sqref="C1"/>
      <selection pane="bottomLeft" activeCell="A7" sqref="A7"/>
      <selection pane="bottomRight" activeCell="M40" sqref="M40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20.7109375" style="62" customWidth="1"/>
    <col min="8" max="8" width="20.42578125" style="74" customWidth="1"/>
    <col min="9" max="9" width="18.7109375" style="74" customWidth="1"/>
    <col min="10" max="10" width="19.85546875" style="74" customWidth="1"/>
    <col min="11" max="11" width="21" style="74" customWidth="1"/>
    <col min="12" max="12" width="22.140625" style="62" customWidth="1"/>
    <col min="13" max="13" width="20.42578125" style="74" customWidth="1"/>
    <col min="14" max="14" width="18.7109375" style="74" customWidth="1"/>
    <col min="15" max="15" width="19.85546875" style="74" customWidth="1"/>
    <col min="16" max="16" width="21" style="74" customWidth="1"/>
    <col min="17" max="17" width="21.42578125" style="62" customWidth="1"/>
    <col min="18" max="18" width="20.42578125" style="74" customWidth="1"/>
    <col min="19" max="19" width="18.7109375" style="74" customWidth="1"/>
    <col min="20" max="20" width="19.85546875" style="74" customWidth="1"/>
    <col min="21" max="21" width="21" style="74" customWidth="1"/>
    <col min="22" max="16384" width="9.140625" style="1"/>
  </cols>
  <sheetData>
    <row r="1" spans="1:21" x14ac:dyDescent="0.2">
      <c r="K1" s="75"/>
      <c r="P1" s="75"/>
      <c r="U1" s="75" t="s">
        <v>156</v>
      </c>
    </row>
    <row r="3" spans="1:21" ht="15.75" x14ac:dyDescent="0.25">
      <c r="A3" s="1" t="s">
        <v>367</v>
      </c>
      <c r="B3" s="29"/>
      <c r="C3" s="69"/>
      <c r="D3" s="69"/>
      <c r="E3" s="69"/>
      <c r="F3" s="69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 x14ac:dyDescent="0.2">
      <c r="A4" s="226"/>
      <c r="B4" s="182" t="s">
        <v>1</v>
      </c>
      <c r="C4" s="189" t="s">
        <v>298</v>
      </c>
      <c r="D4" s="190"/>
      <c r="E4" s="190"/>
      <c r="F4" s="191"/>
      <c r="G4" s="184" t="s">
        <v>349</v>
      </c>
      <c r="H4" s="185" t="s">
        <v>268</v>
      </c>
      <c r="I4" s="185"/>
      <c r="J4" s="185"/>
      <c r="K4" s="185"/>
      <c r="L4" s="183" t="s">
        <v>350</v>
      </c>
      <c r="M4" s="183"/>
      <c r="N4" s="183"/>
      <c r="O4" s="183"/>
      <c r="P4" s="183"/>
      <c r="Q4" s="199" t="s">
        <v>351</v>
      </c>
      <c r="R4" s="200"/>
      <c r="S4" s="200"/>
      <c r="T4" s="200"/>
      <c r="U4" s="201"/>
    </row>
    <row r="5" spans="1:21" s="2" customFormat="1" ht="15.7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184"/>
      <c r="H5" s="185"/>
      <c r="I5" s="185"/>
      <c r="J5" s="185"/>
      <c r="K5" s="185"/>
      <c r="L5" s="194" t="s">
        <v>292</v>
      </c>
      <c r="M5" s="196" t="s">
        <v>80</v>
      </c>
      <c r="N5" s="197"/>
      <c r="O5" s="197"/>
      <c r="P5" s="198"/>
      <c r="Q5" s="202" t="s">
        <v>292</v>
      </c>
      <c r="R5" s="196" t="s">
        <v>80</v>
      </c>
      <c r="S5" s="197"/>
      <c r="T5" s="197"/>
      <c r="U5" s="198"/>
    </row>
    <row r="6" spans="1:21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84"/>
      <c r="H6" s="76" t="s">
        <v>81</v>
      </c>
      <c r="I6" s="76" t="s">
        <v>82</v>
      </c>
      <c r="J6" s="76" t="s">
        <v>83</v>
      </c>
      <c r="K6" s="76" t="s">
        <v>84</v>
      </c>
      <c r="L6" s="195"/>
      <c r="M6" s="76" t="s">
        <v>81</v>
      </c>
      <c r="N6" s="76" t="s">
        <v>82</v>
      </c>
      <c r="O6" s="76" t="s">
        <v>83</v>
      </c>
      <c r="P6" s="76" t="s">
        <v>84</v>
      </c>
      <c r="Q6" s="203"/>
      <c r="R6" s="76" t="s">
        <v>81</v>
      </c>
      <c r="S6" s="76" t="s">
        <v>82</v>
      </c>
      <c r="T6" s="76" t="s">
        <v>83</v>
      </c>
      <c r="U6" s="76" t="s">
        <v>84</v>
      </c>
    </row>
    <row r="7" spans="1:21" x14ac:dyDescent="0.2">
      <c r="A7" s="52">
        <v>1</v>
      </c>
      <c r="B7" s="54" t="s">
        <v>2</v>
      </c>
      <c r="C7" s="71">
        <v>222</v>
      </c>
      <c r="D7" s="71">
        <v>8167</v>
      </c>
      <c r="E7" s="71">
        <f t="shared" ref="E7:E70" si="0">C7/(C7+D7)</f>
        <v>2.6463225652640362E-2</v>
      </c>
      <c r="F7" s="71">
        <f t="shared" ref="F7:F70" si="1">1-E7</f>
        <v>0.97353677434735963</v>
      </c>
      <c r="G7" s="64">
        <f>' 5.2 КС детально'!DZ7</f>
        <v>0</v>
      </c>
      <c r="H7" s="64">
        <f t="shared" ref="H7:H37" si="2">ROUND(G7/4,0)</f>
        <v>0</v>
      </c>
      <c r="I7" s="64">
        <f t="shared" ref="I7:I37" si="3">H7</f>
        <v>0</v>
      </c>
      <c r="J7" s="64">
        <f t="shared" ref="J7:J37" si="4">H7</f>
        <v>0</v>
      </c>
      <c r="K7" s="64">
        <f t="shared" ref="K7:K37" si="5">G7-H7-I7-J7</f>
        <v>0</v>
      </c>
      <c r="L7" s="64">
        <f>ROUND(G7*E7,2)</f>
        <v>0</v>
      </c>
      <c r="M7" s="64">
        <f>ROUND(L7/4,2)</f>
        <v>0</v>
      </c>
      <c r="N7" s="64">
        <f t="shared" ref="N7:N70" si="6">M7</f>
        <v>0</v>
      </c>
      <c r="O7" s="64">
        <f t="shared" ref="O7:O70" si="7">M7</f>
        <v>0</v>
      </c>
      <c r="P7" s="64">
        <f t="shared" ref="P7:P70" si="8">L7-M7-N7-O7</f>
        <v>0</v>
      </c>
      <c r="Q7" s="64">
        <f>R7+S7+T7+U7</f>
        <v>0</v>
      </c>
      <c r="R7" s="64">
        <f>H7-M7</f>
        <v>0</v>
      </c>
      <c r="S7" s="64">
        <f t="shared" ref="S7:U22" si="9">I7-N7</f>
        <v>0</v>
      </c>
      <c r="T7" s="64">
        <f t="shared" si="9"/>
        <v>0</v>
      </c>
      <c r="U7" s="64">
        <f t="shared" si="9"/>
        <v>0</v>
      </c>
    </row>
    <row r="8" spans="1:21" x14ac:dyDescent="0.2">
      <c r="A8" s="52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64">
        <f>' 5.2 КС детально'!DZ8</f>
        <v>0</v>
      </c>
      <c r="H8" s="64">
        <f t="shared" si="2"/>
        <v>0</v>
      </c>
      <c r="I8" s="64">
        <f t="shared" si="3"/>
        <v>0</v>
      </c>
      <c r="J8" s="64">
        <f t="shared" si="4"/>
        <v>0</v>
      </c>
      <c r="K8" s="64">
        <f t="shared" si="5"/>
        <v>0</v>
      </c>
      <c r="L8" s="64">
        <f t="shared" ref="L8:L71" si="10">ROUND(G8*E8,2)</f>
        <v>0</v>
      </c>
      <c r="M8" s="64">
        <f t="shared" ref="M8:M71" si="11">ROUND(L8/4,2)</f>
        <v>0</v>
      </c>
      <c r="N8" s="64">
        <f t="shared" si="6"/>
        <v>0</v>
      </c>
      <c r="O8" s="64">
        <f t="shared" si="7"/>
        <v>0</v>
      </c>
      <c r="P8" s="64">
        <f t="shared" si="8"/>
        <v>0</v>
      </c>
      <c r="Q8" s="64">
        <f t="shared" ref="Q8:Q71" si="12">R8+S8+T8+U8</f>
        <v>0</v>
      </c>
      <c r="R8" s="64">
        <f t="shared" ref="R8:U71" si="13">H8-M8</f>
        <v>0</v>
      </c>
      <c r="S8" s="64">
        <f t="shared" si="9"/>
        <v>0</v>
      </c>
      <c r="T8" s="64">
        <f t="shared" si="9"/>
        <v>0</v>
      </c>
      <c r="U8" s="64">
        <f t="shared" si="9"/>
        <v>0</v>
      </c>
    </row>
    <row r="9" spans="1:21" x14ac:dyDescent="0.2">
      <c r="A9" s="52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64">
        <f>' 5.2 КС детально'!DZ9</f>
        <v>0</v>
      </c>
      <c r="H9" s="64">
        <f t="shared" si="2"/>
        <v>0</v>
      </c>
      <c r="I9" s="64">
        <f t="shared" si="3"/>
        <v>0</v>
      </c>
      <c r="J9" s="64">
        <f t="shared" si="4"/>
        <v>0</v>
      </c>
      <c r="K9" s="64">
        <f t="shared" si="5"/>
        <v>0</v>
      </c>
      <c r="L9" s="64">
        <f t="shared" si="10"/>
        <v>0</v>
      </c>
      <c r="M9" s="64">
        <f t="shared" si="11"/>
        <v>0</v>
      </c>
      <c r="N9" s="64">
        <f t="shared" si="6"/>
        <v>0</v>
      </c>
      <c r="O9" s="64">
        <f t="shared" si="7"/>
        <v>0</v>
      </c>
      <c r="P9" s="64">
        <f t="shared" si="8"/>
        <v>0</v>
      </c>
      <c r="Q9" s="64">
        <f t="shared" si="12"/>
        <v>0</v>
      </c>
      <c r="R9" s="64">
        <f t="shared" si="13"/>
        <v>0</v>
      </c>
      <c r="S9" s="64">
        <f t="shared" si="9"/>
        <v>0</v>
      </c>
      <c r="T9" s="64">
        <f t="shared" si="9"/>
        <v>0</v>
      </c>
      <c r="U9" s="64">
        <f t="shared" si="9"/>
        <v>0</v>
      </c>
    </row>
    <row r="10" spans="1:21" x14ac:dyDescent="0.2">
      <c r="A10" s="52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64">
        <f>' 5.2 КС детально'!DZ10</f>
        <v>0</v>
      </c>
      <c r="H10" s="64">
        <f t="shared" si="2"/>
        <v>0</v>
      </c>
      <c r="I10" s="64">
        <f t="shared" si="3"/>
        <v>0</v>
      </c>
      <c r="J10" s="64">
        <f t="shared" si="4"/>
        <v>0</v>
      </c>
      <c r="K10" s="64">
        <f t="shared" si="5"/>
        <v>0</v>
      </c>
      <c r="L10" s="64">
        <f t="shared" si="10"/>
        <v>0</v>
      </c>
      <c r="M10" s="64">
        <f t="shared" si="11"/>
        <v>0</v>
      </c>
      <c r="N10" s="64">
        <f t="shared" si="6"/>
        <v>0</v>
      </c>
      <c r="O10" s="64">
        <f t="shared" si="7"/>
        <v>0</v>
      </c>
      <c r="P10" s="64">
        <f t="shared" si="8"/>
        <v>0</v>
      </c>
      <c r="Q10" s="64">
        <f t="shared" si="12"/>
        <v>0</v>
      </c>
      <c r="R10" s="64">
        <f t="shared" si="13"/>
        <v>0</v>
      </c>
      <c r="S10" s="64">
        <f t="shared" si="9"/>
        <v>0</v>
      </c>
      <c r="T10" s="64">
        <f t="shared" si="9"/>
        <v>0</v>
      </c>
      <c r="U10" s="64">
        <f t="shared" si="9"/>
        <v>0</v>
      </c>
    </row>
    <row r="11" spans="1:21" x14ac:dyDescent="0.2">
      <c r="A11" s="52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64">
        <f>' 5.2 КС детально'!DZ11</f>
        <v>0</v>
      </c>
      <c r="H11" s="64">
        <f t="shared" si="2"/>
        <v>0</v>
      </c>
      <c r="I11" s="64">
        <f t="shared" si="3"/>
        <v>0</v>
      </c>
      <c r="J11" s="64">
        <f t="shared" si="4"/>
        <v>0</v>
      </c>
      <c r="K11" s="64">
        <f t="shared" si="5"/>
        <v>0</v>
      </c>
      <c r="L11" s="64">
        <f t="shared" si="10"/>
        <v>0</v>
      </c>
      <c r="M11" s="64">
        <f t="shared" si="11"/>
        <v>0</v>
      </c>
      <c r="N11" s="64">
        <f t="shared" si="6"/>
        <v>0</v>
      </c>
      <c r="O11" s="64">
        <f t="shared" si="7"/>
        <v>0</v>
      </c>
      <c r="P11" s="64">
        <f t="shared" si="8"/>
        <v>0</v>
      </c>
      <c r="Q11" s="64">
        <f t="shared" si="12"/>
        <v>0</v>
      </c>
      <c r="R11" s="64">
        <f t="shared" si="13"/>
        <v>0</v>
      </c>
      <c r="S11" s="64">
        <f t="shared" si="9"/>
        <v>0</v>
      </c>
      <c r="T11" s="64">
        <f t="shared" si="9"/>
        <v>0</v>
      </c>
      <c r="U11" s="64">
        <f t="shared" si="9"/>
        <v>0</v>
      </c>
    </row>
    <row r="12" spans="1:21" x14ac:dyDescent="0.2">
      <c r="A12" s="52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64">
        <f>' 5.2 КС детально'!DZ12</f>
        <v>0</v>
      </c>
      <c r="H12" s="64">
        <f t="shared" si="2"/>
        <v>0</v>
      </c>
      <c r="I12" s="64">
        <f t="shared" si="3"/>
        <v>0</v>
      </c>
      <c r="J12" s="64">
        <f t="shared" si="4"/>
        <v>0</v>
      </c>
      <c r="K12" s="64">
        <f t="shared" si="5"/>
        <v>0</v>
      </c>
      <c r="L12" s="64">
        <f t="shared" si="10"/>
        <v>0</v>
      </c>
      <c r="M12" s="64">
        <f t="shared" si="11"/>
        <v>0</v>
      </c>
      <c r="N12" s="64">
        <f t="shared" si="6"/>
        <v>0</v>
      </c>
      <c r="O12" s="64">
        <f t="shared" si="7"/>
        <v>0</v>
      </c>
      <c r="P12" s="64">
        <f t="shared" si="8"/>
        <v>0</v>
      </c>
      <c r="Q12" s="64">
        <f t="shared" si="12"/>
        <v>0</v>
      </c>
      <c r="R12" s="64">
        <f t="shared" si="13"/>
        <v>0</v>
      </c>
      <c r="S12" s="64">
        <f t="shared" si="9"/>
        <v>0</v>
      </c>
      <c r="T12" s="64">
        <f t="shared" si="9"/>
        <v>0</v>
      </c>
      <c r="U12" s="64">
        <f t="shared" si="9"/>
        <v>0</v>
      </c>
    </row>
    <row r="13" spans="1:21" x14ac:dyDescent="0.2">
      <c r="A13" s="52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64">
        <f>' 5.2 КС детально'!DZ13</f>
        <v>0</v>
      </c>
      <c r="H13" s="64">
        <f t="shared" si="2"/>
        <v>0</v>
      </c>
      <c r="I13" s="64">
        <f t="shared" si="3"/>
        <v>0</v>
      </c>
      <c r="J13" s="64">
        <f t="shared" si="4"/>
        <v>0</v>
      </c>
      <c r="K13" s="64">
        <f t="shared" si="5"/>
        <v>0</v>
      </c>
      <c r="L13" s="64">
        <f t="shared" si="10"/>
        <v>0</v>
      </c>
      <c r="M13" s="64">
        <f t="shared" si="11"/>
        <v>0</v>
      </c>
      <c r="N13" s="64">
        <f t="shared" si="6"/>
        <v>0</v>
      </c>
      <c r="O13" s="64">
        <f t="shared" si="7"/>
        <v>0</v>
      </c>
      <c r="P13" s="64">
        <f t="shared" si="8"/>
        <v>0</v>
      </c>
      <c r="Q13" s="64">
        <f t="shared" si="12"/>
        <v>0</v>
      </c>
      <c r="R13" s="64">
        <f t="shared" si="13"/>
        <v>0</v>
      </c>
      <c r="S13" s="64">
        <f t="shared" si="9"/>
        <v>0</v>
      </c>
      <c r="T13" s="64">
        <f t="shared" si="9"/>
        <v>0</v>
      </c>
      <c r="U13" s="64">
        <f t="shared" si="9"/>
        <v>0</v>
      </c>
    </row>
    <row r="14" spans="1:21" x14ac:dyDescent="0.2">
      <c r="A14" s="52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64">
        <f>' 5.2 КС детально'!DZ14</f>
        <v>0</v>
      </c>
      <c r="H14" s="64">
        <f t="shared" si="2"/>
        <v>0</v>
      </c>
      <c r="I14" s="64">
        <f t="shared" si="3"/>
        <v>0</v>
      </c>
      <c r="J14" s="64">
        <f t="shared" si="4"/>
        <v>0</v>
      </c>
      <c r="K14" s="64">
        <f t="shared" si="5"/>
        <v>0</v>
      </c>
      <c r="L14" s="64">
        <f t="shared" si="10"/>
        <v>0</v>
      </c>
      <c r="M14" s="64">
        <f t="shared" si="11"/>
        <v>0</v>
      </c>
      <c r="N14" s="64">
        <f t="shared" si="6"/>
        <v>0</v>
      </c>
      <c r="O14" s="64">
        <f t="shared" si="7"/>
        <v>0</v>
      </c>
      <c r="P14" s="64">
        <f t="shared" si="8"/>
        <v>0</v>
      </c>
      <c r="Q14" s="64">
        <f t="shared" si="12"/>
        <v>0</v>
      </c>
      <c r="R14" s="64">
        <f t="shared" si="13"/>
        <v>0</v>
      </c>
      <c r="S14" s="64">
        <f t="shared" si="9"/>
        <v>0</v>
      </c>
      <c r="T14" s="64">
        <f t="shared" si="9"/>
        <v>0</v>
      </c>
      <c r="U14" s="64">
        <f t="shared" si="9"/>
        <v>0</v>
      </c>
    </row>
    <row r="15" spans="1:21" x14ac:dyDescent="0.2">
      <c r="A15" s="52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64">
        <f>' 5.2 КС детально'!DZ15</f>
        <v>31379052.239999998</v>
      </c>
      <c r="H15" s="64">
        <f t="shared" si="2"/>
        <v>7844763</v>
      </c>
      <c r="I15" s="64">
        <f t="shared" si="3"/>
        <v>7844763</v>
      </c>
      <c r="J15" s="64">
        <f t="shared" si="4"/>
        <v>7844763</v>
      </c>
      <c r="K15" s="64">
        <f t="shared" si="5"/>
        <v>7844763.2399999984</v>
      </c>
      <c r="L15" s="64">
        <f t="shared" si="10"/>
        <v>28156915.510000002</v>
      </c>
      <c r="M15" s="64">
        <f t="shared" si="11"/>
        <v>7039228.8799999999</v>
      </c>
      <c r="N15" s="64">
        <f t="shared" si="6"/>
        <v>7039228.8799999999</v>
      </c>
      <c r="O15" s="64">
        <f t="shared" si="7"/>
        <v>7039228.8799999999</v>
      </c>
      <c r="P15" s="64">
        <f t="shared" si="8"/>
        <v>7039228.8700000038</v>
      </c>
      <c r="Q15" s="64">
        <f t="shared" si="12"/>
        <v>3222136.7299999949</v>
      </c>
      <c r="R15" s="64">
        <f t="shared" si="13"/>
        <v>805534.12000000011</v>
      </c>
      <c r="S15" s="64">
        <f t="shared" si="9"/>
        <v>805534.12000000011</v>
      </c>
      <c r="T15" s="64">
        <f t="shared" si="9"/>
        <v>805534.12000000011</v>
      </c>
      <c r="U15" s="64">
        <f t="shared" si="9"/>
        <v>805534.36999999452</v>
      </c>
    </row>
    <row r="16" spans="1:21" ht="17.25" customHeight="1" x14ac:dyDescent="0.2">
      <c r="A16" s="52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64">
        <f>' 5.2 КС детально'!DZ16</f>
        <v>0</v>
      </c>
      <c r="H16" s="64">
        <f t="shared" si="2"/>
        <v>0</v>
      </c>
      <c r="I16" s="64">
        <f t="shared" si="3"/>
        <v>0</v>
      </c>
      <c r="J16" s="64">
        <f t="shared" si="4"/>
        <v>0</v>
      </c>
      <c r="K16" s="64">
        <f t="shared" si="5"/>
        <v>0</v>
      </c>
      <c r="L16" s="64">
        <f t="shared" si="10"/>
        <v>0</v>
      </c>
      <c r="M16" s="64">
        <f t="shared" si="11"/>
        <v>0</v>
      </c>
      <c r="N16" s="64">
        <f t="shared" si="6"/>
        <v>0</v>
      </c>
      <c r="O16" s="64">
        <f t="shared" si="7"/>
        <v>0</v>
      </c>
      <c r="P16" s="64">
        <f t="shared" si="8"/>
        <v>0</v>
      </c>
      <c r="Q16" s="64">
        <f t="shared" si="12"/>
        <v>0</v>
      </c>
      <c r="R16" s="64">
        <f t="shared" si="13"/>
        <v>0</v>
      </c>
      <c r="S16" s="64">
        <f t="shared" si="9"/>
        <v>0</v>
      </c>
      <c r="T16" s="64">
        <f t="shared" si="9"/>
        <v>0</v>
      </c>
      <c r="U16" s="64">
        <f t="shared" si="9"/>
        <v>0</v>
      </c>
    </row>
    <row r="17" spans="1:21" x14ac:dyDescent="0.2">
      <c r="A17" s="52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64">
        <f>' 5.2 КС детально'!DZ17</f>
        <v>0</v>
      </c>
      <c r="H17" s="64">
        <f t="shared" si="2"/>
        <v>0</v>
      </c>
      <c r="I17" s="64">
        <f t="shared" si="3"/>
        <v>0</v>
      </c>
      <c r="J17" s="64">
        <f t="shared" si="4"/>
        <v>0</v>
      </c>
      <c r="K17" s="64">
        <f t="shared" si="5"/>
        <v>0</v>
      </c>
      <c r="L17" s="64">
        <f t="shared" si="10"/>
        <v>0</v>
      </c>
      <c r="M17" s="64">
        <f t="shared" si="11"/>
        <v>0</v>
      </c>
      <c r="N17" s="64">
        <f t="shared" si="6"/>
        <v>0</v>
      </c>
      <c r="O17" s="64">
        <f t="shared" si="7"/>
        <v>0</v>
      </c>
      <c r="P17" s="64">
        <f t="shared" si="8"/>
        <v>0</v>
      </c>
      <c r="Q17" s="64">
        <f t="shared" si="12"/>
        <v>0</v>
      </c>
      <c r="R17" s="64">
        <f t="shared" si="13"/>
        <v>0</v>
      </c>
      <c r="S17" s="64">
        <f t="shared" si="9"/>
        <v>0</v>
      </c>
      <c r="T17" s="64">
        <f t="shared" si="9"/>
        <v>0</v>
      </c>
      <c r="U17" s="64">
        <f t="shared" si="9"/>
        <v>0</v>
      </c>
    </row>
    <row r="18" spans="1:21" x14ac:dyDescent="0.2">
      <c r="A18" s="52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64">
        <f>' 5.2 КС детально'!DZ18</f>
        <v>0</v>
      </c>
      <c r="H18" s="64">
        <f t="shared" si="2"/>
        <v>0</v>
      </c>
      <c r="I18" s="64">
        <f t="shared" si="3"/>
        <v>0</v>
      </c>
      <c r="J18" s="64">
        <f t="shared" si="4"/>
        <v>0</v>
      </c>
      <c r="K18" s="64">
        <f t="shared" si="5"/>
        <v>0</v>
      </c>
      <c r="L18" s="64">
        <f t="shared" si="10"/>
        <v>0</v>
      </c>
      <c r="M18" s="64">
        <f t="shared" si="11"/>
        <v>0</v>
      </c>
      <c r="N18" s="64">
        <f t="shared" si="6"/>
        <v>0</v>
      </c>
      <c r="O18" s="64">
        <f t="shared" si="7"/>
        <v>0</v>
      </c>
      <c r="P18" s="64">
        <f t="shared" si="8"/>
        <v>0</v>
      </c>
      <c r="Q18" s="64">
        <f t="shared" si="12"/>
        <v>0</v>
      </c>
      <c r="R18" s="64">
        <f t="shared" si="13"/>
        <v>0</v>
      </c>
      <c r="S18" s="64">
        <f t="shared" si="9"/>
        <v>0</v>
      </c>
      <c r="T18" s="64">
        <f t="shared" si="9"/>
        <v>0</v>
      </c>
      <c r="U18" s="64">
        <f t="shared" si="9"/>
        <v>0</v>
      </c>
    </row>
    <row r="19" spans="1:21" x14ac:dyDescent="0.2">
      <c r="A19" s="52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64">
        <f>' 5.2 КС детально'!DZ19</f>
        <v>0</v>
      </c>
      <c r="H19" s="64">
        <f t="shared" si="2"/>
        <v>0</v>
      </c>
      <c r="I19" s="64">
        <f t="shared" si="3"/>
        <v>0</v>
      </c>
      <c r="J19" s="64">
        <f t="shared" si="4"/>
        <v>0</v>
      </c>
      <c r="K19" s="64">
        <f t="shared" si="5"/>
        <v>0</v>
      </c>
      <c r="L19" s="64">
        <f t="shared" si="10"/>
        <v>0</v>
      </c>
      <c r="M19" s="64">
        <f t="shared" si="11"/>
        <v>0</v>
      </c>
      <c r="N19" s="64">
        <f t="shared" si="6"/>
        <v>0</v>
      </c>
      <c r="O19" s="64">
        <f t="shared" si="7"/>
        <v>0</v>
      </c>
      <c r="P19" s="64">
        <f t="shared" si="8"/>
        <v>0</v>
      </c>
      <c r="Q19" s="64">
        <f t="shared" si="12"/>
        <v>0</v>
      </c>
      <c r="R19" s="64">
        <f t="shared" si="13"/>
        <v>0</v>
      </c>
      <c r="S19" s="64">
        <f t="shared" si="9"/>
        <v>0</v>
      </c>
      <c r="T19" s="64">
        <f t="shared" si="9"/>
        <v>0</v>
      </c>
      <c r="U19" s="64">
        <f t="shared" si="9"/>
        <v>0</v>
      </c>
    </row>
    <row r="20" spans="1:21" x14ac:dyDescent="0.2">
      <c r="A20" s="52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64">
        <f>' 5.2 КС детально'!DZ20</f>
        <v>0</v>
      </c>
      <c r="H20" s="64">
        <f t="shared" si="2"/>
        <v>0</v>
      </c>
      <c r="I20" s="64">
        <f t="shared" si="3"/>
        <v>0</v>
      </c>
      <c r="J20" s="64">
        <f t="shared" si="4"/>
        <v>0</v>
      </c>
      <c r="K20" s="64">
        <f t="shared" si="5"/>
        <v>0</v>
      </c>
      <c r="L20" s="64">
        <f t="shared" si="10"/>
        <v>0</v>
      </c>
      <c r="M20" s="64">
        <f t="shared" si="11"/>
        <v>0</v>
      </c>
      <c r="N20" s="64">
        <f t="shared" si="6"/>
        <v>0</v>
      </c>
      <c r="O20" s="64">
        <f t="shared" si="7"/>
        <v>0</v>
      </c>
      <c r="P20" s="64">
        <f t="shared" si="8"/>
        <v>0</v>
      </c>
      <c r="Q20" s="64">
        <f t="shared" si="12"/>
        <v>0</v>
      </c>
      <c r="R20" s="64">
        <f t="shared" si="13"/>
        <v>0</v>
      </c>
      <c r="S20" s="64">
        <f t="shared" si="9"/>
        <v>0</v>
      </c>
      <c r="T20" s="64">
        <f t="shared" si="9"/>
        <v>0</v>
      </c>
      <c r="U20" s="64">
        <f t="shared" si="9"/>
        <v>0</v>
      </c>
    </row>
    <row r="21" spans="1:21" x14ac:dyDescent="0.2">
      <c r="A21" s="52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64">
        <f>' 5.2 КС детально'!DZ21</f>
        <v>0</v>
      </c>
      <c r="H21" s="64">
        <f t="shared" si="2"/>
        <v>0</v>
      </c>
      <c r="I21" s="64">
        <f t="shared" si="3"/>
        <v>0</v>
      </c>
      <c r="J21" s="64">
        <f t="shared" si="4"/>
        <v>0</v>
      </c>
      <c r="K21" s="64">
        <f t="shared" si="5"/>
        <v>0</v>
      </c>
      <c r="L21" s="64">
        <f t="shared" si="10"/>
        <v>0</v>
      </c>
      <c r="M21" s="64">
        <f t="shared" si="11"/>
        <v>0</v>
      </c>
      <c r="N21" s="64">
        <f t="shared" si="6"/>
        <v>0</v>
      </c>
      <c r="O21" s="64">
        <f t="shared" si="7"/>
        <v>0</v>
      </c>
      <c r="P21" s="64">
        <f t="shared" si="8"/>
        <v>0</v>
      </c>
      <c r="Q21" s="64">
        <f t="shared" si="12"/>
        <v>0</v>
      </c>
      <c r="R21" s="64">
        <f t="shared" si="13"/>
        <v>0</v>
      </c>
      <c r="S21" s="64">
        <f t="shared" si="9"/>
        <v>0</v>
      </c>
      <c r="T21" s="64">
        <f t="shared" si="9"/>
        <v>0</v>
      </c>
      <c r="U21" s="64">
        <f t="shared" si="9"/>
        <v>0</v>
      </c>
    </row>
    <row r="22" spans="1:21" x14ac:dyDescent="0.2">
      <c r="A22" s="52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64">
        <f>' 5.2 КС детально'!DZ22</f>
        <v>0</v>
      </c>
      <c r="H22" s="64">
        <f t="shared" si="2"/>
        <v>0</v>
      </c>
      <c r="I22" s="64">
        <f t="shared" si="3"/>
        <v>0</v>
      </c>
      <c r="J22" s="64">
        <f t="shared" si="4"/>
        <v>0</v>
      </c>
      <c r="K22" s="64">
        <f t="shared" si="5"/>
        <v>0</v>
      </c>
      <c r="L22" s="64">
        <f t="shared" si="10"/>
        <v>0</v>
      </c>
      <c r="M22" s="64">
        <f t="shared" si="11"/>
        <v>0</v>
      </c>
      <c r="N22" s="64">
        <f t="shared" si="6"/>
        <v>0</v>
      </c>
      <c r="O22" s="64">
        <f t="shared" si="7"/>
        <v>0</v>
      </c>
      <c r="P22" s="64">
        <f t="shared" si="8"/>
        <v>0</v>
      </c>
      <c r="Q22" s="64">
        <f t="shared" si="12"/>
        <v>0</v>
      </c>
      <c r="R22" s="64">
        <f t="shared" si="13"/>
        <v>0</v>
      </c>
      <c r="S22" s="64">
        <f t="shared" si="9"/>
        <v>0</v>
      </c>
      <c r="T22" s="64">
        <f t="shared" si="9"/>
        <v>0</v>
      </c>
      <c r="U22" s="64">
        <f t="shared" si="9"/>
        <v>0</v>
      </c>
    </row>
    <row r="23" spans="1:21" x14ac:dyDescent="0.2">
      <c r="A23" s="52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64">
        <f>' 5.2 КС детально'!DZ23</f>
        <v>0</v>
      </c>
      <c r="H23" s="64">
        <f t="shared" si="2"/>
        <v>0</v>
      </c>
      <c r="I23" s="64">
        <f t="shared" si="3"/>
        <v>0</v>
      </c>
      <c r="J23" s="64">
        <f t="shared" si="4"/>
        <v>0</v>
      </c>
      <c r="K23" s="64">
        <f t="shared" si="5"/>
        <v>0</v>
      </c>
      <c r="L23" s="64">
        <f t="shared" si="10"/>
        <v>0</v>
      </c>
      <c r="M23" s="64">
        <f t="shared" si="11"/>
        <v>0</v>
      </c>
      <c r="N23" s="64">
        <f t="shared" si="6"/>
        <v>0</v>
      </c>
      <c r="O23" s="64">
        <f t="shared" si="7"/>
        <v>0</v>
      </c>
      <c r="P23" s="64">
        <f t="shared" si="8"/>
        <v>0</v>
      </c>
      <c r="Q23" s="64">
        <f t="shared" si="12"/>
        <v>0</v>
      </c>
      <c r="R23" s="64">
        <f t="shared" si="13"/>
        <v>0</v>
      </c>
      <c r="S23" s="64">
        <f t="shared" si="13"/>
        <v>0</v>
      </c>
      <c r="T23" s="64">
        <f t="shared" si="13"/>
        <v>0</v>
      </c>
      <c r="U23" s="64">
        <f t="shared" si="13"/>
        <v>0</v>
      </c>
    </row>
    <row r="24" spans="1:21" x14ac:dyDescent="0.2">
      <c r="A24" s="52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64">
        <f>' 5.2 КС детально'!DZ24</f>
        <v>0</v>
      </c>
      <c r="H24" s="64">
        <f t="shared" si="2"/>
        <v>0</v>
      </c>
      <c r="I24" s="64">
        <f t="shared" si="3"/>
        <v>0</v>
      </c>
      <c r="J24" s="64">
        <f t="shared" si="4"/>
        <v>0</v>
      </c>
      <c r="K24" s="64">
        <f t="shared" si="5"/>
        <v>0</v>
      </c>
      <c r="L24" s="64">
        <f t="shared" si="10"/>
        <v>0</v>
      </c>
      <c r="M24" s="64">
        <f t="shared" si="11"/>
        <v>0</v>
      </c>
      <c r="N24" s="64">
        <f t="shared" si="6"/>
        <v>0</v>
      </c>
      <c r="O24" s="64">
        <f t="shared" si="7"/>
        <v>0</v>
      </c>
      <c r="P24" s="64">
        <f t="shared" si="8"/>
        <v>0</v>
      </c>
      <c r="Q24" s="64">
        <f t="shared" si="12"/>
        <v>0</v>
      </c>
      <c r="R24" s="64">
        <f t="shared" si="13"/>
        <v>0</v>
      </c>
      <c r="S24" s="64">
        <f t="shared" si="13"/>
        <v>0</v>
      </c>
      <c r="T24" s="64">
        <f t="shared" si="13"/>
        <v>0</v>
      </c>
      <c r="U24" s="64">
        <f t="shared" si="13"/>
        <v>0</v>
      </c>
    </row>
    <row r="25" spans="1:21" x14ac:dyDescent="0.2">
      <c r="A25" s="52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64">
        <f>' 5.2 КС детально'!DZ25</f>
        <v>0</v>
      </c>
      <c r="H25" s="64">
        <f t="shared" si="2"/>
        <v>0</v>
      </c>
      <c r="I25" s="64">
        <f t="shared" si="3"/>
        <v>0</v>
      </c>
      <c r="J25" s="64">
        <f t="shared" si="4"/>
        <v>0</v>
      </c>
      <c r="K25" s="64">
        <f t="shared" si="5"/>
        <v>0</v>
      </c>
      <c r="L25" s="64">
        <f t="shared" si="10"/>
        <v>0</v>
      </c>
      <c r="M25" s="64">
        <f t="shared" si="11"/>
        <v>0</v>
      </c>
      <c r="N25" s="64">
        <f t="shared" si="6"/>
        <v>0</v>
      </c>
      <c r="O25" s="64">
        <f t="shared" si="7"/>
        <v>0</v>
      </c>
      <c r="P25" s="64">
        <f t="shared" si="8"/>
        <v>0</v>
      </c>
      <c r="Q25" s="64">
        <f t="shared" si="12"/>
        <v>0</v>
      </c>
      <c r="R25" s="64">
        <f t="shared" si="13"/>
        <v>0</v>
      </c>
      <c r="S25" s="64">
        <f t="shared" si="13"/>
        <v>0</v>
      </c>
      <c r="T25" s="64">
        <f t="shared" si="13"/>
        <v>0</v>
      </c>
      <c r="U25" s="64">
        <f t="shared" si="13"/>
        <v>0</v>
      </c>
    </row>
    <row r="26" spans="1:21" x14ac:dyDescent="0.2">
      <c r="A26" s="52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64">
        <f>' 5.2 КС детально'!DZ26</f>
        <v>0</v>
      </c>
      <c r="H26" s="64">
        <f t="shared" si="2"/>
        <v>0</v>
      </c>
      <c r="I26" s="64">
        <f t="shared" si="3"/>
        <v>0</v>
      </c>
      <c r="J26" s="64">
        <f t="shared" si="4"/>
        <v>0</v>
      </c>
      <c r="K26" s="64">
        <f t="shared" si="5"/>
        <v>0</v>
      </c>
      <c r="L26" s="64">
        <f t="shared" si="10"/>
        <v>0</v>
      </c>
      <c r="M26" s="64">
        <f t="shared" si="11"/>
        <v>0</v>
      </c>
      <c r="N26" s="64">
        <f t="shared" si="6"/>
        <v>0</v>
      </c>
      <c r="O26" s="64">
        <f t="shared" si="7"/>
        <v>0</v>
      </c>
      <c r="P26" s="64">
        <f t="shared" si="8"/>
        <v>0</v>
      </c>
      <c r="Q26" s="64">
        <f t="shared" si="12"/>
        <v>0</v>
      </c>
      <c r="R26" s="64">
        <f t="shared" si="13"/>
        <v>0</v>
      </c>
      <c r="S26" s="64">
        <f t="shared" si="13"/>
        <v>0</v>
      </c>
      <c r="T26" s="64">
        <f t="shared" si="13"/>
        <v>0</v>
      </c>
      <c r="U26" s="64">
        <f t="shared" si="13"/>
        <v>0</v>
      </c>
    </row>
    <row r="27" spans="1:21" x14ac:dyDescent="0.2">
      <c r="A27" s="52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64">
        <f>' 5.2 КС детально'!DZ27</f>
        <v>0</v>
      </c>
      <c r="H27" s="64">
        <f t="shared" si="2"/>
        <v>0</v>
      </c>
      <c r="I27" s="64">
        <f t="shared" si="3"/>
        <v>0</v>
      </c>
      <c r="J27" s="64">
        <f t="shared" si="4"/>
        <v>0</v>
      </c>
      <c r="K27" s="64">
        <f t="shared" si="5"/>
        <v>0</v>
      </c>
      <c r="L27" s="64">
        <f t="shared" si="10"/>
        <v>0</v>
      </c>
      <c r="M27" s="64">
        <f t="shared" si="11"/>
        <v>0</v>
      </c>
      <c r="N27" s="64">
        <f t="shared" si="6"/>
        <v>0</v>
      </c>
      <c r="O27" s="64">
        <f t="shared" si="7"/>
        <v>0</v>
      </c>
      <c r="P27" s="64">
        <f t="shared" si="8"/>
        <v>0</v>
      </c>
      <c r="Q27" s="64">
        <f t="shared" si="12"/>
        <v>0</v>
      </c>
      <c r="R27" s="64">
        <f t="shared" si="13"/>
        <v>0</v>
      </c>
      <c r="S27" s="64">
        <f t="shared" si="13"/>
        <v>0</v>
      </c>
      <c r="T27" s="64">
        <f t="shared" si="13"/>
        <v>0</v>
      </c>
      <c r="U27" s="64">
        <f t="shared" si="13"/>
        <v>0</v>
      </c>
    </row>
    <row r="28" spans="1:21" x14ac:dyDescent="0.2">
      <c r="A28" s="52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64">
        <f>' 5.2 КС детально'!DZ28</f>
        <v>0</v>
      </c>
      <c r="H28" s="64">
        <f t="shared" si="2"/>
        <v>0</v>
      </c>
      <c r="I28" s="64">
        <f t="shared" si="3"/>
        <v>0</v>
      </c>
      <c r="J28" s="64">
        <f t="shared" si="4"/>
        <v>0</v>
      </c>
      <c r="K28" s="64">
        <f t="shared" si="5"/>
        <v>0</v>
      </c>
      <c r="L28" s="64">
        <f t="shared" si="10"/>
        <v>0</v>
      </c>
      <c r="M28" s="64">
        <f t="shared" si="11"/>
        <v>0</v>
      </c>
      <c r="N28" s="64">
        <f t="shared" si="6"/>
        <v>0</v>
      </c>
      <c r="O28" s="64">
        <f t="shared" si="7"/>
        <v>0</v>
      </c>
      <c r="P28" s="64">
        <f t="shared" si="8"/>
        <v>0</v>
      </c>
      <c r="Q28" s="64">
        <f t="shared" si="12"/>
        <v>0</v>
      </c>
      <c r="R28" s="64">
        <f t="shared" si="13"/>
        <v>0</v>
      </c>
      <c r="S28" s="64">
        <f t="shared" si="13"/>
        <v>0</v>
      </c>
      <c r="T28" s="64">
        <f t="shared" si="13"/>
        <v>0</v>
      </c>
      <c r="U28" s="64">
        <f t="shared" si="13"/>
        <v>0</v>
      </c>
    </row>
    <row r="29" spans="1:21" x14ac:dyDescent="0.2">
      <c r="A29" s="52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64">
        <f>' 5.2 КС детально'!DZ29</f>
        <v>0</v>
      </c>
      <c r="H29" s="64">
        <f t="shared" si="2"/>
        <v>0</v>
      </c>
      <c r="I29" s="64">
        <f t="shared" si="3"/>
        <v>0</v>
      </c>
      <c r="J29" s="64">
        <f t="shared" si="4"/>
        <v>0</v>
      </c>
      <c r="K29" s="64">
        <f t="shared" si="5"/>
        <v>0</v>
      </c>
      <c r="L29" s="64">
        <f t="shared" si="10"/>
        <v>0</v>
      </c>
      <c r="M29" s="64">
        <f t="shared" si="11"/>
        <v>0</v>
      </c>
      <c r="N29" s="64">
        <f t="shared" si="6"/>
        <v>0</v>
      </c>
      <c r="O29" s="64">
        <f t="shared" si="7"/>
        <v>0</v>
      </c>
      <c r="P29" s="64">
        <f t="shared" si="8"/>
        <v>0</v>
      </c>
      <c r="Q29" s="64">
        <f t="shared" si="12"/>
        <v>0</v>
      </c>
      <c r="R29" s="64">
        <f t="shared" si="13"/>
        <v>0</v>
      </c>
      <c r="S29" s="64">
        <f t="shared" si="13"/>
        <v>0</v>
      </c>
      <c r="T29" s="64">
        <f t="shared" si="13"/>
        <v>0</v>
      </c>
      <c r="U29" s="64">
        <f t="shared" si="13"/>
        <v>0</v>
      </c>
    </row>
    <row r="30" spans="1:21" x14ac:dyDescent="0.2">
      <c r="A30" s="52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64">
        <f>' 5.2 КС детально'!DZ30</f>
        <v>0</v>
      </c>
      <c r="H30" s="64">
        <f t="shared" si="2"/>
        <v>0</v>
      </c>
      <c r="I30" s="64">
        <f t="shared" si="3"/>
        <v>0</v>
      </c>
      <c r="J30" s="64">
        <f t="shared" si="4"/>
        <v>0</v>
      </c>
      <c r="K30" s="64">
        <f t="shared" si="5"/>
        <v>0</v>
      </c>
      <c r="L30" s="64">
        <f t="shared" si="10"/>
        <v>0</v>
      </c>
      <c r="M30" s="64">
        <f t="shared" si="11"/>
        <v>0</v>
      </c>
      <c r="N30" s="64">
        <f t="shared" si="6"/>
        <v>0</v>
      </c>
      <c r="O30" s="64">
        <f t="shared" si="7"/>
        <v>0</v>
      </c>
      <c r="P30" s="64">
        <f t="shared" si="8"/>
        <v>0</v>
      </c>
      <c r="Q30" s="64">
        <f t="shared" si="12"/>
        <v>0</v>
      </c>
      <c r="R30" s="64">
        <f t="shared" si="13"/>
        <v>0</v>
      </c>
      <c r="S30" s="64">
        <f t="shared" si="13"/>
        <v>0</v>
      </c>
      <c r="T30" s="64">
        <f t="shared" si="13"/>
        <v>0</v>
      </c>
      <c r="U30" s="64">
        <f t="shared" si="13"/>
        <v>0</v>
      </c>
    </row>
    <row r="31" spans="1:21" ht="30" x14ac:dyDescent="0.2">
      <c r="A31" s="52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64">
        <f>' 5.2 КС детально'!DZ31</f>
        <v>0</v>
      </c>
      <c r="H31" s="64">
        <f t="shared" si="2"/>
        <v>0</v>
      </c>
      <c r="I31" s="64">
        <f t="shared" si="3"/>
        <v>0</v>
      </c>
      <c r="J31" s="64">
        <f t="shared" si="4"/>
        <v>0</v>
      </c>
      <c r="K31" s="64">
        <f t="shared" si="5"/>
        <v>0</v>
      </c>
      <c r="L31" s="64">
        <f t="shared" si="10"/>
        <v>0</v>
      </c>
      <c r="M31" s="64">
        <f t="shared" si="11"/>
        <v>0</v>
      </c>
      <c r="N31" s="64">
        <f t="shared" si="6"/>
        <v>0</v>
      </c>
      <c r="O31" s="64">
        <f t="shared" si="7"/>
        <v>0</v>
      </c>
      <c r="P31" s="64">
        <f t="shared" si="8"/>
        <v>0</v>
      </c>
      <c r="Q31" s="64">
        <f t="shared" si="12"/>
        <v>0</v>
      </c>
      <c r="R31" s="64">
        <f t="shared" si="13"/>
        <v>0</v>
      </c>
      <c r="S31" s="64">
        <f t="shared" si="13"/>
        <v>0</v>
      </c>
      <c r="T31" s="64">
        <f t="shared" si="13"/>
        <v>0</v>
      </c>
      <c r="U31" s="64">
        <f t="shared" si="13"/>
        <v>0</v>
      </c>
    </row>
    <row r="32" spans="1:21" ht="30" x14ac:dyDescent="0.2">
      <c r="A32" s="52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64">
        <f>' 5.2 КС детально'!DZ32</f>
        <v>15533670</v>
      </c>
      <c r="H32" s="64">
        <f t="shared" si="2"/>
        <v>3883418</v>
      </c>
      <c r="I32" s="64">
        <f t="shared" si="3"/>
        <v>3883418</v>
      </c>
      <c r="J32" s="64">
        <f t="shared" si="4"/>
        <v>3883418</v>
      </c>
      <c r="K32" s="64">
        <f t="shared" si="5"/>
        <v>3883416</v>
      </c>
      <c r="L32" s="64">
        <f t="shared" si="10"/>
        <v>8337382.8300000001</v>
      </c>
      <c r="M32" s="64">
        <f t="shared" si="11"/>
        <v>2084345.71</v>
      </c>
      <c r="N32" s="64">
        <f t="shared" si="6"/>
        <v>2084345.71</v>
      </c>
      <c r="O32" s="64">
        <f t="shared" si="7"/>
        <v>2084345.71</v>
      </c>
      <c r="P32" s="64">
        <f t="shared" si="8"/>
        <v>2084345.7000000002</v>
      </c>
      <c r="Q32" s="64">
        <f t="shared" si="12"/>
        <v>7196287.1699999999</v>
      </c>
      <c r="R32" s="64">
        <f t="shared" si="13"/>
        <v>1799072.29</v>
      </c>
      <c r="S32" s="64">
        <f t="shared" si="13"/>
        <v>1799072.29</v>
      </c>
      <c r="T32" s="64">
        <f t="shared" si="13"/>
        <v>1799072.29</v>
      </c>
      <c r="U32" s="64">
        <f t="shared" si="13"/>
        <v>1799070.2999999998</v>
      </c>
    </row>
    <row r="33" spans="1:21" ht="30" x14ac:dyDescent="0.2">
      <c r="A33" s="52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64">
        <f>' 5.2 КС детально'!DZ33</f>
        <v>22104248.670000002</v>
      </c>
      <c r="H33" s="64">
        <f t="shared" si="2"/>
        <v>5526062</v>
      </c>
      <c r="I33" s="64">
        <f t="shared" si="3"/>
        <v>5526062</v>
      </c>
      <c r="J33" s="64">
        <f t="shared" si="4"/>
        <v>5526062</v>
      </c>
      <c r="K33" s="64">
        <f t="shared" si="5"/>
        <v>5526062.6700000018</v>
      </c>
      <c r="L33" s="64">
        <f t="shared" si="10"/>
        <v>11864007.890000001</v>
      </c>
      <c r="M33" s="64">
        <f t="shared" si="11"/>
        <v>2966001.97</v>
      </c>
      <c r="N33" s="64">
        <f t="shared" si="6"/>
        <v>2966001.97</v>
      </c>
      <c r="O33" s="64">
        <f t="shared" si="7"/>
        <v>2966001.97</v>
      </c>
      <c r="P33" s="64">
        <f t="shared" si="8"/>
        <v>2966001.9799999991</v>
      </c>
      <c r="Q33" s="64">
        <f t="shared" si="12"/>
        <v>10240240.780000003</v>
      </c>
      <c r="R33" s="64">
        <f t="shared" si="13"/>
        <v>2560060.0299999998</v>
      </c>
      <c r="S33" s="64">
        <f t="shared" si="13"/>
        <v>2560060.0299999998</v>
      </c>
      <c r="T33" s="64">
        <f t="shared" si="13"/>
        <v>2560060.0299999998</v>
      </c>
      <c r="U33" s="64">
        <f t="shared" si="13"/>
        <v>2560060.6900000027</v>
      </c>
    </row>
    <row r="34" spans="1:21" ht="30" x14ac:dyDescent="0.2">
      <c r="A34" s="52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64">
        <f>' 5.2 КС детально'!DZ34</f>
        <v>0</v>
      </c>
      <c r="H34" s="64">
        <f t="shared" si="2"/>
        <v>0</v>
      </c>
      <c r="I34" s="64">
        <f t="shared" si="3"/>
        <v>0</v>
      </c>
      <c r="J34" s="64">
        <f t="shared" si="4"/>
        <v>0</v>
      </c>
      <c r="K34" s="64">
        <f t="shared" si="5"/>
        <v>0</v>
      </c>
      <c r="L34" s="64">
        <f t="shared" si="10"/>
        <v>0</v>
      </c>
      <c r="M34" s="64">
        <f t="shared" si="11"/>
        <v>0</v>
      </c>
      <c r="N34" s="64">
        <f t="shared" si="6"/>
        <v>0</v>
      </c>
      <c r="O34" s="64">
        <f t="shared" si="7"/>
        <v>0</v>
      </c>
      <c r="P34" s="64">
        <f t="shared" si="8"/>
        <v>0</v>
      </c>
      <c r="Q34" s="64">
        <f t="shared" si="12"/>
        <v>0</v>
      </c>
      <c r="R34" s="64">
        <f t="shared" si="13"/>
        <v>0</v>
      </c>
      <c r="S34" s="64">
        <f t="shared" si="13"/>
        <v>0</v>
      </c>
      <c r="T34" s="64">
        <f t="shared" si="13"/>
        <v>0</v>
      </c>
      <c r="U34" s="64">
        <f t="shared" si="13"/>
        <v>0</v>
      </c>
    </row>
    <row r="35" spans="1:21" ht="30" x14ac:dyDescent="0.2">
      <c r="A35" s="52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64">
        <f>' 5.2 КС детально'!DZ35</f>
        <v>25171644.600000001</v>
      </c>
      <c r="H35" s="64">
        <f t="shared" si="2"/>
        <v>6292911</v>
      </c>
      <c r="I35" s="64">
        <f t="shared" si="3"/>
        <v>6292911</v>
      </c>
      <c r="J35" s="64">
        <f t="shared" si="4"/>
        <v>6292911</v>
      </c>
      <c r="K35" s="64">
        <f t="shared" si="5"/>
        <v>6292911.6000000015</v>
      </c>
      <c r="L35" s="64">
        <f t="shared" si="10"/>
        <v>13510370.539999999</v>
      </c>
      <c r="M35" s="64">
        <f t="shared" si="11"/>
        <v>3377592.64</v>
      </c>
      <c r="N35" s="64">
        <f t="shared" si="6"/>
        <v>3377592.64</v>
      </c>
      <c r="O35" s="64">
        <f t="shared" si="7"/>
        <v>3377592.64</v>
      </c>
      <c r="P35" s="64">
        <f t="shared" si="8"/>
        <v>3377592.6199999978</v>
      </c>
      <c r="Q35" s="64">
        <f t="shared" si="12"/>
        <v>11661274.060000004</v>
      </c>
      <c r="R35" s="64">
        <f t="shared" si="13"/>
        <v>2915318.36</v>
      </c>
      <c r="S35" s="64">
        <f t="shared" si="13"/>
        <v>2915318.36</v>
      </c>
      <c r="T35" s="64">
        <f t="shared" si="13"/>
        <v>2915318.36</v>
      </c>
      <c r="U35" s="64">
        <f t="shared" si="13"/>
        <v>2915318.9800000037</v>
      </c>
    </row>
    <row r="36" spans="1:21" ht="45" x14ac:dyDescent="0.2">
      <c r="A36" s="52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64">
        <f>' 5.2 КС детально'!DZ36</f>
        <v>0</v>
      </c>
      <c r="H36" s="64">
        <f t="shared" si="2"/>
        <v>0</v>
      </c>
      <c r="I36" s="64">
        <f t="shared" si="3"/>
        <v>0</v>
      </c>
      <c r="J36" s="64">
        <f t="shared" si="4"/>
        <v>0</v>
      </c>
      <c r="K36" s="64">
        <f t="shared" si="5"/>
        <v>0</v>
      </c>
      <c r="L36" s="64">
        <f t="shared" si="10"/>
        <v>0</v>
      </c>
      <c r="M36" s="64">
        <f t="shared" si="11"/>
        <v>0</v>
      </c>
      <c r="N36" s="64">
        <f t="shared" si="6"/>
        <v>0</v>
      </c>
      <c r="O36" s="64">
        <f t="shared" si="7"/>
        <v>0</v>
      </c>
      <c r="P36" s="64">
        <f t="shared" si="8"/>
        <v>0</v>
      </c>
      <c r="Q36" s="64">
        <f t="shared" si="12"/>
        <v>0</v>
      </c>
      <c r="R36" s="64">
        <f t="shared" si="13"/>
        <v>0</v>
      </c>
      <c r="S36" s="64">
        <f t="shared" si="13"/>
        <v>0</v>
      </c>
      <c r="T36" s="64">
        <f t="shared" si="13"/>
        <v>0</v>
      </c>
      <c r="U36" s="64">
        <f t="shared" si="13"/>
        <v>0</v>
      </c>
    </row>
    <row r="37" spans="1:21" ht="30" x14ac:dyDescent="0.2">
      <c r="A37" s="52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64">
        <f>' 5.2 КС детально'!DZ37</f>
        <v>0</v>
      </c>
      <c r="H37" s="64">
        <f t="shared" si="2"/>
        <v>0</v>
      </c>
      <c r="I37" s="64">
        <f t="shared" si="3"/>
        <v>0</v>
      </c>
      <c r="J37" s="64">
        <f t="shared" si="4"/>
        <v>0</v>
      </c>
      <c r="K37" s="64">
        <f t="shared" si="5"/>
        <v>0</v>
      </c>
      <c r="L37" s="64">
        <f t="shared" si="10"/>
        <v>0</v>
      </c>
      <c r="M37" s="64">
        <f t="shared" si="11"/>
        <v>0</v>
      </c>
      <c r="N37" s="64">
        <f t="shared" si="6"/>
        <v>0</v>
      </c>
      <c r="O37" s="64">
        <f t="shared" si="7"/>
        <v>0</v>
      </c>
      <c r="P37" s="64">
        <f t="shared" si="8"/>
        <v>0</v>
      </c>
      <c r="Q37" s="64">
        <f t="shared" si="12"/>
        <v>0</v>
      </c>
      <c r="R37" s="64">
        <f t="shared" si="13"/>
        <v>0</v>
      </c>
      <c r="S37" s="64">
        <f t="shared" si="13"/>
        <v>0</v>
      </c>
      <c r="T37" s="64">
        <f t="shared" si="13"/>
        <v>0</v>
      </c>
      <c r="U37" s="64">
        <f t="shared" si="13"/>
        <v>0</v>
      </c>
    </row>
    <row r="38" spans="1:21" x14ac:dyDescent="0.2">
      <c r="A38" s="52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64">
        <f>' 5.2 КС детально'!DZ38</f>
        <v>0</v>
      </c>
      <c r="H38" s="64"/>
      <c r="I38" s="64"/>
      <c r="J38" s="64"/>
      <c r="K38" s="64"/>
      <c r="L38" s="64">
        <f t="shared" si="10"/>
        <v>0</v>
      </c>
      <c r="M38" s="64">
        <f t="shared" si="11"/>
        <v>0</v>
      </c>
      <c r="N38" s="64">
        <f t="shared" si="6"/>
        <v>0</v>
      </c>
      <c r="O38" s="64">
        <f t="shared" si="7"/>
        <v>0</v>
      </c>
      <c r="P38" s="64">
        <f t="shared" si="8"/>
        <v>0</v>
      </c>
      <c r="Q38" s="64">
        <f t="shared" si="12"/>
        <v>0</v>
      </c>
      <c r="R38" s="64">
        <f t="shared" si="13"/>
        <v>0</v>
      </c>
      <c r="S38" s="64">
        <f t="shared" si="13"/>
        <v>0</v>
      </c>
      <c r="T38" s="64">
        <f t="shared" si="13"/>
        <v>0</v>
      </c>
      <c r="U38" s="64">
        <f t="shared" si="13"/>
        <v>0</v>
      </c>
    </row>
    <row r="39" spans="1:21" ht="30" x14ac:dyDescent="0.2">
      <c r="A39" s="52">
        <v>33</v>
      </c>
      <c r="B39" s="54" t="s">
        <v>72</v>
      </c>
      <c r="C39" s="71">
        <v>441457</v>
      </c>
      <c r="D39" s="71">
        <v>381037</v>
      </c>
      <c r="E39" s="71">
        <f t="shared" si="0"/>
        <v>0.53672975122006972</v>
      </c>
      <c r="F39" s="71">
        <f t="shared" si="1"/>
        <v>0.46327024877993028</v>
      </c>
      <c r="G39" s="64">
        <f>' 5.2 КС детально'!DZ39</f>
        <v>0</v>
      </c>
      <c r="H39" s="64">
        <f>ROUND(G39/4,0)</f>
        <v>0</v>
      </c>
      <c r="I39" s="64">
        <f>H39</f>
        <v>0</v>
      </c>
      <c r="J39" s="64">
        <f>H39</f>
        <v>0</v>
      </c>
      <c r="K39" s="64">
        <f>G39-H39-I39-J39</f>
        <v>0</v>
      </c>
      <c r="L39" s="64">
        <f t="shared" si="10"/>
        <v>0</v>
      </c>
      <c r="M39" s="64">
        <f t="shared" si="11"/>
        <v>0</v>
      </c>
      <c r="N39" s="64">
        <f t="shared" si="6"/>
        <v>0</v>
      </c>
      <c r="O39" s="64">
        <f t="shared" si="7"/>
        <v>0</v>
      </c>
      <c r="P39" s="64">
        <f t="shared" si="8"/>
        <v>0</v>
      </c>
      <c r="Q39" s="64">
        <f t="shared" si="12"/>
        <v>0</v>
      </c>
      <c r="R39" s="64">
        <f t="shared" si="13"/>
        <v>0</v>
      </c>
      <c r="S39" s="64">
        <f t="shared" si="13"/>
        <v>0</v>
      </c>
      <c r="T39" s="64">
        <f t="shared" si="13"/>
        <v>0</v>
      </c>
      <c r="U39" s="64">
        <f t="shared" si="13"/>
        <v>0</v>
      </c>
    </row>
    <row r="40" spans="1:21" x14ac:dyDescent="0.2">
      <c r="A40" s="52">
        <v>34</v>
      </c>
      <c r="B40" s="54" t="s">
        <v>29</v>
      </c>
      <c r="C40" s="71">
        <v>441457</v>
      </c>
      <c r="D40" s="71">
        <v>381037</v>
      </c>
      <c r="E40" s="71">
        <f t="shared" si="0"/>
        <v>0.53672975122006972</v>
      </c>
      <c r="F40" s="71">
        <f t="shared" si="1"/>
        <v>0.46327024877993028</v>
      </c>
      <c r="G40" s="64">
        <f>' 5.2 КС детально'!DZ40</f>
        <v>20003466.5</v>
      </c>
      <c r="H40" s="64">
        <f>$G$40/'7. МР, объемы '!$G$40*'7. МР, объемы '!H40</f>
        <v>15528567.483305508</v>
      </c>
      <c r="I40" s="64">
        <f>$G$40/'7. МР, объемы '!$G$40*'7. МР, объемы '!I40</f>
        <v>4474899.0166944908</v>
      </c>
      <c r="J40" s="64">
        <v>0</v>
      </c>
      <c r="K40" s="64">
        <f>G40-H40-I40-J40</f>
        <v>9.3132257461547852E-10</v>
      </c>
      <c r="L40" s="64">
        <f>ROUND(G40*$E$40,2)</f>
        <v>10736455.6</v>
      </c>
      <c r="M40" s="64">
        <f t="shared" ref="M40:O40" si="14">ROUND(H40*$E$40,2)</f>
        <v>8334644.1600000001</v>
      </c>
      <c r="N40" s="64">
        <f t="shared" si="14"/>
        <v>2401811.44</v>
      </c>
      <c r="O40" s="64">
        <f t="shared" si="14"/>
        <v>0</v>
      </c>
      <c r="P40" s="64">
        <f t="shared" si="8"/>
        <v>-4.6566128730773926E-10</v>
      </c>
      <c r="Q40" s="64">
        <f t="shared" si="12"/>
        <v>9267010.9000000004</v>
      </c>
      <c r="R40" s="64">
        <f t="shared" si="13"/>
        <v>7193923.3233055081</v>
      </c>
      <c r="S40" s="64">
        <f t="shared" si="13"/>
        <v>2073087.5766944909</v>
      </c>
      <c r="T40" s="64">
        <f t="shared" si="13"/>
        <v>0</v>
      </c>
      <c r="U40" s="64">
        <f t="shared" si="13"/>
        <v>1.3969838619232178E-9</v>
      </c>
    </row>
    <row r="41" spans="1:21" ht="30" x14ac:dyDescent="0.2">
      <c r="A41" s="52">
        <v>35</v>
      </c>
      <c r="B41" s="54" t="s">
        <v>30</v>
      </c>
      <c r="C41" s="71">
        <v>441457</v>
      </c>
      <c r="D41" s="71">
        <v>381037</v>
      </c>
      <c r="E41" s="71">
        <f t="shared" si="0"/>
        <v>0.53672975122006972</v>
      </c>
      <c r="F41" s="71">
        <f t="shared" si="1"/>
        <v>0.46327024877993028</v>
      </c>
      <c r="G41" s="64">
        <f>' 5.2 КС детально'!DZ41</f>
        <v>0</v>
      </c>
      <c r="H41" s="64"/>
      <c r="I41" s="64"/>
      <c r="J41" s="64"/>
      <c r="K41" s="64"/>
      <c r="L41" s="64">
        <f t="shared" si="10"/>
        <v>0</v>
      </c>
      <c r="M41" s="64">
        <f t="shared" si="11"/>
        <v>0</v>
      </c>
      <c r="N41" s="64">
        <f t="shared" si="6"/>
        <v>0</v>
      </c>
      <c r="O41" s="64">
        <f t="shared" si="7"/>
        <v>0</v>
      </c>
      <c r="P41" s="64">
        <f t="shared" si="8"/>
        <v>0</v>
      </c>
      <c r="Q41" s="64">
        <f t="shared" si="12"/>
        <v>0</v>
      </c>
      <c r="R41" s="64">
        <f t="shared" si="13"/>
        <v>0</v>
      </c>
      <c r="S41" s="64">
        <f t="shared" si="13"/>
        <v>0</v>
      </c>
      <c r="T41" s="64">
        <f t="shared" si="13"/>
        <v>0</v>
      </c>
      <c r="U41" s="64">
        <f t="shared" si="13"/>
        <v>0</v>
      </c>
    </row>
    <row r="42" spans="1:21" ht="30" x14ac:dyDescent="0.2">
      <c r="A42" s="52">
        <v>36</v>
      </c>
      <c r="B42" s="54" t="s">
        <v>73</v>
      </c>
      <c r="C42" s="71">
        <v>441457</v>
      </c>
      <c r="D42" s="71">
        <v>381037</v>
      </c>
      <c r="E42" s="71">
        <f t="shared" si="0"/>
        <v>0.53672975122006972</v>
      </c>
      <c r="F42" s="71">
        <f t="shared" si="1"/>
        <v>0.46327024877993028</v>
      </c>
      <c r="G42" s="64">
        <f>' 5.2 КС детально'!DZ42</f>
        <v>0</v>
      </c>
      <c r="H42" s="64">
        <f>ROUND(G42/4,0)</f>
        <v>0</v>
      </c>
      <c r="I42" s="64">
        <f>H42</f>
        <v>0</v>
      </c>
      <c r="J42" s="64">
        <f>H42</f>
        <v>0</v>
      </c>
      <c r="K42" s="64">
        <f>G42-H42-I42-J42</f>
        <v>0</v>
      </c>
      <c r="L42" s="64">
        <f t="shared" si="10"/>
        <v>0</v>
      </c>
      <c r="M42" s="64">
        <f t="shared" si="11"/>
        <v>0</v>
      </c>
      <c r="N42" s="64">
        <f t="shared" si="6"/>
        <v>0</v>
      </c>
      <c r="O42" s="64">
        <f t="shared" si="7"/>
        <v>0</v>
      </c>
      <c r="P42" s="64">
        <f t="shared" si="8"/>
        <v>0</v>
      </c>
      <c r="Q42" s="64">
        <f t="shared" si="12"/>
        <v>0</v>
      </c>
      <c r="R42" s="64">
        <f t="shared" si="13"/>
        <v>0</v>
      </c>
      <c r="S42" s="64">
        <f t="shared" si="13"/>
        <v>0</v>
      </c>
      <c r="T42" s="64">
        <f t="shared" si="13"/>
        <v>0</v>
      </c>
      <c r="U42" s="64">
        <f t="shared" si="13"/>
        <v>0</v>
      </c>
    </row>
    <row r="43" spans="1:21" x14ac:dyDescent="0.2">
      <c r="A43" s="52">
        <v>37</v>
      </c>
      <c r="B43" s="54" t="s">
        <v>31</v>
      </c>
      <c r="C43" s="71">
        <v>20296</v>
      </c>
      <c r="D43" s="71">
        <v>7088</v>
      </c>
      <c r="E43" s="71">
        <f t="shared" si="0"/>
        <v>0.74116272275781481</v>
      </c>
      <c r="F43" s="71">
        <f t="shared" si="1"/>
        <v>0.25883727724218519</v>
      </c>
      <c r="G43" s="64">
        <f>' 5.2 КС детально'!DZ43</f>
        <v>0</v>
      </c>
      <c r="H43" s="64">
        <f>ROUND(G43/4,0)</f>
        <v>0</v>
      </c>
      <c r="I43" s="64">
        <f>H43</f>
        <v>0</v>
      </c>
      <c r="J43" s="64">
        <f>H43</f>
        <v>0</v>
      </c>
      <c r="K43" s="64">
        <f>G43-H43-I43-J43</f>
        <v>0</v>
      </c>
      <c r="L43" s="64">
        <f t="shared" si="10"/>
        <v>0</v>
      </c>
      <c r="M43" s="64">
        <f t="shared" si="11"/>
        <v>0</v>
      </c>
      <c r="N43" s="64">
        <f t="shared" si="6"/>
        <v>0</v>
      </c>
      <c r="O43" s="64">
        <f t="shared" si="7"/>
        <v>0</v>
      </c>
      <c r="P43" s="64">
        <f t="shared" si="8"/>
        <v>0</v>
      </c>
      <c r="Q43" s="64">
        <f t="shared" si="12"/>
        <v>0</v>
      </c>
      <c r="R43" s="64">
        <f t="shared" si="13"/>
        <v>0</v>
      </c>
      <c r="S43" s="64">
        <f t="shared" si="13"/>
        <v>0</v>
      </c>
      <c r="T43" s="64">
        <f t="shared" si="13"/>
        <v>0</v>
      </c>
      <c r="U43" s="64">
        <f t="shared" si="13"/>
        <v>0</v>
      </c>
    </row>
    <row r="44" spans="1:21" ht="15.75" x14ac:dyDescent="0.25">
      <c r="A44" s="52">
        <v>38</v>
      </c>
      <c r="B44" s="54" t="s">
        <v>32</v>
      </c>
      <c r="C44" s="72">
        <v>60194</v>
      </c>
      <c r="D44" s="71">
        <v>10332</v>
      </c>
      <c r="E44" s="71">
        <f t="shared" si="0"/>
        <v>0.85350083657091003</v>
      </c>
      <c r="F44" s="71">
        <f t="shared" si="1"/>
        <v>0.14649916342908997</v>
      </c>
      <c r="G44" s="64">
        <f>' 5.2 КС детально'!DZ44</f>
        <v>0</v>
      </c>
      <c r="H44" s="64"/>
      <c r="I44" s="64"/>
      <c r="J44" s="64"/>
      <c r="K44" s="64"/>
      <c r="L44" s="64">
        <f t="shared" si="10"/>
        <v>0</v>
      </c>
      <c r="M44" s="64">
        <f t="shared" si="11"/>
        <v>0</v>
      </c>
      <c r="N44" s="64">
        <f t="shared" si="6"/>
        <v>0</v>
      </c>
      <c r="O44" s="64">
        <f t="shared" si="7"/>
        <v>0</v>
      </c>
      <c r="P44" s="64">
        <f t="shared" si="8"/>
        <v>0</v>
      </c>
      <c r="Q44" s="64">
        <f t="shared" si="12"/>
        <v>0</v>
      </c>
      <c r="R44" s="64">
        <f t="shared" si="13"/>
        <v>0</v>
      </c>
      <c r="S44" s="64">
        <f t="shared" si="13"/>
        <v>0</v>
      </c>
      <c r="T44" s="64">
        <f t="shared" si="13"/>
        <v>0</v>
      </c>
      <c r="U44" s="64">
        <f t="shared" si="13"/>
        <v>0</v>
      </c>
    </row>
    <row r="45" spans="1:21" ht="15.75" x14ac:dyDescent="0.25">
      <c r="A45" s="52">
        <v>39</v>
      </c>
      <c r="B45" s="54" t="s">
        <v>33</v>
      </c>
      <c r="C45" s="72">
        <v>94360</v>
      </c>
      <c r="D45" s="71">
        <v>17577</v>
      </c>
      <c r="E45" s="71">
        <f t="shared" si="0"/>
        <v>0.84297417297229693</v>
      </c>
      <c r="F45" s="71">
        <f t="shared" si="1"/>
        <v>0.15702582702770307</v>
      </c>
      <c r="G45" s="64">
        <f>' 5.2 КС детально'!DZ45</f>
        <v>0</v>
      </c>
      <c r="H45" s="64"/>
      <c r="I45" s="64"/>
      <c r="J45" s="64"/>
      <c r="K45" s="64"/>
      <c r="L45" s="64">
        <f t="shared" si="10"/>
        <v>0</v>
      </c>
      <c r="M45" s="64">
        <f t="shared" si="11"/>
        <v>0</v>
      </c>
      <c r="N45" s="64">
        <f t="shared" si="6"/>
        <v>0</v>
      </c>
      <c r="O45" s="64">
        <f t="shared" si="7"/>
        <v>0</v>
      </c>
      <c r="P45" s="64">
        <f t="shared" si="8"/>
        <v>0</v>
      </c>
      <c r="Q45" s="64">
        <f t="shared" si="12"/>
        <v>0</v>
      </c>
      <c r="R45" s="64">
        <f t="shared" si="13"/>
        <v>0</v>
      </c>
      <c r="S45" s="64">
        <f t="shared" si="13"/>
        <v>0</v>
      </c>
      <c r="T45" s="64">
        <f t="shared" si="13"/>
        <v>0</v>
      </c>
      <c r="U45" s="64">
        <f t="shared" si="13"/>
        <v>0</v>
      </c>
    </row>
    <row r="46" spans="1:21" ht="15.75" x14ac:dyDescent="0.25">
      <c r="A46" s="52">
        <v>40</v>
      </c>
      <c r="B46" s="54" t="s">
        <v>34</v>
      </c>
      <c r="C46" s="72">
        <v>92101</v>
      </c>
      <c r="D46" s="71">
        <v>20950</v>
      </c>
      <c r="E46" s="71">
        <f t="shared" si="0"/>
        <v>0.81468540747096441</v>
      </c>
      <c r="F46" s="71">
        <f t="shared" si="1"/>
        <v>0.18531459252903559</v>
      </c>
      <c r="G46" s="64">
        <f>' 5.2 КС детально'!DZ46</f>
        <v>0</v>
      </c>
      <c r="H46" s="64"/>
      <c r="I46" s="64"/>
      <c r="J46" s="64"/>
      <c r="K46" s="64"/>
      <c r="L46" s="64">
        <f t="shared" si="10"/>
        <v>0</v>
      </c>
      <c r="M46" s="64">
        <f t="shared" si="11"/>
        <v>0</v>
      </c>
      <c r="N46" s="64">
        <f t="shared" si="6"/>
        <v>0</v>
      </c>
      <c r="O46" s="64">
        <f t="shared" si="7"/>
        <v>0</v>
      </c>
      <c r="P46" s="64">
        <f t="shared" si="8"/>
        <v>0</v>
      </c>
      <c r="Q46" s="64">
        <f t="shared" si="12"/>
        <v>0</v>
      </c>
      <c r="R46" s="64">
        <f t="shared" si="13"/>
        <v>0</v>
      </c>
      <c r="S46" s="64">
        <f t="shared" si="13"/>
        <v>0</v>
      </c>
      <c r="T46" s="64">
        <f t="shared" si="13"/>
        <v>0</v>
      </c>
      <c r="U46" s="64">
        <f t="shared" si="13"/>
        <v>0</v>
      </c>
    </row>
    <row r="47" spans="1:21" ht="30" x14ac:dyDescent="0.2">
      <c r="A47" s="52">
        <v>41</v>
      </c>
      <c r="B47" s="54" t="s">
        <v>35</v>
      </c>
      <c r="C47" s="71">
        <v>441457</v>
      </c>
      <c r="D47" s="71">
        <v>381037</v>
      </c>
      <c r="E47" s="71">
        <f t="shared" si="0"/>
        <v>0.53672975122006972</v>
      </c>
      <c r="F47" s="71">
        <f t="shared" si="1"/>
        <v>0.46327024877993028</v>
      </c>
      <c r="G47" s="64">
        <f>' 5.2 КС детально'!DZ47</f>
        <v>0</v>
      </c>
      <c r="H47" s="64"/>
      <c r="I47" s="64"/>
      <c r="J47" s="64"/>
      <c r="K47" s="64"/>
      <c r="L47" s="64">
        <f t="shared" si="10"/>
        <v>0</v>
      </c>
      <c r="M47" s="64">
        <f t="shared" si="11"/>
        <v>0</v>
      </c>
      <c r="N47" s="64">
        <f t="shared" si="6"/>
        <v>0</v>
      </c>
      <c r="O47" s="64">
        <f t="shared" si="7"/>
        <v>0</v>
      </c>
      <c r="P47" s="64">
        <f t="shared" si="8"/>
        <v>0</v>
      </c>
      <c r="Q47" s="64">
        <f t="shared" si="12"/>
        <v>0</v>
      </c>
      <c r="R47" s="64">
        <f t="shared" si="13"/>
        <v>0</v>
      </c>
      <c r="S47" s="64">
        <f t="shared" si="13"/>
        <v>0</v>
      </c>
      <c r="T47" s="64">
        <f t="shared" si="13"/>
        <v>0</v>
      </c>
      <c r="U47" s="64">
        <f t="shared" si="13"/>
        <v>0</v>
      </c>
    </row>
    <row r="48" spans="1:21" ht="30" x14ac:dyDescent="0.2">
      <c r="A48" s="52">
        <v>42</v>
      </c>
      <c r="B48" s="54" t="s">
        <v>36</v>
      </c>
      <c r="C48" s="71">
        <v>441457</v>
      </c>
      <c r="D48" s="71">
        <v>381037</v>
      </c>
      <c r="E48" s="71">
        <f t="shared" si="0"/>
        <v>0.53672975122006972</v>
      </c>
      <c r="F48" s="71">
        <f t="shared" si="1"/>
        <v>0.46327024877993028</v>
      </c>
      <c r="G48" s="64">
        <f>' 5.2 КС детально'!DZ48</f>
        <v>0</v>
      </c>
      <c r="H48" s="64"/>
      <c r="I48" s="64"/>
      <c r="J48" s="64"/>
      <c r="K48" s="64"/>
      <c r="L48" s="64">
        <f t="shared" si="10"/>
        <v>0</v>
      </c>
      <c r="M48" s="64">
        <f t="shared" si="11"/>
        <v>0</v>
      </c>
      <c r="N48" s="64">
        <f t="shared" si="6"/>
        <v>0</v>
      </c>
      <c r="O48" s="64">
        <f t="shared" si="7"/>
        <v>0</v>
      </c>
      <c r="P48" s="64">
        <f t="shared" si="8"/>
        <v>0</v>
      </c>
      <c r="Q48" s="64">
        <f t="shared" si="12"/>
        <v>0</v>
      </c>
      <c r="R48" s="64">
        <f t="shared" si="13"/>
        <v>0</v>
      </c>
      <c r="S48" s="64">
        <f t="shared" si="13"/>
        <v>0</v>
      </c>
      <c r="T48" s="64">
        <f t="shared" si="13"/>
        <v>0</v>
      </c>
      <c r="U48" s="64">
        <f t="shared" si="13"/>
        <v>0</v>
      </c>
    </row>
    <row r="49" spans="1:21" ht="15.75" x14ac:dyDescent="0.25">
      <c r="A49" s="52">
        <v>43</v>
      </c>
      <c r="B49" s="54" t="s">
        <v>37</v>
      </c>
      <c r="C49" s="72">
        <v>6169</v>
      </c>
      <c r="D49" s="71">
        <v>8051</v>
      </c>
      <c r="E49" s="71">
        <f t="shared" si="0"/>
        <v>0.43382559774964841</v>
      </c>
      <c r="F49" s="71">
        <f t="shared" si="1"/>
        <v>0.56617440225035165</v>
      </c>
      <c r="G49" s="64">
        <f>' 5.2 КС детально'!DZ49</f>
        <v>0</v>
      </c>
      <c r="H49" s="64">
        <f>ROUND(G49/4,0)</f>
        <v>0</v>
      </c>
      <c r="I49" s="64">
        <f>H49</f>
        <v>0</v>
      </c>
      <c r="J49" s="64">
        <f>H49</f>
        <v>0</v>
      </c>
      <c r="K49" s="64">
        <f>G49-H49-I49-J49</f>
        <v>0</v>
      </c>
      <c r="L49" s="64">
        <f t="shared" si="10"/>
        <v>0</v>
      </c>
      <c r="M49" s="64">
        <f t="shared" si="11"/>
        <v>0</v>
      </c>
      <c r="N49" s="64">
        <f t="shared" si="6"/>
        <v>0</v>
      </c>
      <c r="O49" s="64">
        <f t="shared" si="7"/>
        <v>0</v>
      </c>
      <c r="P49" s="64">
        <f t="shared" si="8"/>
        <v>0</v>
      </c>
      <c r="Q49" s="64">
        <f t="shared" si="12"/>
        <v>0</v>
      </c>
      <c r="R49" s="64">
        <f t="shared" si="13"/>
        <v>0</v>
      </c>
      <c r="S49" s="64">
        <f t="shared" si="13"/>
        <v>0</v>
      </c>
      <c r="T49" s="64">
        <f t="shared" si="13"/>
        <v>0</v>
      </c>
      <c r="U49" s="64">
        <f t="shared" si="13"/>
        <v>0</v>
      </c>
    </row>
    <row r="50" spans="1:21" ht="30.75" x14ac:dyDescent="0.25">
      <c r="A50" s="52">
        <v>44</v>
      </c>
      <c r="B50" s="54" t="s">
        <v>38</v>
      </c>
      <c r="C50" s="72">
        <v>23717</v>
      </c>
      <c r="D50" s="72">
        <v>30057</v>
      </c>
      <c r="E50" s="71">
        <f t="shared" si="0"/>
        <v>0.44104957786290772</v>
      </c>
      <c r="F50" s="71">
        <f t="shared" si="1"/>
        <v>0.55895042213709223</v>
      </c>
      <c r="G50" s="64">
        <f>' 5.2 КС детально'!DZ50</f>
        <v>0</v>
      </c>
      <c r="H50" s="64">
        <f>ROUND(G50/4,0)</f>
        <v>0</v>
      </c>
      <c r="I50" s="64">
        <f>H50</f>
        <v>0</v>
      </c>
      <c r="J50" s="64">
        <f>H50</f>
        <v>0</v>
      </c>
      <c r="K50" s="64">
        <f>G50-H50-I50-J50</f>
        <v>0</v>
      </c>
      <c r="L50" s="64">
        <f t="shared" si="10"/>
        <v>0</v>
      </c>
      <c r="M50" s="64">
        <f t="shared" si="11"/>
        <v>0</v>
      </c>
      <c r="N50" s="64">
        <f t="shared" si="6"/>
        <v>0</v>
      </c>
      <c r="O50" s="64">
        <f t="shared" si="7"/>
        <v>0</v>
      </c>
      <c r="P50" s="64">
        <f t="shared" si="8"/>
        <v>0</v>
      </c>
      <c r="Q50" s="64">
        <f t="shared" si="12"/>
        <v>0</v>
      </c>
      <c r="R50" s="64">
        <f t="shared" si="13"/>
        <v>0</v>
      </c>
      <c r="S50" s="64">
        <f t="shared" si="13"/>
        <v>0</v>
      </c>
      <c r="T50" s="64">
        <f t="shared" si="13"/>
        <v>0</v>
      </c>
      <c r="U50" s="64">
        <f t="shared" si="13"/>
        <v>0</v>
      </c>
    </row>
    <row r="51" spans="1:21" ht="15.75" x14ac:dyDescent="0.25">
      <c r="A51" s="52">
        <v>45</v>
      </c>
      <c r="B51" s="54" t="s">
        <v>74</v>
      </c>
      <c r="C51" s="72">
        <v>23717</v>
      </c>
      <c r="D51" s="72">
        <v>30057</v>
      </c>
      <c r="E51" s="71">
        <f t="shared" si="0"/>
        <v>0.44104957786290772</v>
      </c>
      <c r="F51" s="71">
        <f t="shared" si="1"/>
        <v>0.55895042213709223</v>
      </c>
      <c r="G51" s="64">
        <f>' 5.2 КС детально'!DZ51</f>
        <v>0</v>
      </c>
      <c r="H51" s="64"/>
      <c r="I51" s="64"/>
      <c r="J51" s="64"/>
      <c r="K51" s="64"/>
      <c r="L51" s="64">
        <f t="shared" si="10"/>
        <v>0</v>
      </c>
      <c r="M51" s="64">
        <f t="shared" si="11"/>
        <v>0</v>
      </c>
      <c r="N51" s="64">
        <f t="shared" si="6"/>
        <v>0</v>
      </c>
      <c r="O51" s="64">
        <f t="shared" si="7"/>
        <v>0</v>
      </c>
      <c r="P51" s="64">
        <f t="shared" si="8"/>
        <v>0</v>
      </c>
      <c r="Q51" s="64">
        <f t="shared" si="12"/>
        <v>0</v>
      </c>
      <c r="R51" s="64">
        <f t="shared" si="13"/>
        <v>0</v>
      </c>
      <c r="S51" s="64">
        <f t="shared" si="13"/>
        <v>0</v>
      </c>
      <c r="T51" s="64">
        <f t="shared" si="13"/>
        <v>0</v>
      </c>
      <c r="U51" s="64">
        <f t="shared" si="13"/>
        <v>0</v>
      </c>
    </row>
    <row r="52" spans="1:21" ht="15.75" x14ac:dyDescent="0.25">
      <c r="A52" s="52">
        <v>46</v>
      </c>
      <c r="B52" s="54" t="s">
        <v>75</v>
      </c>
      <c r="C52" s="72">
        <v>7129</v>
      </c>
      <c r="D52" s="71">
        <v>1196</v>
      </c>
      <c r="E52" s="71">
        <f t="shared" si="0"/>
        <v>0.85633633633633632</v>
      </c>
      <c r="F52" s="71">
        <f t="shared" si="1"/>
        <v>0.14366366366366368</v>
      </c>
      <c r="G52" s="64">
        <f>' 5.2 КС детально'!DZ52</f>
        <v>11688169.07</v>
      </c>
      <c r="H52" s="64">
        <f>ROUND(G52/4,0)</f>
        <v>2922042</v>
      </c>
      <c r="I52" s="64">
        <f>H52</f>
        <v>2922042</v>
      </c>
      <c r="J52" s="64">
        <f>H52</f>
        <v>2922042</v>
      </c>
      <c r="K52" s="64">
        <f>G52-H52-I52-J52</f>
        <v>2922043.0700000003</v>
      </c>
      <c r="L52" s="64">
        <f t="shared" si="10"/>
        <v>10009003.880000001</v>
      </c>
      <c r="M52" s="64">
        <f t="shared" si="11"/>
        <v>2502250.9700000002</v>
      </c>
      <c r="N52" s="64">
        <f t="shared" si="6"/>
        <v>2502250.9700000002</v>
      </c>
      <c r="O52" s="64">
        <f t="shared" si="7"/>
        <v>2502250.9700000002</v>
      </c>
      <c r="P52" s="64">
        <f t="shared" si="8"/>
        <v>2502250.9699999993</v>
      </c>
      <c r="Q52" s="64">
        <f t="shared" si="12"/>
        <v>1679165.1900000004</v>
      </c>
      <c r="R52" s="64">
        <f t="shared" si="13"/>
        <v>419791.0299999998</v>
      </c>
      <c r="S52" s="64">
        <f t="shared" si="13"/>
        <v>419791.0299999998</v>
      </c>
      <c r="T52" s="64">
        <f t="shared" si="13"/>
        <v>419791.0299999998</v>
      </c>
      <c r="U52" s="64">
        <f t="shared" si="13"/>
        <v>419792.10000000102</v>
      </c>
    </row>
    <row r="53" spans="1:21" ht="30" x14ac:dyDescent="0.2">
      <c r="A53" s="52">
        <v>47</v>
      </c>
      <c r="B53" s="54" t="s">
        <v>39</v>
      </c>
      <c r="C53" s="71">
        <v>441457</v>
      </c>
      <c r="D53" s="71">
        <v>381037</v>
      </c>
      <c r="E53" s="71">
        <f t="shared" si="0"/>
        <v>0.53672975122006972</v>
      </c>
      <c r="F53" s="71">
        <f t="shared" si="1"/>
        <v>0.46327024877993028</v>
      </c>
      <c r="G53" s="64">
        <f>' 5.2 КС детально'!DZ53</f>
        <v>0</v>
      </c>
      <c r="H53" s="64"/>
      <c r="I53" s="64"/>
      <c r="J53" s="64"/>
      <c r="K53" s="64"/>
      <c r="L53" s="64">
        <f t="shared" si="10"/>
        <v>0</v>
      </c>
      <c r="M53" s="64">
        <f t="shared" si="11"/>
        <v>0</v>
      </c>
      <c r="N53" s="64">
        <f t="shared" si="6"/>
        <v>0</v>
      </c>
      <c r="O53" s="64">
        <f t="shared" si="7"/>
        <v>0</v>
      </c>
      <c r="P53" s="64">
        <f t="shared" si="8"/>
        <v>0</v>
      </c>
      <c r="Q53" s="64">
        <f t="shared" si="12"/>
        <v>0</v>
      </c>
      <c r="R53" s="64">
        <f t="shared" si="13"/>
        <v>0</v>
      </c>
      <c r="S53" s="64">
        <f t="shared" si="13"/>
        <v>0</v>
      </c>
      <c r="T53" s="64">
        <f t="shared" si="13"/>
        <v>0</v>
      </c>
      <c r="U53" s="64">
        <f t="shared" si="13"/>
        <v>0</v>
      </c>
    </row>
    <row r="54" spans="1:21" x14ac:dyDescent="0.2">
      <c r="A54" s="52">
        <v>48</v>
      </c>
      <c r="B54" s="54" t="s">
        <v>40</v>
      </c>
      <c r="C54" s="71">
        <v>441457</v>
      </c>
      <c r="D54" s="71">
        <v>381037</v>
      </c>
      <c r="E54" s="71">
        <f t="shared" si="0"/>
        <v>0.53672975122006972</v>
      </c>
      <c r="F54" s="71">
        <f t="shared" si="1"/>
        <v>0.46327024877993028</v>
      </c>
      <c r="G54" s="64">
        <f>' 5.2 КС детально'!DZ54</f>
        <v>0</v>
      </c>
      <c r="H54" s="64"/>
      <c r="I54" s="64"/>
      <c r="J54" s="64"/>
      <c r="K54" s="64"/>
      <c r="L54" s="64">
        <f t="shared" si="10"/>
        <v>0</v>
      </c>
      <c r="M54" s="64">
        <f t="shared" si="11"/>
        <v>0</v>
      </c>
      <c r="N54" s="64">
        <f t="shared" si="6"/>
        <v>0</v>
      </c>
      <c r="O54" s="64">
        <f t="shared" si="7"/>
        <v>0</v>
      </c>
      <c r="P54" s="64">
        <f t="shared" si="8"/>
        <v>0</v>
      </c>
      <c r="Q54" s="64">
        <f t="shared" si="12"/>
        <v>0</v>
      </c>
      <c r="R54" s="64">
        <f t="shared" si="13"/>
        <v>0</v>
      </c>
      <c r="S54" s="64">
        <f t="shared" si="13"/>
        <v>0</v>
      </c>
      <c r="T54" s="64">
        <f t="shared" si="13"/>
        <v>0</v>
      </c>
      <c r="U54" s="64">
        <f t="shared" si="13"/>
        <v>0</v>
      </c>
    </row>
    <row r="55" spans="1:21" x14ac:dyDescent="0.2">
      <c r="A55" s="52">
        <v>49</v>
      </c>
      <c r="B55" s="54" t="s">
        <v>76</v>
      </c>
      <c r="C55" s="71">
        <v>441457</v>
      </c>
      <c r="D55" s="71">
        <v>381037</v>
      </c>
      <c r="E55" s="71">
        <f t="shared" si="0"/>
        <v>0.53672975122006972</v>
      </c>
      <c r="F55" s="71">
        <f t="shared" si="1"/>
        <v>0.46327024877993028</v>
      </c>
      <c r="G55" s="64">
        <f>' 5.2 КС детально'!DZ55</f>
        <v>0</v>
      </c>
      <c r="H55" s="64"/>
      <c r="I55" s="64"/>
      <c r="J55" s="64"/>
      <c r="K55" s="64"/>
      <c r="L55" s="64">
        <f t="shared" si="10"/>
        <v>0</v>
      </c>
      <c r="M55" s="64">
        <f t="shared" si="11"/>
        <v>0</v>
      </c>
      <c r="N55" s="64">
        <f t="shared" si="6"/>
        <v>0</v>
      </c>
      <c r="O55" s="64">
        <f t="shared" si="7"/>
        <v>0</v>
      </c>
      <c r="P55" s="64">
        <f t="shared" si="8"/>
        <v>0</v>
      </c>
      <c r="Q55" s="64">
        <f t="shared" si="12"/>
        <v>0</v>
      </c>
      <c r="R55" s="64">
        <f t="shared" si="13"/>
        <v>0</v>
      </c>
      <c r="S55" s="64">
        <f t="shared" si="13"/>
        <v>0</v>
      </c>
      <c r="T55" s="64">
        <f t="shared" si="13"/>
        <v>0</v>
      </c>
      <c r="U55" s="64">
        <f t="shared" si="13"/>
        <v>0</v>
      </c>
    </row>
    <row r="56" spans="1:21" x14ac:dyDescent="0.2">
      <c r="A56" s="52">
        <v>50</v>
      </c>
      <c r="B56" s="54" t="s">
        <v>41</v>
      </c>
      <c r="C56" s="71">
        <v>441457</v>
      </c>
      <c r="D56" s="71">
        <v>381037</v>
      </c>
      <c r="E56" s="71">
        <f t="shared" si="0"/>
        <v>0.53672975122006972</v>
      </c>
      <c r="F56" s="71">
        <f t="shared" si="1"/>
        <v>0.46327024877993028</v>
      </c>
      <c r="G56" s="64">
        <f>' 5.2 КС детально'!DZ56</f>
        <v>0</v>
      </c>
      <c r="H56" s="64"/>
      <c r="I56" s="64"/>
      <c r="J56" s="64"/>
      <c r="K56" s="64"/>
      <c r="L56" s="64">
        <f t="shared" si="10"/>
        <v>0</v>
      </c>
      <c r="M56" s="64">
        <f t="shared" si="11"/>
        <v>0</v>
      </c>
      <c r="N56" s="64">
        <f t="shared" si="6"/>
        <v>0</v>
      </c>
      <c r="O56" s="64">
        <f t="shared" si="7"/>
        <v>0</v>
      </c>
      <c r="P56" s="64">
        <f t="shared" si="8"/>
        <v>0</v>
      </c>
      <c r="Q56" s="64">
        <f t="shared" si="12"/>
        <v>0</v>
      </c>
      <c r="R56" s="64">
        <f t="shared" si="13"/>
        <v>0</v>
      </c>
      <c r="S56" s="64">
        <f t="shared" si="13"/>
        <v>0</v>
      </c>
      <c r="T56" s="64">
        <f t="shared" si="13"/>
        <v>0</v>
      </c>
      <c r="U56" s="64">
        <f t="shared" si="13"/>
        <v>0</v>
      </c>
    </row>
    <row r="57" spans="1:21" x14ac:dyDescent="0.2">
      <c r="A57" s="52">
        <v>51</v>
      </c>
      <c r="B57" s="54" t="s">
        <v>42</v>
      </c>
      <c r="C57" s="71">
        <v>441457</v>
      </c>
      <c r="D57" s="71">
        <v>381037</v>
      </c>
      <c r="E57" s="71">
        <f t="shared" si="0"/>
        <v>0.53672975122006972</v>
      </c>
      <c r="F57" s="71">
        <f t="shared" si="1"/>
        <v>0.46327024877993028</v>
      </c>
      <c r="G57" s="64">
        <f>' 5.2 КС детально'!DZ57</f>
        <v>0</v>
      </c>
      <c r="H57" s="64"/>
      <c r="I57" s="64"/>
      <c r="J57" s="64"/>
      <c r="K57" s="64"/>
      <c r="L57" s="64">
        <f t="shared" si="10"/>
        <v>0</v>
      </c>
      <c r="M57" s="64">
        <f t="shared" si="11"/>
        <v>0</v>
      </c>
      <c r="N57" s="64">
        <f t="shared" si="6"/>
        <v>0</v>
      </c>
      <c r="O57" s="64">
        <f t="shared" si="7"/>
        <v>0</v>
      </c>
      <c r="P57" s="64">
        <f t="shared" si="8"/>
        <v>0</v>
      </c>
      <c r="Q57" s="64">
        <f t="shared" si="12"/>
        <v>0</v>
      </c>
      <c r="R57" s="64">
        <f t="shared" si="13"/>
        <v>0</v>
      </c>
      <c r="S57" s="64">
        <f t="shared" si="13"/>
        <v>0</v>
      </c>
      <c r="T57" s="64">
        <f t="shared" si="13"/>
        <v>0</v>
      </c>
      <c r="U57" s="64">
        <f t="shared" si="13"/>
        <v>0</v>
      </c>
    </row>
    <row r="58" spans="1:21" x14ac:dyDescent="0.2">
      <c r="A58" s="52">
        <v>52</v>
      </c>
      <c r="B58" s="54" t="s">
        <v>43</v>
      </c>
      <c r="C58" s="71">
        <v>441457</v>
      </c>
      <c r="D58" s="71">
        <v>381037</v>
      </c>
      <c r="E58" s="71">
        <f t="shared" si="0"/>
        <v>0.53672975122006972</v>
      </c>
      <c r="F58" s="71">
        <f t="shared" si="1"/>
        <v>0.46327024877993028</v>
      </c>
      <c r="G58" s="64">
        <f>' 5.2 КС детально'!DZ58</f>
        <v>0</v>
      </c>
      <c r="H58" s="64"/>
      <c r="I58" s="64"/>
      <c r="J58" s="64"/>
      <c r="K58" s="64"/>
      <c r="L58" s="64">
        <f t="shared" si="10"/>
        <v>0</v>
      </c>
      <c r="M58" s="64">
        <f t="shared" si="11"/>
        <v>0</v>
      </c>
      <c r="N58" s="64">
        <f t="shared" si="6"/>
        <v>0</v>
      </c>
      <c r="O58" s="64">
        <f t="shared" si="7"/>
        <v>0</v>
      </c>
      <c r="P58" s="64">
        <f t="shared" si="8"/>
        <v>0</v>
      </c>
      <c r="Q58" s="64">
        <f t="shared" si="12"/>
        <v>0</v>
      </c>
      <c r="R58" s="64">
        <f t="shared" si="13"/>
        <v>0</v>
      </c>
      <c r="S58" s="64">
        <f t="shared" si="13"/>
        <v>0</v>
      </c>
      <c r="T58" s="64">
        <f t="shared" si="13"/>
        <v>0</v>
      </c>
      <c r="U58" s="64">
        <f t="shared" si="13"/>
        <v>0</v>
      </c>
    </row>
    <row r="59" spans="1:21" x14ac:dyDescent="0.2">
      <c r="A59" s="52">
        <v>53</v>
      </c>
      <c r="B59" s="54" t="s">
        <v>44</v>
      </c>
      <c r="C59" s="71">
        <v>441457</v>
      </c>
      <c r="D59" s="71">
        <v>381037</v>
      </c>
      <c r="E59" s="71">
        <f t="shared" si="0"/>
        <v>0.53672975122006972</v>
      </c>
      <c r="F59" s="71">
        <f t="shared" si="1"/>
        <v>0.46327024877993028</v>
      </c>
      <c r="G59" s="64">
        <f>' 5.2 КС детально'!DZ59</f>
        <v>0</v>
      </c>
      <c r="H59" s="64"/>
      <c r="I59" s="64"/>
      <c r="J59" s="64"/>
      <c r="K59" s="64"/>
      <c r="L59" s="64">
        <f t="shared" si="10"/>
        <v>0</v>
      </c>
      <c r="M59" s="64">
        <f t="shared" si="11"/>
        <v>0</v>
      </c>
      <c r="N59" s="64">
        <f t="shared" si="6"/>
        <v>0</v>
      </c>
      <c r="O59" s="64">
        <f t="shared" si="7"/>
        <v>0</v>
      </c>
      <c r="P59" s="64">
        <f t="shared" si="8"/>
        <v>0</v>
      </c>
      <c r="Q59" s="64">
        <f t="shared" si="12"/>
        <v>0</v>
      </c>
      <c r="R59" s="64">
        <f t="shared" si="13"/>
        <v>0</v>
      </c>
      <c r="S59" s="64">
        <f t="shared" si="13"/>
        <v>0</v>
      </c>
      <c r="T59" s="64">
        <f t="shared" si="13"/>
        <v>0</v>
      </c>
      <c r="U59" s="64">
        <f t="shared" si="13"/>
        <v>0</v>
      </c>
    </row>
    <row r="60" spans="1:21" x14ac:dyDescent="0.2">
      <c r="A60" s="52">
        <v>54</v>
      </c>
      <c r="B60" s="55" t="s">
        <v>77</v>
      </c>
      <c r="C60" s="71">
        <v>441457</v>
      </c>
      <c r="D60" s="71">
        <v>381037</v>
      </c>
      <c r="E60" s="71">
        <f t="shared" si="0"/>
        <v>0.53672975122006972</v>
      </c>
      <c r="F60" s="71">
        <f t="shared" si="1"/>
        <v>0.46327024877993028</v>
      </c>
      <c r="G60" s="64">
        <f>' 5.2 КС детально'!DZ60</f>
        <v>22987423.91</v>
      </c>
      <c r="H60" s="64">
        <f>ROUND(G60/4,0)</f>
        <v>5746856</v>
      </c>
      <c r="I60" s="64">
        <f>H60</f>
        <v>5746856</v>
      </c>
      <c r="J60" s="64">
        <f>H60</f>
        <v>5746856</v>
      </c>
      <c r="K60" s="64">
        <f>G60-H60-I60-J60</f>
        <v>5746855.9100000001</v>
      </c>
      <c r="L60" s="64">
        <f t="shared" si="10"/>
        <v>12338034.32</v>
      </c>
      <c r="M60" s="64">
        <f t="shared" si="11"/>
        <v>3084508.58</v>
      </c>
      <c r="N60" s="64">
        <f t="shared" si="6"/>
        <v>3084508.58</v>
      </c>
      <c r="O60" s="64">
        <f t="shared" si="7"/>
        <v>3084508.58</v>
      </c>
      <c r="P60" s="64">
        <f t="shared" si="8"/>
        <v>3084508.58</v>
      </c>
      <c r="Q60" s="64">
        <f t="shared" si="12"/>
        <v>10649389.59</v>
      </c>
      <c r="R60" s="64">
        <f t="shared" si="13"/>
        <v>2662347.42</v>
      </c>
      <c r="S60" s="64">
        <f t="shared" si="13"/>
        <v>2662347.42</v>
      </c>
      <c r="T60" s="64">
        <f t="shared" si="13"/>
        <v>2662347.42</v>
      </c>
      <c r="U60" s="64">
        <f t="shared" si="13"/>
        <v>2662347.33</v>
      </c>
    </row>
    <row r="61" spans="1:21" x14ac:dyDescent="0.2">
      <c r="A61" s="52">
        <v>55</v>
      </c>
      <c r="B61" s="54" t="s">
        <v>46</v>
      </c>
      <c r="C61" s="71">
        <v>441457</v>
      </c>
      <c r="D61" s="71">
        <v>381037</v>
      </c>
      <c r="E61" s="71">
        <f t="shared" si="0"/>
        <v>0.53672975122006972</v>
      </c>
      <c r="F61" s="71">
        <f t="shared" si="1"/>
        <v>0.46327024877993028</v>
      </c>
      <c r="G61" s="64">
        <f>' 5.2 КС детально'!DZ61</f>
        <v>0</v>
      </c>
      <c r="H61" s="64"/>
      <c r="I61" s="64"/>
      <c r="J61" s="64"/>
      <c r="K61" s="64"/>
      <c r="L61" s="64">
        <f t="shared" si="10"/>
        <v>0</v>
      </c>
      <c r="M61" s="64">
        <f t="shared" si="11"/>
        <v>0</v>
      </c>
      <c r="N61" s="64">
        <f t="shared" si="6"/>
        <v>0</v>
      </c>
      <c r="O61" s="64">
        <f t="shared" si="7"/>
        <v>0</v>
      </c>
      <c r="P61" s="64">
        <f t="shared" si="8"/>
        <v>0</v>
      </c>
      <c r="Q61" s="64">
        <f t="shared" si="12"/>
        <v>0</v>
      </c>
      <c r="R61" s="64">
        <f t="shared" si="13"/>
        <v>0</v>
      </c>
      <c r="S61" s="64">
        <f t="shared" si="13"/>
        <v>0</v>
      </c>
      <c r="T61" s="64">
        <f t="shared" si="13"/>
        <v>0</v>
      </c>
      <c r="U61" s="64">
        <f t="shared" si="13"/>
        <v>0</v>
      </c>
    </row>
    <row r="62" spans="1:21" x14ac:dyDescent="0.2">
      <c r="A62" s="52">
        <v>56</v>
      </c>
      <c r="B62" s="55" t="s">
        <v>48</v>
      </c>
      <c r="C62" s="71">
        <v>441457</v>
      </c>
      <c r="D62" s="71">
        <v>381037</v>
      </c>
      <c r="E62" s="71">
        <f t="shared" si="0"/>
        <v>0.53672975122006972</v>
      </c>
      <c r="F62" s="71">
        <f t="shared" si="1"/>
        <v>0.46327024877993028</v>
      </c>
      <c r="G62" s="64">
        <f>' 5.2 КС детально'!DZ62</f>
        <v>0</v>
      </c>
      <c r="H62" s="64"/>
      <c r="I62" s="64"/>
      <c r="J62" s="64"/>
      <c r="K62" s="64"/>
      <c r="L62" s="64">
        <f t="shared" si="10"/>
        <v>0</v>
      </c>
      <c r="M62" s="64">
        <f t="shared" si="11"/>
        <v>0</v>
      </c>
      <c r="N62" s="64">
        <f t="shared" si="6"/>
        <v>0</v>
      </c>
      <c r="O62" s="64">
        <f t="shared" si="7"/>
        <v>0</v>
      </c>
      <c r="P62" s="64">
        <f t="shared" si="8"/>
        <v>0</v>
      </c>
      <c r="Q62" s="64">
        <f t="shared" si="12"/>
        <v>0</v>
      </c>
      <c r="R62" s="64">
        <f t="shared" si="13"/>
        <v>0</v>
      </c>
      <c r="S62" s="64">
        <f t="shared" si="13"/>
        <v>0</v>
      </c>
      <c r="T62" s="64">
        <f t="shared" si="13"/>
        <v>0</v>
      </c>
      <c r="U62" s="64">
        <f t="shared" si="13"/>
        <v>0</v>
      </c>
    </row>
    <row r="63" spans="1:21" x14ac:dyDescent="0.2">
      <c r="A63" s="52">
        <v>57</v>
      </c>
      <c r="B63" s="55" t="s">
        <v>51</v>
      </c>
      <c r="C63" s="71">
        <v>441457</v>
      </c>
      <c r="D63" s="71">
        <v>381037</v>
      </c>
      <c r="E63" s="71">
        <f t="shared" si="0"/>
        <v>0.53672975122006972</v>
      </c>
      <c r="F63" s="71">
        <f t="shared" si="1"/>
        <v>0.46327024877993028</v>
      </c>
      <c r="G63" s="64">
        <f>' 5.2 КС детально'!DZ63</f>
        <v>0</v>
      </c>
      <c r="H63" s="64"/>
      <c r="I63" s="64"/>
      <c r="J63" s="64"/>
      <c r="K63" s="64"/>
      <c r="L63" s="64">
        <f t="shared" si="10"/>
        <v>0</v>
      </c>
      <c r="M63" s="64">
        <f t="shared" si="11"/>
        <v>0</v>
      </c>
      <c r="N63" s="64">
        <f t="shared" si="6"/>
        <v>0</v>
      </c>
      <c r="O63" s="64">
        <f t="shared" si="7"/>
        <v>0</v>
      </c>
      <c r="P63" s="64">
        <f t="shared" si="8"/>
        <v>0</v>
      </c>
      <c r="Q63" s="64">
        <f t="shared" si="12"/>
        <v>0</v>
      </c>
      <c r="R63" s="64">
        <f t="shared" si="13"/>
        <v>0</v>
      </c>
      <c r="S63" s="64">
        <f t="shared" si="13"/>
        <v>0</v>
      </c>
      <c r="T63" s="64">
        <f t="shared" si="13"/>
        <v>0</v>
      </c>
      <c r="U63" s="64">
        <f t="shared" si="13"/>
        <v>0</v>
      </c>
    </row>
    <row r="64" spans="1:21" x14ac:dyDescent="0.2">
      <c r="A64" s="52">
        <v>58</v>
      </c>
      <c r="B64" s="55" t="s">
        <v>53</v>
      </c>
      <c r="C64" s="71">
        <v>441457</v>
      </c>
      <c r="D64" s="71">
        <v>381037</v>
      </c>
      <c r="E64" s="71">
        <f t="shared" si="0"/>
        <v>0.53672975122006972</v>
      </c>
      <c r="F64" s="71">
        <f t="shared" si="1"/>
        <v>0.46327024877993028</v>
      </c>
      <c r="G64" s="64">
        <f>' 5.2 КС детально'!DZ64</f>
        <v>0</v>
      </c>
      <c r="H64" s="64"/>
      <c r="I64" s="64"/>
      <c r="J64" s="64"/>
      <c r="K64" s="64"/>
      <c r="L64" s="64">
        <f t="shared" si="10"/>
        <v>0</v>
      </c>
      <c r="M64" s="64">
        <f t="shared" si="11"/>
        <v>0</v>
      </c>
      <c r="N64" s="64">
        <f t="shared" si="6"/>
        <v>0</v>
      </c>
      <c r="O64" s="64">
        <f t="shared" si="7"/>
        <v>0</v>
      </c>
      <c r="P64" s="64">
        <f t="shared" si="8"/>
        <v>0</v>
      </c>
      <c r="Q64" s="64">
        <f t="shared" si="12"/>
        <v>0</v>
      </c>
      <c r="R64" s="64">
        <f t="shared" si="13"/>
        <v>0</v>
      </c>
      <c r="S64" s="64">
        <f t="shared" si="13"/>
        <v>0</v>
      </c>
      <c r="T64" s="64">
        <f t="shared" si="13"/>
        <v>0</v>
      </c>
      <c r="U64" s="64">
        <f t="shared" si="13"/>
        <v>0</v>
      </c>
    </row>
    <row r="65" spans="1:21" x14ac:dyDescent="0.2">
      <c r="A65" s="52">
        <v>59</v>
      </c>
      <c r="B65" s="55" t="s">
        <v>47</v>
      </c>
      <c r="C65" s="71">
        <v>441457</v>
      </c>
      <c r="D65" s="71">
        <v>381037</v>
      </c>
      <c r="E65" s="71">
        <f t="shared" si="0"/>
        <v>0.53672975122006972</v>
      </c>
      <c r="F65" s="71">
        <f t="shared" si="1"/>
        <v>0.46327024877993028</v>
      </c>
      <c r="G65" s="64">
        <f>' 5.2 КС детально'!DZ65</f>
        <v>0</v>
      </c>
      <c r="H65" s="64"/>
      <c r="I65" s="64"/>
      <c r="J65" s="64"/>
      <c r="K65" s="64"/>
      <c r="L65" s="64">
        <f t="shared" si="10"/>
        <v>0</v>
      </c>
      <c r="M65" s="64">
        <f t="shared" si="11"/>
        <v>0</v>
      </c>
      <c r="N65" s="64">
        <f t="shared" si="6"/>
        <v>0</v>
      </c>
      <c r="O65" s="64">
        <f t="shared" si="7"/>
        <v>0</v>
      </c>
      <c r="P65" s="64">
        <f t="shared" si="8"/>
        <v>0</v>
      </c>
      <c r="Q65" s="64">
        <f t="shared" si="12"/>
        <v>0</v>
      </c>
      <c r="R65" s="64">
        <f t="shared" si="13"/>
        <v>0</v>
      </c>
      <c r="S65" s="64">
        <f t="shared" si="13"/>
        <v>0</v>
      </c>
      <c r="T65" s="64">
        <f t="shared" si="13"/>
        <v>0</v>
      </c>
      <c r="U65" s="64">
        <f t="shared" si="13"/>
        <v>0</v>
      </c>
    </row>
    <row r="66" spans="1:21" x14ac:dyDescent="0.2">
      <c r="A66" s="52">
        <v>60</v>
      </c>
      <c r="B66" s="54" t="s">
        <v>45</v>
      </c>
      <c r="C66" s="71">
        <v>441457</v>
      </c>
      <c r="D66" s="71">
        <v>381037</v>
      </c>
      <c r="E66" s="71">
        <f t="shared" si="0"/>
        <v>0.53672975122006972</v>
      </c>
      <c r="F66" s="71">
        <f t="shared" si="1"/>
        <v>0.46327024877993028</v>
      </c>
      <c r="G66" s="64">
        <f>' 5.2 КС детально'!DZ66</f>
        <v>0</v>
      </c>
      <c r="H66" s="64"/>
      <c r="I66" s="64"/>
      <c r="J66" s="64"/>
      <c r="K66" s="64"/>
      <c r="L66" s="64">
        <f t="shared" si="10"/>
        <v>0</v>
      </c>
      <c r="M66" s="64">
        <f t="shared" si="11"/>
        <v>0</v>
      </c>
      <c r="N66" s="64">
        <f t="shared" si="6"/>
        <v>0</v>
      </c>
      <c r="O66" s="64">
        <f t="shared" si="7"/>
        <v>0</v>
      </c>
      <c r="P66" s="64">
        <f t="shared" si="8"/>
        <v>0</v>
      </c>
      <c r="Q66" s="64">
        <f t="shared" si="12"/>
        <v>0</v>
      </c>
      <c r="R66" s="64">
        <f t="shared" si="13"/>
        <v>0</v>
      </c>
      <c r="S66" s="64">
        <f t="shared" si="13"/>
        <v>0</v>
      </c>
      <c r="T66" s="64">
        <f t="shared" si="13"/>
        <v>0</v>
      </c>
      <c r="U66" s="64">
        <f t="shared" si="13"/>
        <v>0</v>
      </c>
    </row>
    <row r="67" spans="1:21" x14ac:dyDescent="0.2">
      <c r="A67" s="52">
        <v>61</v>
      </c>
      <c r="B67" s="55" t="s">
        <v>49</v>
      </c>
      <c r="C67" s="71">
        <v>441457</v>
      </c>
      <c r="D67" s="71">
        <v>381037</v>
      </c>
      <c r="E67" s="71">
        <f t="shared" si="0"/>
        <v>0.53672975122006972</v>
      </c>
      <c r="F67" s="71">
        <f t="shared" si="1"/>
        <v>0.46327024877993028</v>
      </c>
      <c r="G67" s="64">
        <f>' 5.2 КС детально'!DZ67</f>
        <v>0</v>
      </c>
      <c r="H67" s="64"/>
      <c r="I67" s="64"/>
      <c r="J67" s="64"/>
      <c r="K67" s="64"/>
      <c r="L67" s="64">
        <f t="shared" si="10"/>
        <v>0</v>
      </c>
      <c r="M67" s="64">
        <f t="shared" si="11"/>
        <v>0</v>
      </c>
      <c r="N67" s="64">
        <f t="shared" si="6"/>
        <v>0</v>
      </c>
      <c r="O67" s="64">
        <f t="shared" si="7"/>
        <v>0</v>
      </c>
      <c r="P67" s="64">
        <f t="shared" si="8"/>
        <v>0</v>
      </c>
      <c r="Q67" s="64">
        <f t="shared" si="12"/>
        <v>0</v>
      </c>
      <c r="R67" s="64">
        <f t="shared" si="13"/>
        <v>0</v>
      </c>
      <c r="S67" s="64">
        <f t="shared" si="13"/>
        <v>0</v>
      </c>
      <c r="T67" s="64">
        <f t="shared" si="13"/>
        <v>0</v>
      </c>
      <c r="U67" s="64">
        <f t="shared" si="13"/>
        <v>0</v>
      </c>
    </row>
    <row r="68" spans="1:21" x14ac:dyDescent="0.2">
      <c r="A68" s="52">
        <v>62</v>
      </c>
      <c r="B68" s="55" t="s">
        <v>50</v>
      </c>
      <c r="C68" s="71">
        <v>441457</v>
      </c>
      <c r="D68" s="71">
        <v>381037</v>
      </c>
      <c r="E68" s="71">
        <f t="shared" si="0"/>
        <v>0.53672975122006972</v>
      </c>
      <c r="F68" s="71">
        <f t="shared" si="1"/>
        <v>0.46327024877993028</v>
      </c>
      <c r="G68" s="64">
        <f>' 5.2 КС детально'!DZ68</f>
        <v>0</v>
      </c>
      <c r="H68" s="64">
        <f>ROUND(G68/4,0)</f>
        <v>0</v>
      </c>
      <c r="I68" s="64">
        <f>H68</f>
        <v>0</v>
      </c>
      <c r="J68" s="64">
        <f>H68</f>
        <v>0</v>
      </c>
      <c r="K68" s="64">
        <f>G68-H68-I68-J68</f>
        <v>0</v>
      </c>
      <c r="L68" s="64">
        <f t="shared" si="10"/>
        <v>0</v>
      </c>
      <c r="M68" s="64">
        <f t="shared" si="11"/>
        <v>0</v>
      </c>
      <c r="N68" s="64">
        <f t="shared" si="6"/>
        <v>0</v>
      </c>
      <c r="O68" s="64">
        <f t="shared" si="7"/>
        <v>0</v>
      </c>
      <c r="P68" s="64">
        <f t="shared" si="8"/>
        <v>0</v>
      </c>
      <c r="Q68" s="64">
        <f t="shared" si="12"/>
        <v>0</v>
      </c>
      <c r="R68" s="64">
        <f t="shared" si="13"/>
        <v>0</v>
      </c>
      <c r="S68" s="64">
        <f t="shared" si="13"/>
        <v>0</v>
      </c>
      <c r="T68" s="64">
        <f t="shared" si="13"/>
        <v>0</v>
      </c>
      <c r="U68" s="64">
        <f t="shared" si="13"/>
        <v>0</v>
      </c>
    </row>
    <row r="69" spans="1:21" x14ac:dyDescent="0.2">
      <c r="A69" s="52">
        <v>63</v>
      </c>
      <c r="B69" s="55" t="s">
        <v>52</v>
      </c>
      <c r="C69" s="71">
        <v>441457</v>
      </c>
      <c r="D69" s="71">
        <v>381037</v>
      </c>
      <c r="E69" s="71">
        <f t="shared" si="0"/>
        <v>0.53672975122006972</v>
      </c>
      <c r="F69" s="71">
        <f t="shared" si="1"/>
        <v>0.46327024877993028</v>
      </c>
      <c r="G69" s="64">
        <f>' 5.2 КС детально'!DZ69</f>
        <v>0</v>
      </c>
      <c r="H69" s="64"/>
      <c r="I69" s="64"/>
      <c r="J69" s="64"/>
      <c r="K69" s="64"/>
      <c r="L69" s="64">
        <f t="shared" si="10"/>
        <v>0</v>
      </c>
      <c r="M69" s="64">
        <f t="shared" si="11"/>
        <v>0</v>
      </c>
      <c r="N69" s="64">
        <f t="shared" si="6"/>
        <v>0</v>
      </c>
      <c r="O69" s="64">
        <f t="shared" si="7"/>
        <v>0</v>
      </c>
      <c r="P69" s="64">
        <f t="shared" si="8"/>
        <v>0</v>
      </c>
      <c r="Q69" s="64">
        <f t="shared" si="12"/>
        <v>0</v>
      </c>
      <c r="R69" s="64">
        <f t="shared" si="13"/>
        <v>0</v>
      </c>
      <c r="S69" s="64">
        <f t="shared" si="13"/>
        <v>0</v>
      </c>
      <c r="T69" s="64">
        <f t="shared" si="13"/>
        <v>0</v>
      </c>
      <c r="U69" s="64">
        <f t="shared" si="13"/>
        <v>0</v>
      </c>
    </row>
    <row r="70" spans="1:21" x14ac:dyDescent="0.2">
      <c r="A70" s="52">
        <v>64</v>
      </c>
      <c r="B70" s="55" t="s">
        <v>54</v>
      </c>
      <c r="C70" s="71">
        <v>441457</v>
      </c>
      <c r="D70" s="71">
        <v>381037</v>
      </c>
      <c r="E70" s="71">
        <f t="shared" si="0"/>
        <v>0.53672975122006972</v>
      </c>
      <c r="F70" s="71">
        <f t="shared" si="1"/>
        <v>0.46327024877993028</v>
      </c>
      <c r="G70" s="64">
        <f>' 5.2 КС детально'!DZ70</f>
        <v>0</v>
      </c>
      <c r="H70" s="64"/>
      <c r="I70" s="64"/>
      <c r="J70" s="64"/>
      <c r="K70" s="64"/>
      <c r="L70" s="64">
        <f t="shared" si="10"/>
        <v>0</v>
      </c>
      <c r="M70" s="64">
        <f t="shared" si="11"/>
        <v>0</v>
      </c>
      <c r="N70" s="64">
        <f t="shared" si="6"/>
        <v>0</v>
      </c>
      <c r="O70" s="64">
        <f t="shared" si="7"/>
        <v>0</v>
      </c>
      <c r="P70" s="64">
        <f t="shared" si="8"/>
        <v>0</v>
      </c>
      <c r="Q70" s="64">
        <f t="shared" si="12"/>
        <v>0</v>
      </c>
      <c r="R70" s="64">
        <f t="shared" si="13"/>
        <v>0</v>
      </c>
      <c r="S70" s="64">
        <f t="shared" si="13"/>
        <v>0</v>
      </c>
      <c r="T70" s="64">
        <f t="shared" si="13"/>
        <v>0</v>
      </c>
      <c r="U70" s="64">
        <f t="shared" si="13"/>
        <v>0</v>
      </c>
    </row>
    <row r="71" spans="1:21" ht="45" x14ac:dyDescent="0.2">
      <c r="A71" s="52">
        <v>65</v>
      </c>
      <c r="B71" s="55" t="s">
        <v>56</v>
      </c>
      <c r="C71" s="71">
        <v>441457</v>
      </c>
      <c r="D71" s="71">
        <v>381037</v>
      </c>
      <c r="E71" s="71">
        <f t="shared" ref="E71:E84" si="15">C71/(C71+D71)</f>
        <v>0.53672975122006972</v>
      </c>
      <c r="F71" s="71">
        <f t="shared" ref="F71:F84" si="16">1-E71</f>
        <v>0.46327024877993028</v>
      </c>
      <c r="G71" s="64">
        <f>' 5.2 КС детально'!DZ71</f>
        <v>0</v>
      </c>
      <c r="H71" s="64"/>
      <c r="I71" s="64"/>
      <c r="J71" s="64"/>
      <c r="K71" s="64"/>
      <c r="L71" s="64">
        <f t="shared" si="10"/>
        <v>0</v>
      </c>
      <c r="M71" s="64">
        <f t="shared" si="11"/>
        <v>0</v>
      </c>
      <c r="N71" s="64">
        <f t="shared" ref="N71:N84" si="17">M71</f>
        <v>0</v>
      </c>
      <c r="O71" s="64">
        <f t="shared" ref="O71:O84" si="18">M71</f>
        <v>0</v>
      </c>
      <c r="P71" s="64">
        <f t="shared" ref="P71:P84" si="19">L71-M71-N71-O71</f>
        <v>0</v>
      </c>
      <c r="Q71" s="64">
        <f t="shared" si="12"/>
        <v>0</v>
      </c>
      <c r="R71" s="64">
        <f t="shared" si="13"/>
        <v>0</v>
      </c>
      <c r="S71" s="64">
        <f t="shared" si="13"/>
        <v>0</v>
      </c>
      <c r="T71" s="64">
        <f t="shared" si="13"/>
        <v>0</v>
      </c>
      <c r="U71" s="64">
        <f t="shared" si="13"/>
        <v>0</v>
      </c>
    </row>
    <row r="72" spans="1:21" x14ac:dyDescent="0.2">
      <c r="A72" s="52">
        <v>66</v>
      </c>
      <c r="B72" s="55" t="s">
        <v>78</v>
      </c>
      <c r="C72" s="71">
        <v>441457</v>
      </c>
      <c r="D72" s="71">
        <v>381037</v>
      </c>
      <c r="E72" s="71">
        <f t="shared" si="15"/>
        <v>0.53672975122006972</v>
      </c>
      <c r="F72" s="71">
        <f t="shared" si="16"/>
        <v>0.46327024877993028</v>
      </c>
      <c r="G72" s="64">
        <f>' 5.2 КС детально'!DZ72</f>
        <v>0</v>
      </c>
      <c r="H72" s="64"/>
      <c r="I72" s="64"/>
      <c r="J72" s="64"/>
      <c r="K72" s="64"/>
      <c r="L72" s="64">
        <f t="shared" ref="L72:L84" si="20">ROUND(G72*E72,2)</f>
        <v>0</v>
      </c>
      <c r="M72" s="64">
        <f t="shared" ref="M72:M84" si="21">ROUND(L72/4,2)</f>
        <v>0</v>
      </c>
      <c r="N72" s="64">
        <f t="shared" si="17"/>
        <v>0</v>
      </c>
      <c r="O72" s="64">
        <f t="shared" si="18"/>
        <v>0</v>
      </c>
      <c r="P72" s="64">
        <f t="shared" si="19"/>
        <v>0</v>
      </c>
      <c r="Q72" s="64">
        <f t="shared" ref="Q72:Q84" si="22">R72+S72+T72+U72</f>
        <v>0</v>
      </c>
      <c r="R72" s="64">
        <f t="shared" ref="R72:U84" si="23">H72-M72</f>
        <v>0</v>
      </c>
      <c r="S72" s="64">
        <f t="shared" si="23"/>
        <v>0</v>
      </c>
      <c r="T72" s="64">
        <f t="shared" si="23"/>
        <v>0</v>
      </c>
      <c r="U72" s="64">
        <f t="shared" si="23"/>
        <v>0</v>
      </c>
    </row>
    <row r="73" spans="1:21" x14ac:dyDescent="0.2">
      <c r="A73" s="52">
        <v>67</v>
      </c>
      <c r="B73" s="55" t="s">
        <v>58</v>
      </c>
      <c r="C73" s="71">
        <v>441457</v>
      </c>
      <c r="D73" s="71">
        <v>381037</v>
      </c>
      <c r="E73" s="71">
        <f t="shared" si="15"/>
        <v>0.53672975122006972</v>
      </c>
      <c r="F73" s="71">
        <f t="shared" si="16"/>
        <v>0.46327024877993028</v>
      </c>
      <c r="G73" s="64">
        <f>' 5.2 КС детально'!DZ73</f>
        <v>0</v>
      </c>
      <c r="H73" s="64"/>
      <c r="I73" s="64"/>
      <c r="J73" s="64"/>
      <c r="K73" s="64"/>
      <c r="L73" s="64">
        <f t="shared" si="20"/>
        <v>0</v>
      </c>
      <c r="M73" s="64">
        <f t="shared" si="21"/>
        <v>0</v>
      </c>
      <c r="N73" s="64">
        <f t="shared" si="17"/>
        <v>0</v>
      </c>
      <c r="O73" s="64">
        <f t="shared" si="18"/>
        <v>0</v>
      </c>
      <c r="P73" s="64">
        <f t="shared" si="19"/>
        <v>0</v>
      </c>
      <c r="Q73" s="64">
        <f t="shared" si="22"/>
        <v>0</v>
      </c>
      <c r="R73" s="64">
        <f t="shared" si="23"/>
        <v>0</v>
      </c>
      <c r="S73" s="64">
        <f t="shared" si="23"/>
        <v>0</v>
      </c>
      <c r="T73" s="64">
        <f t="shared" si="23"/>
        <v>0</v>
      </c>
      <c r="U73" s="64">
        <f t="shared" si="23"/>
        <v>0</v>
      </c>
    </row>
    <row r="74" spans="1:21" x14ac:dyDescent="0.2">
      <c r="A74" s="52">
        <v>68</v>
      </c>
      <c r="B74" s="55" t="s">
        <v>60</v>
      </c>
      <c r="C74" s="71">
        <v>441457</v>
      </c>
      <c r="D74" s="71">
        <v>381037</v>
      </c>
      <c r="E74" s="71">
        <f t="shared" si="15"/>
        <v>0.53672975122006972</v>
      </c>
      <c r="F74" s="71">
        <f t="shared" si="16"/>
        <v>0.46327024877993028</v>
      </c>
      <c r="G74" s="64">
        <f>' 5.2 КС детально'!DZ74</f>
        <v>1717445.01</v>
      </c>
      <c r="H74" s="64">
        <f>ROUND(G74/4,0)</f>
        <v>429361</v>
      </c>
      <c r="I74" s="64">
        <f>H74</f>
        <v>429361</v>
      </c>
      <c r="J74" s="64">
        <f>H74</f>
        <v>429361</v>
      </c>
      <c r="K74" s="64">
        <f>G74-H74-I74-J74</f>
        <v>429362.01</v>
      </c>
      <c r="L74" s="64">
        <f t="shared" si="20"/>
        <v>921803.83</v>
      </c>
      <c r="M74" s="64">
        <f t="shared" si="21"/>
        <v>230450.96</v>
      </c>
      <c r="N74" s="64">
        <f t="shared" si="17"/>
        <v>230450.96</v>
      </c>
      <c r="O74" s="64">
        <f t="shared" si="18"/>
        <v>230450.96</v>
      </c>
      <c r="P74" s="64">
        <f t="shared" si="19"/>
        <v>230450.95000000004</v>
      </c>
      <c r="Q74" s="64">
        <f t="shared" si="22"/>
        <v>795641.17999999993</v>
      </c>
      <c r="R74" s="64">
        <f t="shared" si="23"/>
        <v>198910.04</v>
      </c>
      <c r="S74" s="64">
        <f t="shared" si="23"/>
        <v>198910.04</v>
      </c>
      <c r="T74" s="64">
        <f t="shared" si="23"/>
        <v>198910.04</v>
      </c>
      <c r="U74" s="64">
        <f t="shared" si="23"/>
        <v>198911.05999999997</v>
      </c>
    </row>
    <row r="75" spans="1:21" x14ac:dyDescent="0.2">
      <c r="A75" s="52">
        <v>69</v>
      </c>
      <c r="B75" s="55" t="s">
        <v>61</v>
      </c>
      <c r="C75" s="71">
        <v>441457</v>
      </c>
      <c r="D75" s="71">
        <v>381037</v>
      </c>
      <c r="E75" s="71">
        <f t="shared" si="15"/>
        <v>0.53672975122006972</v>
      </c>
      <c r="F75" s="71">
        <f t="shared" si="16"/>
        <v>0.46327024877993028</v>
      </c>
      <c r="G75" s="64">
        <f>' 5.2 КС детально'!DZ75</f>
        <v>0</v>
      </c>
      <c r="H75" s="64"/>
      <c r="I75" s="64"/>
      <c r="J75" s="64"/>
      <c r="K75" s="64"/>
      <c r="L75" s="64">
        <f t="shared" si="20"/>
        <v>0</v>
      </c>
      <c r="M75" s="64">
        <f t="shared" si="21"/>
        <v>0</v>
      </c>
      <c r="N75" s="64">
        <f t="shared" si="17"/>
        <v>0</v>
      </c>
      <c r="O75" s="64">
        <f t="shared" si="18"/>
        <v>0</v>
      </c>
      <c r="P75" s="64">
        <f t="shared" si="19"/>
        <v>0</v>
      </c>
      <c r="Q75" s="64">
        <f t="shared" si="22"/>
        <v>0</v>
      </c>
      <c r="R75" s="64">
        <f t="shared" si="23"/>
        <v>0</v>
      </c>
      <c r="S75" s="64">
        <f t="shared" si="23"/>
        <v>0</v>
      </c>
      <c r="T75" s="64">
        <f t="shared" si="23"/>
        <v>0</v>
      </c>
      <c r="U75" s="64">
        <f t="shared" si="23"/>
        <v>0</v>
      </c>
    </row>
    <row r="76" spans="1:21" x14ac:dyDescent="0.2">
      <c r="A76" s="52">
        <v>70</v>
      </c>
      <c r="B76" s="55" t="s">
        <v>63</v>
      </c>
      <c r="C76" s="71">
        <v>441457</v>
      </c>
      <c r="D76" s="71">
        <v>381037</v>
      </c>
      <c r="E76" s="71">
        <f t="shared" si="15"/>
        <v>0.53672975122006972</v>
      </c>
      <c r="F76" s="71">
        <f t="shared" si="16"/>
        <v>0.46327024877993028</v>
      </c>
      <c r="G76" s="64">
        <f>' 5.2 КС детально'!DZ76</f>
        <v>0</v>
      </c>
      <c r="H76" s="64"/>
      <c r="I76" s="64"/>
      <c r="J76" s="64"/>
      <c r="K76" s="64"/>
      <c r="L76" s="64">
        <f t="shared" si="20"/>
        <v>0</v>
      </c>
      <c r="M76" s="64">
        <f t="shared" si="21"/>
        <v>0</v>
      </c>
      <c r="N76" s="64">
        <f t="shared" si="17"/>
        <v>0</v>
      </c>
      <c r="O76" s="64">
        <f t="shared" si="18"/>
        <v>0</v>
      </c>
      <c r="P76" s="64">
        <f t="shared" si="19"/>
        <v>0</v>
      </c>
      <c r="Q76" s="64">
        <f t="shared" si="22"/>
        <v>0</v>
      </c>
      <c r="R76" s="64">
        <f t="shared" si="23"/>
        <v>0</v>
      </c>
      <c r="S76" s="64">
        <f t="shared" si="23"/>
        <v>0</v>
      </c>
      <c r="T76" s="64">
        <f t="shared" si="23"/>
        <v>0</v>
      </c>
      <c r="U76" s="64">
        <f t="shared" si="23"/>
        <v>0</v>
      </c>
    </row>
    <row r="77" spans="1:21" x14ac:dyDescent="0.2">
      <c r="A77" s="52">
        <v>71</v>
      </c>
      <c r="B77" s="55" t="s">
        <v>64</v>
      </c>
      <c r="C77" s="71">
        <v>441457</v>
      </c>
      <c r="D77" s="71">
        <v>381037</v>
      </c>
      <c r="E77" s="71">
        <f t="shared" si="15"/>
        <v>0.53672975122006972</v>
      </c>
      <c r="F77" s="71">
        <f t="shared" si="16"/>
        <v>0.46327024877993028</v>
      </c>
      <c r="G77" s="64">
        <f>' 5.2 КС детально'!DZ77</f>
        <v>0</v>
      </c>
      <c r="H77" s="64"/>
      <c r="I77" s="64"/>
      <c r="J77" s="64"/>
      <c r="K77" s="64"/>
      <c r="L77" s="64">
        <f t="shared" si="20"/>
        <v>0</v>
      </c>
      <c r="M77" s="64">
        <f t="shared" si="21"/>
        <v>0</v>
      </c>
      <c r="N77" s="64">
        <f t="shared" si="17"/>
        <v>0</v>
      </c>
      <c r="O77" s="64">
        <f t="shared" si="18"/>
        <v>0</v>
      </c>
      <c r="P77" s="64">
        <f t="shared" si="19"/>
        <v>0</v>
      </c>
      <c r="Q77" s="64">
        <f t="shared" si="22"/>
        <v>0</v>
      </c>
      <c r="R77" s="64">
        <f t="shared" si="23"/>
        <v>0</v>
      </c>
      <c r="S77" s="64">
        <f t="shared" si="23"/>
        <v>0</v>
      </c>
      <c r="T77" s="64">
        <f t="shared" si="23"/>
        <v>0</v>
      </c>
      <c r="U77" s="64">
        <f t="shared" si="23"/>
        <v>0</v>
      </c>
    </row>
    <row r="78" spans="1:21" x14ac:dyDescent="0.2">
      <c r="A78" s="52">
        <v>72</v>
      </c>
      <c r="B78" s="54" t="s">
        <v>79</v>
      </c>
      <c r="C78" s="71">
        <v>441457</v>
      </c>
      <c r="D78" s="71">
        <v>381037</v>
      </c>
      <c r="E78" s="71">
        <f t="shared" si="15"/>
        <v>0.53672975122006972</v>
      </c>
      <c r="F78" s="71">
        <f t="shared" si="16"/>
        <v>0.46327024877993028</v>
      </c>
      <c r="G78" s="64">
        <f>' 5.2 КС детально'!DZ78</f>
        <v>0</v>
      </c>
      <c r="H78" s="64"/>
      <c r="I78" s="64"/>
      <c r="J78" s="64"/>
      <c r="K78" s="64"/>
      <c r="L78" s="64">
        <f t="shared" si="20"/>
        <v>0</v>
      </c>
      <c r="M78" s="64">
        <f t="shared" si="21"/>
        <v>0</v>
      </c>
      <c r="N78" s="64">
        <f t="shared" si="17"/>
        <v>0</v>
      </c>
      <c r="O78" s="64">
        <f t="shared" si="18"/>
        <v>0</v>
      </c>
      <c r="P78" s="64">
        <f t="shared" si="19"/>
        <v>0</v>
      </c>
      <c r="Q78" s="64">
        <f t="shared" si="22"/>
        <v>0</v>
      </c>
      <c r="R78" s="64">
        <f t="shared" si="23"/>
        <v>0</v>
      </c>
      <c r="S78" s="64">
        <f t="shared" si="23"/>
        <v>0</v>
      </c>
      <c r="T78" s="64">
        <f t="shared" si="23"/>
        <v>0</v>
      </c>
      <c r="U78" s="64">
        <f t="shared" si="23"/>
        <v>0</v>
      </c>
    </row>
    <row r="79" spans="1:21" x14ac:dyDescent="0.2">
      <c r="A79" s="52">
        <v>73</v>
      </c>
      <c r="B79" s="55" t="s">
        <v>55</v>
      </c>
      <c r="C79" s="71">
        <v>441457</v>
      </c>
      <c r="D79" s="71">
        <v>381037</v>
      </c>
      <c r="E79" s="71">
        <f t="shared" si="15"/>
        <v>0.53672975122006972</v>
      </c>
      <c r="F79" s="71">
        <f t="shared" si="16"/>
        <v>0.46327024877993028</v>
      </c>
      <c r="G79" s="64">
        <f>' 5.2 КС детально'!DZ79</f>
        <v>0</v>
      </c>
      <c r="H79" s="64"/>
      <c r="I79" s="64"/>
      <c r="J79" s="64"/>
      <c r="K79" s="64"/>
      <c r="L79" s="64">
        <f t="shared" si="20"/>
        <v>0</v>
      </c>
      <c r="M79" s="64">
        <f t="shared" si="21"/>
        <v>0</v>
      </c>
      <c r="N79" s="64">
        <f t="shared" si="17"/>
        <v>0</v>
      </c>
      <c r="O79" s="64">
        <f t="shared" si="18"/>
        <v>0</v>
      </c>
      <c r="P79" s="64">
        <f t="shared" si="19"/>
        <v>0</v>
      </c>
      <c r="Q79" s="64">
        <f t="shared" si="22"/>
        <v>0</v>
      </c>
      <c r="R79" s="64">
        <f t="shared" si="23"/>
        <v>0</v>
      </c>
      <c r="S79" s="64">
        <f t="shared" si="23"/>
        <v>0</v>
      </c>
      <c r="T79" s="64">
        <f t="shared" si="23"/>
        <v>0</v>
      </c>
      <c r="U79" s="64">
        <f t="shared" si="23"/>
        <v>0</v>
      </c>
    </row>
    <row r="80" spans="1:21" x14ac:dyDescent="0.2">
      <c r="A80" s="52">
        <v>74</v>
      </c>
      <c r="B80" s="55" t="s">
        <v>57</v>
      </c>
      <c r="C80" s="71">
        <v>441457</v>
      </c>
      <c r="D80" s="71">
        <v>381037</v>
      </c>
      <c r="E80" s="71">
        <f t="shared" si="15"/>
        <v>0.53672975122006972</v>
      </c>
      <c r="F80" s="71">
        <f t="shared" si="16"/>
        <v>0.46327024877993028</v>
      </c>
      <c r="G80" s="64">
        <f>' 5.2 КС детально'!DZ80</f>
        <v>0</v>
      </c>
      <c r="H80" s="64"/>
      <c r="I80" s="64"/>
      <c r="J80" s="64"/>
      <c r="K80" s="64"/>
      <c r="L80" s="64">
        <f t="shared" si="20"/>
        <v>0</v>
      </c>
      <c r="M80" s="64">
        <f t="shared" si="21"/>
        <v>0</v>
      </c>
      <c r="N80" s="64">
        <f t="shared" si="17"/>
        <v>0</v>
      </c>
      <c r="O80" s="64">
        <f t="shared" si="18"/>
        <v>0</v>
      </c>
      <c r="P80" s="64">
        <f t="shared" si="19"/>
        <v>0</v>
      </c>
      <c r="Q80" s="64">
        <f t="shared" si="22"/>
        <v>0</v>
      </c>
      <c r="R80" s="64">
        <f t="shared" si="23"/>
        <v>0</v>
      </c>
      <c r="S80" s="64">
        <f t="shared" si="23"/>
        <v>0</v>
      </c>
      <c r="T80" s="64">
        <f t="shared" si="23"/>
        <v>0</v>
      </c>
      <c r="U80" s="64">
        <f t="shared" si="23"/>
        <v>0</v>
      </c>
    </row>
    <row r="81" spans="1:21" ht="30" x14ac:dyDescent="0.2">
      <c r="A81" s="52">
        <v>75</v>
      </c>
      <c r="B81" s="55" t="s">
        <v>62</v>
      </c>
      <c r="C81" s="71">
        <v>441457</v>
      </c>
      <c r="D81" s="71">
        <v>381037</v>
      </c>
      <c r="E81" s="71">
        <f t="shared" si="15"/>
        <v>0.53672975122006972</v>
      </c>
      <c r="F81" s="71">
        <f t="shared" si="16"/>
        <v>0.46327024877993028</v>
      </c>
      <c r="G81" s="64">
        <f>' 5.2 КС детально'!DZ81</f>
        <v>0</v>
      </c>
      <c r="H81" s="64"/>
      <c r="I81" s="64"/>
      <c r="J81" s="64"/>
      <c r="K81" s="64"/>
      <c r="L81" s="64">
        <f t="shared" si="20"/>
        <v>0</v>
      </c>
      <c r="M81" s="64">
        <f t="shared" si="21"/>
        <v>0</v>
      </c>
      <c r="N81" s="64">
        <f t="shared" si="17"/>
        <v>0</v>
      </c>
      <c r="O81" s="64">
        <f t="shared" si="18"/>
        <v>0</v>
      </c>
      <c r="P81" s="64">
        <f t="shared" si="19"/>
        <v>0</v>
      </c>
      <c r="Q81" s="64">
        <f t="shared" si="22"/>
        <v>0</v>
      </c>
      <c r="R81" s="64">
        <f t="shared" si="23"/>
        <v>0</v>
      </c>
      <c r="S81" s="64">
        <f t="shared" si="23"/>
        <v>0</v>
      </c>
      <c r="T81" s="64">
        <f t="shared" si="23"/>
        <v>0</v>
      </c>
      <c r="U81" s="64">
        <f t="shared" si="23"/>
        <v>0</v>
      </c>
    </row>
    <row r="82" spans="1:21" x14ac:dyDescent="0.2">
      <c r="A82" s="52">
        <v>76</v>
      </c>
      <c r="B82" s="55" t="s">
        <v>59</v>
      </c>
      <c r="C82" s="71">
        <v>441457</v>
      </c>
      <c r="D82" s="71">
        <v>381037</v>
      </c>
      <c r="E82" s="71">
        <f t="shared" si="15"/>
        <v>0.53672975122006972</v>
      </c>
      <c r="F82" s="71">
        <f t="shared" si="16"/>
        <v>0.46327024877993028</v>
      </c>
      <c r="G82" s="64">
        <f>' 5.2 КС детально'!DZ82</f>
        <v>0</v>
      </c>
      <c r="H82" s="64"/>
      <c r="I82" s="64"/>
      <c r="J82" s="64"/>
      <c r="K82" s="64"/>
      <c r="L82" s="64">
        <f t="shared" si="20"/>
        <v>0</v>
      </c>
      <c r="M82" s="64">
        <f t="shared" si="21"/>
        <v>0</v>
      </c>
      <c r="N82" s="64">
        <f t="shared" si="17"/>
        <v>0</v>
      </c>
      <c r="O82" s="64">
        <f t="shared" si="18"/>
        <v>0</v>
      </c>
      <c r="P82" s="64">
        <f t="shared" si="19"/>
        <v>0</v>
      </c>
      <c r="Q82" s="64">
        <f t="shared" si="22"/>
        <v>0</v>
      </c>
      <c r="R82" s="64">
        <f t="shared" si="23"/>
        <v>0</v>
      </c>
      <c r="S82" s="64">
        <f t="shared" si="23"/>
        <v>0</v>
      </c>
      <c r="T82" s="64">
        <f t="shared" si="23"/>
        <v>0</v>
      </c>
      <c r="U82" s="64">
        <f t="shared" si="23"/>
        <v>0</v>
      </c>
    </row>
    <row r="83" spans="1:21" x14ac:dyDescent="0.2">
      <c r="A83" s="52">
        <v>77</v>
      </c>
      <c r="B83" s="55" t="s">
        <v>65</v>
      </c>
      <c r="C83" s="71">
        <v>441457</v>
      </c>
      <c r="D83" s="71">
        <v>381037</v>
      </c>
      <c r="E83" s="71">
        <f t="shared" si="15"/>
        <v>0.53672975122006972</v>
      </c>
      <c r="F83" s="71">
        <f t="shared" si="16"/>
        <v>0.46327024877993028</v>
      </c>
      <c r="G83" s="64">
        <f>' 5.2 КС детально'!DZ83</f>
        <v>0</v>
      </c>
      <c r="H83" s="64"/>
      <c r="I83" s="64"/>
      <c r="J83" s="64"/>
      <c r="K83" s="64"/>
      <c r="L83" s="64">
        <f t="shared" si="20"/>
        <v>0</v>
      </c>
      <c r="M83" s="64">
        <f t="shared" si="21"/>
        <v>0</v>
      </c>
      <c r="N83" s="64">
        <f t="shared" si="17"/>
        <v>0</v>
      </c>
      <c r="O83" s="64">
        <f t="shared" si="18"/>
        <v>0</v>
      </c>
      <c r="P83" s="64">
        <f t="shared" si="19"/>
        <v>0</v>
      </c>
      <c r="Q83" s="64">
        <f t="shared" si="22"/>
        <v>0</v>
      </c>
      <c r="R83" s="64">
        <f t="shared" si="23"/>
        <v>0</v>
      </c>
      <c r="S83" s="64">
        <f t="shared" si="23"/>
        <v>0</v>
      </c>
      <c r="T83" s="64">
        <f t="shared" si="23"/>
        <v>0</v>
      </c>
      <c r="U83" s="64">
        <f t="shared" si="23"/>
        <v>0</v>
      </c>
    </row>
    <row r="84" spans="1:21" x14ac:dyDescent="0.2">
      <c r="A84" s="52">
        <v>78</v>
      </c>
      <c r="B84" s="55" t="s">
        <v>66</v>
      </c>
      <c r="C84" s="71">
        <v>441457</v>
      </c>
      <c r="D84" s="71">
        <v>381037</v>
      </c>
      <c r="E84" s="71">
        <f t="shared" si="15"/>
        <v>0.53672975122006972</v>
      </c>
      <c r="F84" s="71">
        <f t="shared" si="16"/>
        <v>0.46327024877993028</v>
      </c>
      <c r="G84" s="64">
        <f>' 5.2 КС детально'!DZ84</f>
        <v>0</v>
      </c>
      <c r="H84" s="64"/>
      <c r="I84" s="64"/>
      <c r="J84" s="64"/>
      <c r="K84" s="64"/>
      <c r="L84" s="64">
        <f t="shared" si="20"/>
        <v>0</v>
      </c>
      <c r="M84" s="64">
        <f t="shared" si="21"/>
        <v>0</v>
      </c>
      <c r="N84" s="64">
        <f t="shared" si="17"/>
        <v>0</v>
      </c>
      <c r="O84" s="64">
        <f t="shared" si="18"/>
        <v>0</v>
      </c>
      <c r="P84" s="64">
        <f t="shared" si="19"/>
        <v>0</v>
      </c>
      <c r="Q84" s="64">
        <f t="shared" si="22"/>
        <v>0</v>
      </c>
      <c r="R84" s="64">
        <f t="shared" si="23"/>
        <v>0</v>
      </c>
      <c r="S84" s="64">
        <f t="shared" si="23"/>
        <v>0</v>
      </c>
      <c r="T84" s="64">
        <f t="shared" si="23"/>
        <v>0</v>
      </c>
      <c r="U84" s="64">
        <f t="shared" si="23"/>
        <v>0</v>
      </c>
    </row>
    <row r="85" spans="1:2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24">C85/(C85+D85)</f>
        <v>0.53672975122006972</v>
      </c>
      <c r="F85" s="71">
        <f t="shared" ref="F85" si="25">1-E85</f>
        <v>0.46327024877993028</v>
      </c>
      <c r="G85" s="64">
        <v>0</v>
      </c>
      <c r="H85" s="64"/>
      <c r="I85" s="64"/>
      <c r="J85" s="64"/>
      <c r="K85" s="64"/>
      <c r="L85" s="64">
        <f t="shared" ref="L85" si="26">ROUND(G85*E85,2)</f>
        <v>0</v>
      </c>
      <c r="M85" s="64">
        <f t="shared" ref="M85" si="27">ROUND(L85/4,2)</f>
        <v>0</v>
      </c>
      <c r="N85" s="64">
        <f t="shared" ref="N85" si="28">M85</f>
        <v>0</v>
      </c>
      <c r="O85" s="64">
        <f t="shared" ref="O85" si="29">M85</f>
        <v>0</v>
      </c>
      <c r="P85" s="64">
        <f t="shared" ref="P85" si="30">L85-M85-N85-O85</f>
        <v>0</v>
      </c>
      <c r="Q85" s="64">
        <f t="shared" ref="Q85" si="31">R85+S85+T85+U85</f>
        <v>0</v>
      </c>
      <c r="R85" s="64">
        <f t="shared" ref="R85" si="32">H85-M85</f>
        <v>0</v>
      </c>
      <c r="S85" s="64">
        <f t="shared" ref="S85" si="33">I85-N85</f>
        <v>0</v>
      </c>
      <c r="T85" s="64">
        <f t="shared" ref="T85" si="34">J85-O85</f>
        <v>0</v>
      </c>
      <c r="U85" s="64">
        <f t="shared" ref="U85" si="35">K85-P85</f>
        <v>0</v>
      </c>
    </row>
    <row r="86" spans="1:21" s="4" customFormat="1" ht="15.75" x14ac:dyDescent="0.25">
      <c r="A86" s="53"/>
      <c r="B86" s="56" t="s">
        <v>123</v>
      </c>
      <c r="C86" s="71"/>
      <c r="D86" s="71"/>
      <c r="E86" s="71"/>
      <c r="F86" s="71"/>
      <c r="G86" s="65">
        <f>SUM(G7:G84)</f>
        <v>150585119.99999997</v>
      </c>
      <c r="H86" s="65">
        <f>SUM(H7:H84)</f>
        <v>48173980.483305506</v>
      </c>
      <c r="I86" s="65">
        <f>SUM(I7:I84)</f>
        <v>37120312.016694486</v>
      </c>
      <c r="J86" s="65">
        <f>SUM(J7:J84)</f>
        <v>32645413</v>
      </c>
      <c r="K86" s="65">
        <f>SUM(K7:K84)</f>
        <v>32645414.500000004</v>
      </c>
      <c r="L86" s="65">
        <f t="shared" ref="L86:U86" si="36">SUM(L7:L84)</f>
        <v>95873974.399999991</v>
      </c>
      <c r="M86" s="65">
        <f t="shared" si="36"/>
        <v>29619023.869999997</v>
      </c>
      <c r="N86" s="65">
        <f t="shared" si="36"/>
        <v>23686191.149999999</v>
      </c>
      <c r="O86" s="65">
        <f t="shared" si="36"/>
        <v>21284379.710000001</v>
      </c>
      <c r="P86" s="65">
        <f t="shared" si="36"/>
        <v>21284379.669999998</v>
      </c>
      <c r="Q86" s="65">
        <f t="shared" si="36"/>
        <v>54711145.600000001</v>
      </c>
      <c r="R86" s="65">
        <f t="shared" si="36"/>
        <v>18554956.613305505</v>
      </c>
      <c r="S86" s="65">
        <f t="shared" si="36"/>
        <v>13434120.866694488</v>
      </c>
      <c r="T86" s="65">
        <f t="shared" si="36"/>
        <v>11361033.289999997</v>
      </c>
      <c r="U86" s="65">
        <f t="shared" si="36"/>
        <v>11361034.830000006</v>
      </c>
    </row>
    <row r="87" spans="1:21" x14ac:dyDescent="0.2">
      <c r="G87" s="66"/>
      <c r="L87" s="66"/>
      <c r="Q87" s="66"/>
    </row>
    <row r="88" spans="1:21" x14ac:dyDescent="0.2">
      <c r="A88" s="57"/>
      <c r="B88" s="58"/>
      <c r="C88" s="73"/>
      <c r="D88" s="73"/>
      <c r="E88" s="73"/>
      <c r="F88" s="73"/>
      <c r="G88" s="66"/>
      <c r="L88" s="66"/>
      <c r="Q88" s="66"/>
    </row>
  </sheetData>
  <mergeCells count="13">
    <mergeCell ref="A4:A6"/>
    <mergeCell ref="B4:B6"/>
    <mergeCell ref="C4:F4"/>
    <mergeCell ref="G4:G6"/>
    <mergeCell ref="H4:K5"/>
    <mergeCell ref="Q4:U4"/>
    <mergeCell ref="C5:D5"/>
    <mergeCell ref="E5:F5"/>
    <mergeCell ref="L5:L6"/>
    <mergeCell ref="M5:P5"/>
    <mergeCell ref="Q5:Q6"/>
    <mergeCell ref="R5:U5"/>
    <mergeCell ref="L4:P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5"/>
  <sheetViews>
    <sheetView workbookViewId="0">
      <pane xSplit="2" ySplit="5" topLeftCell="C108" activePane="bottomRight" state="frozen"/>
      <selection pane="topRight" activeCell="C1" sqref="C1"/>
      <selection pane="bottomLeft" activeCell="A6" sqref="A6"/>
      <selection pane="bottomRight" activeCell="A3" sqref="A3:L3"/>
    </sheetView>
  </sheetViews>
  <sheetFormatPr defaultRowHeight="15" x14ac:dyDescent="0.2"/>
  <cols>
    <col min="1" max="1" width="9.140625" style="1" customWidth="1"/>
    <col min="2" max="2" width="50.85546875" style="1" customWidth="1"/>
    <col min="3" max="3" width="19.85546875" style="15" customWidth="1"/>
    <col min="4" max="12" width="19.85546875" style="1" customWidth="1"/>
    <col min="13" max="16384" width="9.140625" style="1"/>
  </cols>
  <sheetData>
    <row r="1" spans="1:67" x14ac:dyDescent="0.2">
      <c r="L1" s="48" t="s">
        <v>343</v>
      </c>
    </row>
    <row r="3" spans="1:67" ht="15.75" x14ac:dyDescent="0.25">
      <c r="A3" s="218" t="s">
        <v>267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5" spans="1:67" s="30" customFormat="1" ht="74.25" customHeight="1" x14ac:dyDescent="0.25">
      <c r="A5" s="42" t="s">
        <v>158</v>
      </c>
      <c r="B5" s="43" t="s">
        <v>159</v>
      </c>
      <c r="C5" s="44" t="s">
        <v>160</v>
      </c>
      <c r="D5" s="44" t="s">
        <v>161</v>
      </c>
      <c r="E5" s="44" t="s">
        <v>31</v>
      </c>
      <c r="F5" s="44" t="s">
        <v>162</v>
      </c>
      <c r="G5" s="44" t="s">
        <v>163</v>
      </c>
      <c r="H5" s="44" t="s">
        <v>25</v>
      </c>
      <c r="I5" s="44" t="s">
        <v>73</v>
      </c>
      <c r="J5" s="44" t="s">
        <v>164</v>
      </c>
      <c r="K5" s="44" t="s">
        <v>126</v>
      </c>
      <c r="L5" s="44" t="s">
        <v>165</v>
      </c>
    </row>
    <row r="6" spans="1:67" s="34" customFormat="1" ht="12.75" x14ac:dyDescent="0.2">
      <c r="A6" s="31"/>
      <c r="B6" s="45" t="s">
        <v>166</v>
      </c>
      <c r="C6" s="32"/>
      <c r="D6" s="32"/>
      <c r="E6" s="32"/>
      <c r="F6" s="32"/>
      <c r="G6" s="32"/>
      <c r="H6" s="33"/>
      <c r="I6" s="33"/>
      <c r="J6" s="33"/>
      <c r="K6" s="33"/>
      <c r="L6" s="33"/>
    </row>
    <row r="7" spans="1:67" s="38" customFormat="1" ht="61.5" customHeight="1" x14ac:dyDescent="0.25">
      <c r="A7" s="238">
        <v>1</v>
      </c>
      <c r="B7" s="35" t="s">
        <v>167</v>
      </c>
      <c r="C7" s="36">
        <v>4</v>
      </c>
      <c r="D7" s="36"/>
      <c r="E7" s="36"/>
      <c r="F7" s="36"/>
      <c r="G7" s="36"/>
      <c r="H7" s="36"/>
      <c r="I7" s="36"/>
      <c r="J7" s="36"/>
      <c r="K7" s="36"/>
      <c r="L7" s="36">
        <v>4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</row>
    <row r="8" spans="1:67" s="38" customFormat="1" ht="76.5" x14ac:dyDescent="0.25">
      <c r="A8" s="240"/>
      <c r="B8" s="35" t="s">
        <v>168</v>
      </c>
      <c r="C8" s="36">
        <v>1</v>
      </c>
      <c r="D8" s="36"/>
      <c r="E8" s="36"/>
      <c r="F8" s="36"/>
      <c r="G8" s="36"/>
      <c r="H8" s="36"/>
      <c r="I8" s="36"/>
      <c r="J8" s="36"/>
      <c r="K8" s="36"/>
      <c r="L8" s="36">
        <v>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spans="1:67" s="38" customFormat="1" ht="38.25" x14ac:dyDescent="0.25">
      <c r="A9" s="239"/>
      <c r="B9" s="35" t="s">
        <v>169</v>
      </c>
      <c r="C9" s="36">
        <v>6</v>
      </c>
      <c r="D9" s="36"/>
      <c r="E9" s="36"/>
      <c r="F9" s="36"/>
      <c r="G9" s="36"/>
      <c r="H9" s="36"/>
      <c r="I9" s="36"/>
      <c r="J9" s="36"/>
      <c r="K9" s="36"/>
      <c r="L9" s="36">
        <v>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spans="1:67" s="38" customFormat="1" ht="25.5" x14ac:dyDescent="0.25">
      <c r="A10" s="39">
        <v>2</v>
      </c>
      <c r="B10" s="35" t="s">
        <v>170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</row>
    <row r="11" spans="1:67" s="38" customFormat="1" ht="12.75" x14ac:dyDescent="0.25">
      <c r="A11" s="39"/>
      <c r="B11" s="46" t="s">
        <v>171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</row>
    <row r="12" spans="1:67" s="38" customFormat="1" ht="89.25" x14ac:dyDescent="0.25">
      <c r="A12" s="238">
        <v>3</v>
      </c>
      <c r="B12" s="35" t="s">
        <v>172</v>
      </c>
      <c r="C12" s="36"/>
      <c r="D12" s="36">
        <v>44</v>
      </c>
      <c r="E12" s="36"/>
      <c r="F12" s="36"/>
      <c r="G12" s="36"/>
      <c r="H12" s="36"/>
      <c r="I12" s="36"/>
      <c r="J12" s="36"/>
      <c r="K12" s="36"/>
      <c r="L12" s="36">
        <v>44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pans="1:67" s="38" customFormat="1" ht="114.75" x14ac:dyDescent="0.25">
      <c r="A13" s="239"/>
      <c r="B13" s="35" t="s">
        <v>173</v>
      </c>
      <c r="C13" s="36"/>
      <c r="D13" s="36"/>
      <c r="E13" s="40">
        <v>3</v>
      </c>
      <c r="F13" s="36"/>
      <c r="G13" s="36"/>
      <c r="H13" s="36"/>
      <c r="I13" s="36"/>
      <c r="J13" s="36"/>
      <c r="K13" s="36"/>
      <c r="L13" s="36">
        <v>3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</row>
    <row r="14" spans="1:67" s="38" customFormat="1" ht="76.5" x14ac:dyDescent="0.25">
      <c r="A14" s="39">
        <v>4</v>
      </c>
      <c r="B14" s="35" t="s">
        <v>174</v>
      </c>
      <c r="C14" s="36">
        <v>5</v>
      </c>
      <c r="D14" s="36"/>
      <c r="E14" s="36"/>
      <c r="F14" s="36"/>
      <c r="G14" s="36"/>
      <c r="H14" s="36"/>
      <c r="I14" s="36"/>
      <c r="J14" s="36"/>
      <c r="K14" s="36"/>
      <c r="L14" s="36">
        <v>5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spans="1:67" s="38" customFormat="1" ht="12.75" x14ac:dyDescent="0.25">
      <c r="A15" s="39"/>
      <c r="B15" s="47" t="s">
        <v>175</v>
      </c>
      <c r="C15" s="36"/>
      <c r="D15" s="36"/>
      <c r="E15" s="36"/>
      <c r="F15" s="36"/>
      <c r="G15" s="36"/>
      <c r="H15" s="36"/>
      <c r="I15" s="36"/>
      <c r="J15" s="36"/>
      <c r="K15" s="36"/>
      <c r="L15" s="36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spans="1:67" s="38" customFormat="1" ht="102" x14ac:dyDescent="0.25">
      <c r="A16" s="238">
        <v>5</v>
      </c>
      <c r="B16" s="35" t="s">
        <v>176</v>
      </c>
      <c r="C16" s="36">
        <v>75</v>
      </c>
      <c r="D16" s="36"/>
      <c r="E16" s="36"/>
      <c r="F16" s="36"/>
      <c r="G16" s="36"/>
      <c r="H16" s="36"/>
      <c r="I16" s="36"/>
      <c r="J16" s="36"/>
      <c r="K16" s="36"/>
      <c r="L16" s="36">
        <v>75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spans="1:67" s="38" customFormat="1" ht="102" x14ac:dyDescent="0.25">
      <c r="A17" s="239"/>
      <c r="B17" s="35" t="s">
        <v>177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pans="1:67" s="38" customFormat="1" ht="12.75" x14ac:dyDescent="0.25">
      <c r="A18" s="39"/>
      <c r="B18" s="47" t="s">
        <v>178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67" s="38" customFormat="1" ht="114.75" x14ac:dyDescent="0.25">
      <c r="A19" s="39">
        <v>6</v>
      </c>
      <c r="B19" s="35" t="s">
        <v>179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7" s="38" customFormat="1" ht="38.25" x14ac:dyDescent="0.25">
      <c r="A20" s="39">
        <v>7</v>
      </c>
      <c r="B20" s="35" t="s">
        <v>180</v>
      </c>
      <c r="C20" s="36"/>
      <c r="D20" s="36"/>
      <c r="E20" s="36"/>
      <c r="F20" s="36"/>
      <c r="G20" s="36"/>
      <c r="H20" s="36"/>
      <c r="I20" s="36"/>
      <c r="J20" s="36"/>
      <c r="K20" s="36"/>
      <c r="L20" s="36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spans="1:67" s="38" customFormat="1" ht="12.75" x14ac:dyDescent="0.25">
      <c r="A21" s="39"/>
      <c r="B21" s="47" t="s">
        <v>181</v>
      </c>
      <c r="C21" s="36"/>
      <c r="D21" s="36"/>
      <c r="E21" s="36"/>
      <c r="F21" s="36"/>
      <c r="G21" s="36"/>
      <c r="H21" s="36"/>
      <c r="I21" s="36"/>
      <c r="J21" s="36"/>
      <c r="K21" s="36"/>
      <c r="L21" s="36"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spans="1:67" s="38" customFormat="1" ht="51" x14ac:dyDescent="0.25">
      <c r="A22" s="39">
        <v>8</v>
      </c>
      <c r="B22" s="35" t="s">
        <v>182</v>
      </c>
      <c r="C22" s="36"/>
      <c r="D22" s="36"/>
      <c r="E22" s="36"/>
      <c r="F22" s="36"/>
      <c r="G22" s="36"/>
      <c r="H22" s="36"/>
      <c r="I22" s="36"/>
      <c r="J22" s="36"/>
      <c r="K22" s="36"/>
      <c r="L22" s="36"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s="38" customFormat="1" ht="12.75" x14ac:dyDescent="0.25">
      <c r="A23" s="39"/>
      <c r="B23" s="47" t="s">
        <v>183</v>
      </c>
      <c r="C23" s="36"/>
      <c r="D23" s="36"/>
      <c r="E23" s="36"/>
      <c r="F23" s="36"/>
      <c r="G23" s="36"/>
      <c r="H23" s="36"/>
      <c r="I23" s="36"/>
      <c r="J23" s="36"/>
      <c r="K23" s="36"/>
      <c r="L23" s="36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pans="1:67" s="38" customFormat="1" ht="63.75" x14ac:dyDescent="0.25">
      <c r="A24" s="238">
        <v>9</v>
      </c>
      <c r="B24" s="35" t="s">
        <v>184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s="38" customFormat="1" ht="51" x14ac:dyDescent="0.25">
      <c r="A25" s="239"/>
      <c r="B25" s="35" t="s">
        <v>185</v>
      </c>
      <c r="C25" s="36"/>
      <c r="D25" s="36"/>
      <c r="E25" s="36"/>
      <c r="F25" s="36"/>
      <c r="G25" s="36"/>
      <c r="H25" s="36"/>
      <c r="I25" s="36"/>
      <c r="J25" s="36"/>
      <c r="K25" s="36"/>
      <c r="L25" s="36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67" s="38" customFormat="1" ht="12.75" x14ac:dyDescent="0.25">
      <c r="A26" s="39"/>
      <c r="B26" s="46" t="s">
        <v>186</v>
      </c>
      <c r="C26" s="36"/>
      <c r="D26" s="36"/>
      <c r="E26" s="36"/>
      <c r="F26" s="36"/>
      <c r="G26" s="36"/>
      <c r="H26" s="36"/>
      <c r="I26" s="36"/>
      <c r="J26" s="36"/>
      <c r="K26" s="36"/>
      <c r="L26" s="36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 s="38" customFormat="1" ht="64.5" customHeight="1" x14ac:dyDescent="0.25">
      <c r="A27" s="39">
        <v>10</v>
      </c>
      <c r="B27" s="35" t="s">
        <v>187</v>
      </c>
      <c r="C27" s="36">
        <v>5</v>
      </c>
      <c r="D27" s="36"/>
      <c r="E27" s="36"/>
      <c r="F27" s="36"/>
      <c r="G27" s="36"/>
      <c r="H27" s="36"/>
      <c r="I27" s="36"/>
      <c r="J27" s="36"/>
      <c r="K27" s="36"/>
      <c r="L27" s="36">
        <v>5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spans="1:67" s="38" customFormat="1" ht="51" x14ac:dyDescent="0.25">
      <c r="A28" s="39">
        <v>11</v>
      </c>
      <c r="B28" s="35" t="s">
        <v>188</v>
      </c>
      <c r="C28" s="36">
        <v>1</v>
      </c>
      <c r="D28" s="36"/>
      <c r="E28" s="36"/>
      <c r="F28" s="36"/>
      <c r="G28" s="36"/>
      <c r="H28" s="36"/>
      <c r="I28" s="36"/>
      <c r="J28" s="36"/>
      <c r="K28" s="36"/>
      <c r="L28" s="36">
        <v>1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67" s="38" customFormat="1" ht="12.75" x14ac:dyDescent="0.25">
      <c r="A29" s="39"/>
      <c r="B29" s="46" t="s">
        <v>189</v>
      </c>
      <c r="C29" s="36"/>
      <c r="D29" s="36"/>
      <c r="E29" s="36"/>
      <c r="F29" s="36"/>
      <c r="G29" s="36"/>
      <c r="H29" s="36"/>
      <c r="I29" s="36"/>
      <c r="J29" s="36"/>
      <c r="K29" s="36"/>
      <c r="L29" s="36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8" customFormat="1" ht="89.25" x14ac:dyDescent="0.25">
      <c r="A30" s="238">
        <v>12</v>
      </c>
      <c r="B30" s="35" t="s">
        <v>190</v>
      </c>
      <c r="C30" s="36">
        <v>8</v>
      </c>
      <c r="D30" s="36"/>
      <c r="E30" s="36"/>
      <c r="F30" s="36"/>
      <c r="G30" s="36"/>
      <c r="H30" s="36"/>
      <c r="I30" s="36"/>
      <c r="J30" s="36"/>
      <c r="K30" s="36"/>
      <c r="L30" s="36">
        <v>8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38" customFormat="1" ht="57.75" customHeight="1" x14ac:dyDescent="0.25">
      <c r="A31" s="240"/>
      <c r="B31" s="35" t="s">
        <v>191</v>
      </c>
      <c r="C31" s="36">
        <v>6</v>
      </c>
      <c r="D31" s="36"/>
      <c r="E31" s="36"/>
      <c r="F31" s="36"/>
      <c r="G31" s="36"/>
      <c r="H31" s="36"/>
      <c r="I31" s="36"/>
      <c r="J31" s="36"/>
      <c r="K31" s="36"/>
      <c r="L31" s="36">
        <v>6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67" s="38" customFormat="1" ht="94.5" customHeight="1" x14ac:dyDescent="0.25">
      <c r="A32" s="240"/>
      <c r="B32" s="35" t="s">
        <v>192</v>
      </c>
      <c r="C32" s="36"/>
      <c r="D32" s="36"/>
      <c r="E32" s="36"/>
      <c r="F32" s="36"/>
      <c r="G32" s="36"/>
      <c r="H32" s="36"/>
      <c r="I32" s="36"/>
      <c r="J32" s="36"/>
      <c r="K32" s="36"/>
      <c r="L32" s="3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pans="1:67" s="38" customFormat="1" ht="63.75" x14ac:dyDescent="0.25">
      <c r="A33" s="240"/>
      <c r="B33" s="35" t="s">
        <v>193</v>
      </c>
      <c r="C33" s="36"/>
      <c r="D33" s="36"/>
      <c r="E33" s="36"/>
      <c r="F33" s="36"/>
      <c r="G33" s="36"/>
      <c r="H33" s="36"/>
      <c r="I33" s="36"/>
      <c r="J33" s="36"/>
      <c r="K33" s="36"/>
      <c r="L33" s="3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s="38" customFormat="1" ht="89.25" x14ac:dyDescent="0.25">
      <c r="A34" s="240"/>
      <c r="B34" s="35" t="s">
        <v>194</v>
      </c>
      <c r="C34" s="36"/>
      <c r="D34" s="36"/>
      <c r="E34" s="36"/>
      <c r="F34" s="36"/>
      <c r="G34" s="36"/>
      <c r="H34" s="36"/>
      <c r="I34" s="36"/>
      <c r="J34" s="36"/>
      <c r="K34" s="36"/>
      <c r="L34" s="36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38" customFormat="1" ht="38.25" x14ac:dyDescent="0.25">
      <c r="A35" s="240"/>
      <c r="B35" s="35" t="s">
        <v>195</v>
      </c>
      <c r="C35" s="36">
        <v>6</v>
      </c>
      <c r="D35" s="36"/>
      <c r="E35" s="36"/>
      <c r="F35" s="36"/>
      <c r="G35" s="36"/>
      <c r="H35" s="36"/>
      <c r="I35" s="36"/>
      <c r="J35" s="36"/>
      <c r="K35" s="36"/>
      <c r="L35" s="36">
        <v>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pans="1:67" s="38" customFormat="1" ht="25.5" x14ac:dyDescent="0.25">
      <c r="A36" s="240"/>
      <c r="B36" s="35" t="s">
        <v>196</v>
      </c>
      <c r="C36" s="36">
        <v>20</v>
      </c>
      <c r="D36" s="36"/>
      <c r="E36" s="36"/>
      <c r="F36" s="36"/>
      <c r="G36" s="36"/>
      <c r="H36" s="36"/>
      <c r="I36" s="36">
        <v>5</v>
      </c>
      <c r="J36" s="36"/>
      <c r="K36" s="36"/>
      <c r="L36" s="36">
        <v>25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1:67" s="38" customFormat="1" ht="38.25" x14ac:dyDescent="0.25">
      <c r="A37" s="239"/>
      <c r="B37" s="35" t="s">
        <v>197</v>
      </c>
      <c r="C37" s="36"/>
      <c r="D37" s="36"/>
      <c r="E37" s="36"/>
      <c r="F37" s="36"/>
      <c r="G37" s="36"/>
      <c r="H37" s="36"/>
      <c r="I37" s="36"/>
      <c r="J37" s="36"/>
      <c r="K37" s="36"/>
      <c r="L37" s="3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67" s="38" customFormat="1" ht="25.5" x14ac:dyDescent="0.25">
      <c r="A38" s="39">
        <v>13</v>
      </c>
      <c r="B38" s="35" t="s">
        <v>198</v>
      </c>
      <c r="C38" s="36"/>
      <c r="D38" s="36"/>
      <c r="E38" s="36"/>
      <c r="F38" s="36"/>
      <c r="G38" s="36"/>
      <c r="H38" s="36"/>
      <c r="I38" s="36"/>
      <c r="J38" s="36"/>
      <c r="K38" s="36"/>
      <c r="L38" s="3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s="38" customFormat="1" ht="76.5" x14ac:dyDescent="0.25">
      <c r="A39" s="39">
        <v>14</v>
      </c>
      <c r="B39" s="35" t="s">
        <v>199</v>
      </c>
      <c r="C39" s="36">
        <v>5</v>
      </c>
      <c r="D39" s="36"/>
      <c r="E39" s="36"/>
      <c r="F39" s="36"/>
      <c r="G39" s="36"/>
      <c r="H39" s="36"/>
      <c r="I39" s="36">
        <v>5</v>
      </c>
      <c r="J39" s="36"/>
      <c r="K39" s="36"/>
      <c r="L39" s="36">
        <v>10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67" s="38" customFormat="1" ht="57.75" customHeight="1" x14ac:dyDescent="0.25">
      <c r="A40" s="39">
        <v>15</v>
      </c>
      <c r="B40" s="35" t="s">
        <v>200</v>
      </c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>
        <v>2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67" s="38" customFormat="1" ht="165.75" x14ac:dyDescent="0.25">
      <c r="A41" s="39">
        <v>16</v>
      </c>
      <c r="B41" s="35" t="s">
        <v>201</v>
      </c>
      <c r="C41" s="36"/>
      <c r="D41" s="36"/>
      <c r="E41" s="36"/>
      <c r="F41" s="36"/>
      <c r="G41" s="36"/>
      <c r="H41" s="36"/>
      <c r="I41" s="36">
        <v>10</v>
      </c>
      <c r="J41" s="36"/>
      <c r="K41" s="36"/>
      <c r="L41" s="36">
        <v>10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8" customFormat="1" ht="102" x14ac:dyDescent="0.25">
      <c r="A42" s="39">
        <v>17</v>
      </c>
      <c r="B42" s="35" t="s">
        <v>202</v>
      </c>
      <c r="C42" s="36"/>
      <c r="D42" s="36"/>
      <c r="E42" s="36"/>
      <c r="F42" s="36"/>
      <c r="G42" s="36"/>
      <c r="H42" s="36"/>
      <c r="I42" s="36"/>
      <c r="J42" s="36"/>
      <c r="K42" s="36"/>
      <c r="L42" s="3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8" customFormat="1" ht="12.75" x14ac:dyDescent="0.25">
      <c r="A43" s="39"/>
      <c r="B43" s="47" t="s">
        <v>203</v>
      </c>
      <c r="C43" s="36"/>
      <c r="D43" s="36"/>
      <c r="E43" s="36"/>
      <c r="F43" s="36"/>
      <c r="G43" s="36"/>
      <c r="H43" s="36"/>
      <c r="I43" s="36"/>
      <c r="J43" s="36"/>
      <c r="K43" s="36"/>
      <c r="L43" s="3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8" customFormat="1" ht="127.5" x14ac:dyDescent="0.25">
      <c r="A44" s="39">
        <v>18</v>
      </c>
      <c r="B44" s="35" t="s">
        <v>204</v>
      </c>
      <c r="C44" s="36"/>
      <c r="D44" s="36">
        <v>12</v>
      </c>
      <c r="E44" s="36">
        <v>5</v>
      </c>
      <c r="F44" s="36"/>
      <c r="G44" s="36"/>
      <c r="H44" s="36"/>
      <c r="I44" s="36"/>
      <c r="J44" s="36"/>
      <c r="K44" s="36"/>
      <c r="L44" s="36">
        <v>17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pans="1:67" s="38" customFormat="1" ht="114.75" x14ac:dyDescent="0.25">
      <c r="A45" s="39">
        <v>19</v>
      </c>
      <c r="B45" s="35" t="s">
        <v>205</v>
      </c>
      <c r="C45" s="36"/>
      <c r="D45" s="36">
        <v>23</v>
      </c>
      <c r="E45" s="36"/>
      <c r="F45" s="36">
        <v>3</v>
      </c>
      <c r="G45" s="36"/>
      <c r="H45" s="36"/>
      <c r="I45" s="36"/>
      <c r="J45" s="36"/>
      <c r="K45" s="36"/>
      <c r="L45" s="36">
        <v>26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8" customFormat="1" ht="12.75" x14ac:dyDescent="0.25">
      <c r="A46" s="39"/>
      <c r="B46" s="47" t="s">
        <v>206</v>
      </c>
      <c r="C46" s="36"/>
      <c r="D46" s="36"/>
      <c r="E46" s="36"/>
      <c r="F46" s="36"/>
      <c r="G46" s="36"/>
      <c r="H46" s="36"/>
      <c r="I46" s="36"/>
      <c r="J46" s="36"/>
      <c r="K46" s="36"/>
      <c r="L46" s="36"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8" customFormat="1" ht="89.25" x14ac:dyDescent="0.25">
      <c r="A47" s="238">
        <v>20</v>
      </c>
      <c r="B47" s="35" t="s">
        <v>207</v>
      </c>
      <c r="C47" s="36"/>
      <c r="D47" s="36"/>
      <c r="E47" s="36"/>
      <c r="F47" s="36"/>
      <c r="G47" s="36">
        <v>15</v>
      </c>
      <c r="H47" s="36"/>
      <c r="I47" s="36"/>
      <c r="J47" s="36"/>
      <c r="K47" s="36"/>
      <c r="L47" s="36">
        <v>15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spans="1:67" s="38" customFormat="1" ht="102" x14ac:dyDescent="0.25">
      <c r="A48" s="240"/>
      <c r="B48" s="35" t="s">
        <v>208</v>
      </c>
      <c r="C48" s="36"/>
      <c r="D48" s="36"/>
      <c r="E48" s="36"/>
      <c r="F48" s="36"/>
      <c r="G48" s="36">
        <v>85</v>
      </c>
      <c r="H48" s="36"/>
      <c r="I48" s="36"/>
      <c r="J48" s="36"/>
      <c r="K48" s="36"/>
      <c r="L48" s="36">
        <v>85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67" s="38" customFormat="1" ht="76.5" x14ac:dyDescent="0.25">
      <c r="A49" s="239"/>
      <c r="B49" s="35" t="s">
        <v>209</v>
      </c>
      <c r="C49" s="36"/>
      <c r="D49" s="36"/>
      <c r="E49" s="36"/>
      <c r="F49" s="36"/>
      <c r="G49" s="36">
        <v>15</v>
      </c>
      <c r="H49" s="36"/>
      <c r="I49" s="36"/>
      <c r="J49" s="36"/>
      <c r="K49" s="36"/>
      <c r="L49" s="36">
        <v>15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pans="1:67" s="38" customFormat="1" ht="53.25" customHeight="1" x14ac:dyDescent="0.25">
      <c r="A50" s="39">
        <v>21</v>
      </c>
      <c r="B50" s="35" t="s">
        <v>210</v>
      </c>
      <c r="C50" s="36"/>
      <c r="D50" s="36"/>
      <c r="E50" s="36"/>
      <c r="F50" s="36"/>
      <c r="G50" s="36"/>
      <c r="H50" s="36"/>
      <c r="I50" s="36"/>
      <c r="J50" s="36"/>
      <c r="K50" s="36"/>
      <c r="L50" s="3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spans="1:67" s="38" customFormat="1" ht="127.5" x14ac:dyDescent="0.25">
      <c r="A51" s="39">
        <v>22</v>
      </c>
      <c r="B51" s="35" t="s">
        <v>211</v>
      </c>
      <c r="C51" s="36"/>
      <c r="D51" s="36"/>
      <c r="E51" s="36"/>
      <c r="F51" s="36"/>
      <c r="G51" s="36"/>
      <c r="H51" s="36"/>
      <c r="I51" s="36"/>
      <c r="J51" s="36"/>
      <c r="K51" s="36"/>
      <c r="L51" s="3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spans="1:67" s="38" customFormat="1" ht="38.25" x14ac:dyDescent="0.25">
      <c r="A52" s="39">
        <v>23</v>
      </c>
      <c r="B52" s="35" t="s">
        <v>212</v>
      </c>
      <c r="C52" s="36"/>
      <c r="D52" s="36"/>
      <c r="E52" s="36"/>
      <c r="F52" s="36"/>
      <c r="G52" s="36">
        <v>5</v>
      </c>
      <c r="H52" s="36"/>
      <c r="I52" s="36"/>
      <c r="J52" s="36"/>
      <c r="K52" s="36"/>
      <c r="L52" s="36">
        <v>5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spans="1:67" s="38" customFormat="1" ht="38.25" x14ac:dyDescent="0.25">
      <c r="A53" s="39">
        <v>24</v>
      </c>
      <c r="B53" s="35" t="s">
        <v>212</v>
      </c>
      <c r="C53" s="36"/>
      <c r="D53" s="36"/>
      <c r="E53" s="36"/>
      <c r="F53" s="36"/>
      <c r="G53" s="36">
        <v>5</v>
      </c>
      <c r="H53" s="36"/>
      <c r="I53" s="36"/>
      <c r="J53" s="36"/>
      <c r="K53" s="36"/>
      <c r="L53" s="36">
        <v>5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spans="1:67" s="38" customFormat="1" ht="38.25" x14ac:dyDescent="0.25">
      <c r="A54" s="39">
        <v>25</v>
      </c>
      <c r="B54" s="35" t="s">
        <v>212</v>
      </c>
      <c r="C54" s="36"/>
      <c r="D54" s="36"/>
      <c r="E54" s="36"/>
      <c r="F54" s="36"/>
      <c r="G54" s="36">
        <v>5</v>
      </c>
      <c r="H54" s="36"/>
      <c r="I54" s="36"/>
      <c r="J54" s="36"/>
      <c r="K54" s="36"/>
      <c r="L54" s="36">
        <v>5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spans="1:67" s="38" customFormat="1" ht="12.75" x14ac:dyDescent="0.25">
      <c r="A55" s="39"/>
      <c r="B55" s="47" t="s">
        <v>213</v>
      </c>
      <c r="C55" s="36"/>
      <c r="D55" s="36"/>
      <c r="E55" s="36"/>
      <c r="F55" s="36"/>
      <c r="G55" s="36"/>
      <c r="H55" s="36"/>
      <c r="I55" s="36"/>
      <c r="J55" s="36"/>
      <c r="K55" s="36"/>
      <c r="L55" s="3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spans="1:67" s="38" customFormat="1" ht="26.25" customHeight="1" x14ac:dyDescent="0.25">
      <c r="A56" s="39">
        <v>26</v>
      </c>
      <c r="B56" s="35" t="s">
        <v>214</v>
      </c>
      <c r="C56" s="36">
        <v>30</v>
      </c>
      <c r="D56" s="36"/>
      <c r="E56" s="36"/>
      <c r="F56" s="36"/>
      <c r="G56" s="36"/>
      <c r="H56" s="36"/>
      <c r="I56" s="36"/>
      <c r="J56" s="36"/>
      <c r="K56" s="36"/>
      <c r="L56" s="36">
        <v>30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</row>
    <row r="57" spans="1:67" s="38" customFormat="1" ht="25.5" x14ac:dyDescent="0.25">
      <c r="A57" s="238">
        <v>27</v>
      </c>
      <c r="B57" s="35" t="s">
        <v>215</v>
      </c>
      <c r="C57" s="36"/>
      <c r="D57" s="36"/>
      <c r="E57" s="36"/>
      <c r="F57" s="36"/>
      <c r="G57" s="36"/>
      <c r="H57" s="36"/>
      <c r="I57" s="36"/>
      <c r="J57" s="36"/>
      <c r="K57" s="36"/>
      <c r="L57" s="36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67" s="38" customFormat="1" ht="38.25" x14ac:dyDescent="0.25">
      <c r="A58" s="240"/>
      <c r="B58" s="35" t="s">
        <v>216</v>
      </c>
      <c r="C58" s="36"/>
      <c r="D58" s="36"/>
      <c r="E58" s="36"/>
      <c r="F58" s="36"/>
      <c r="G58" s="36"/>
      <c r="H58" s="36"/>
      <c r="I58" s="36"/>
      <c r="J58" s="36"/>
      <c r="K58" s="36"/>
      <c r="L58" s="36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</row>
    <row r="59" spans="1:67" s="38" customFormat="1" ht="29.25" customHeight="1" x14ac:dyDescent="0.25">
      <c r="A59" s="240"/>
      <c r="B59" s="35" t="s">
        <v>217</v>
      </c>
      <c r="C59" s="36"/>
      <c r="D59" s="36"/>
      <c r="E59" s="36"/>
      <c r="F59" s="36"/>
      <c r="G59" s="36"/>
      <c r="H59" s="36"/>
      <c r="I59" s="36"/>
      <c r="J59" s="36"/>
      <c r="K59" s="36"/>
      <c r="L59" s="36"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1:67" s="38" customFormat="1" ht="25.5" x14ac:dyDescent="0.25">
      <c r="A60" s="239"/>
      <c r="B60" s="35" t="s">
        <v>218</v>
      </c>
      <c r="C60" s="36"/>
      <c r="D60" s="36"/>
      <c r="E60" s="36"/>
      <c r="F60" s="36"/>
      <c r="G60" s="36"/>
      <c r="H60" s="36"/>
      <c r="I60" s="36"/>
      <c r="J60" s="36"/>
      <c r="K60" s="36"/>
      <c r="L60" s="3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1:67" s="38" customFormat="1" ht="38.25" x14ac:dyDescent="0.25">
      <c r="A61" s="39">
        <v>28</v>
      </c>
      <c r="B61" s="35" t="s">
        <v>219</v>
      </c>
      <c r="C61" s="36"/>
      <c r="D61" s="36"/>
      <c r="E61" s="36"/>
      <c r="F61" s="36"/>
      <c r="G61" s="36"/>
      <c r="H61" s="36"/>
      <c r="I61" s="36"/>
      <c r="J61" s="36"/>
      <c r="K61" s="36"/>
      <c r="L61" s="3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1:67" s="38" customFormat="1" ht="12.75" x14ac:dyDescent="0.25">
      <c r="A62" s="39"/>
      <c r="B62" s="47" t="s">
        <v>220</v>
      </c>
      <c r="C62" s="36"/>
      <c r="D62" s="36"/>
      <c r="E62" s="36"/>
      <c r="F62" s="36"/>
      <c r="G62" s="36"/>
      <c r="H62" s="36"/>
      <c r="I62" s="36"/>
      <c r="J62" s="36"/>
      <c r="K62" s="36"/>
      <c r="L62" s="3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1:67" s="38" customFormat="1" ht="51" x14ac:dyDescent="0.25">
      <c r="A63" s="238">
        <v>29</v>
      </c>
      <c r="B63" s="35" t="s">
        <v>221</v>
      </c>
      <c r="C63" s="36"/>
      <c r="D63" s="36"/>
      <c r="E63" s="36"/>
      <c r="F63" s="36"/>
      <c r="G63" s="36"/>
      <c r="H63" s="36"/>
      <c r="I63" s="36"/>
      <c r="J63" s="36">
        <v>140</v>
      </c>
      <c r="K63" s="36"/>
      <c r="L63" s="36">
        <v>140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1:67" s="38" customFormat="1" ht="51" customHeight="1" x14ac:dyDescent="0.25">
      <c r="A64" s="240"/>
      <c r="B64" s="35" t="s">
        <v>222</v>
      </c>
      <c r="C64" s="36"/>
      <c r="D64" s="36"/>
      <c r="E64" s="36"/>
      <c r="F64" s="36"/>
      <c r="G64" s="36"/>
      <c r="H64" s="36"/>
      <c r="I64" s="36"/>
      <c r="J64" s="36">
        <v>190</v>
      </c>
      <c r="K64" s="36"/>
      <c r="L64" s="36">
        <v>190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1:67" s="38" customFormat="1" ht="37.5" customHeight="1" x14ac:dyDescent="0.25">
      <c r="A65" s="240"/>
      <c r="B65" s="35" t="s">
        <v>223</v>
      </c>
      <c r="C65" s="36"/>
      <c r="D65" s="36"/>
      <c r="E65" s="36"/>
      <c r="F65" s="36"/>
      <c r="G65" s="36"/>
      <c r="H65" s="36"/>
      <c r="I65" s="36"/>
      <c r="J65" s="36">
        <v>40</v>
      </c>
      <c r="K65" s="36"/>
      <c r="L65" s="36">
        <v>40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spans="1:67" s="38" customFormat="1" ht="76.5" x14ac:dyDescent="0.25">
      <c r="A66" s="240"/>
      <c r="B66" s="35" t="s">
        <v>224</v>
      </c>
      <c r="C66" s="36"/>
      <c r="D66" s="36"/>
      <c r="E66" s="36"/>
      <c r="F66" s="36"/>
      <c r="G66" s="36"/>
      <c r="H66" s="36"/>
      <c r="I66" s="36"/>
      <c r="J66" s="36"/>
      <c r="K66" s="36"/>
      <c r="L66" s="36"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1:67" s="38" customFormat="1" ht="56.25" customHeight="1" x14ac:dyDescent="0.25">
      <c r="A67" s="239"/>
      <c r="B67" s="35" t="s">
        <v>225</v>
      </c>
      <c r="C67" s="36"/>
      <c r="D67" s="36"/>
      <c r="E67" s="36"/>
      <c r="F67" s="36">
        <v>10</v>
      </c>
      <c r="G67" s="36"/>
      <c r="H67" s="36"/>
      <c r="I67" s="36"/>
      <c r="J67" s="36"/>
      <c r="K67" s="36"/>
      <c r="L67" s="36">
        <v>10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1:67" s="38" customFormat="1" ht="78.75" customHeight="1" x14ac:dyDescent="0.25">
      <c r="A68" s="39">
        <v>30</v>
      </c>
      <c r="B68" s="35" t="s">
        <v>226</v>
      </c>
      <c r="C68" s="36"/>
      <c r="D68" s="36"/>
      <c r="E68" s="36"/>
      <c r="F68" s="36"/>
      <c r="G68" s="36"/>
      <c r="H68" s="36"/>
      <c r="I68" s="36"/>
      <c r="J68" s="36"/>
      <c r="K68" s="36"/>
      <c r="L68" s="36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69" spans="1:67" s="38" customFormat="1" ht="12.75" x14ac:dyDescent="0.25">
      <c r="A69" s="39"/>
      <c r="B69" s="47" t="s">
        <v>227</v>
      </c>
      <c r="C69" s="36"/>
      <c r="D69" s="36"/>
      <c r="E69" s="36"/>
      <c r="F69" s="36"/>
      <c r="G69" s="36"/>
      <c r="H69" s="36"/>
      <c r="I69" s="36"/>
      <c r="J69" s="36"/>
      <c r="K69" s="36"/>
      <c r="L69" s="36"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</row>
    <row r="70" spans="1:67" s="38" customFormat="1" ht="38.25" x14ac:dyDescent="0.25">
      <c r="A70" s="238">
        <v>31</v>
      </c>
      <c r="B70" s="35" t="s">
        <v>228</v>
      </c>
      <c r="C70" s="36"/>
      <c r="D70" s="36"/>
      <c r="E70" s="36"/>
      <c r="F70" s="36"/>
      <c r="G70" s="36"/>
      <c r="H70" s="36"/>
      <c r="I70" s="36"/>
      <c r="J70" s="36"/>
      <c r="K70" s="36"/>
      <c r="L70" s="36">
        <v>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</row>
    <row r="71" spans="1:67" s="38" customFormat="1" ht="38.25" x14ac:dyDescent="0.25">
      <c r="A71" s="239"/>
      <c r="B71" s="35" t="s">
        <v>229</v>
      </c>
      <c r="C71" s="36"/>
      <c r="D71" s="36"/>
      <c r="E71" s="36"/>
      <c r="F71" s="36"/>
      <c r="G71" s="36"/>
      <c r="H71" s="36"/>
      <c r="I71" s="36"/>
      <c r="J71" s="36"/>
      <c r="K71" s="36"/>
      <c r="L71" s="36">
        <v>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</row>
    <row r="72" spans="1:67" s="38" customFormat="1" ht="54.75" customHeight="1" x14ac:dyDescent="0.25">
      <c r="A72" s="39">
        <v>32</v>
      </c>
      <c r="B72" s="35" t="s">
        <v>230</v>
      </c>
      <c r="C72" s="36"/>
      <c r="D72" s="36"/>
      <c r="E72" s="36"/>
      <c r="F72" s="36"/>
      <c r="G72" s="36"/>
      <c r="H72" s="36"/>
      <c r="I72" s="36"/>
      <c r="J72" s="36"/>
      <c r="K72" s="36"/>
      <c r="L72" s="3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</row>
    <row r="73" spans="1:67" s="38" customFormat="1" ht="102" x14ac:dyDescent="0.25">
      <c r="A73" s="39">
        <v>33</v>
      </c>
      <c r="B73" s="35" t="s">
        <v>231</v>
      </c>
      <c r="C73" s="36"/>
      <c r="D73" s="36"/>
      <c r="E73" s="36"/>
      <c r="F73" s="36"/>
      <c r="G73" s="36"/>
      <c r="H73" s="36"/>
      <c r="I73" s="36"/>
      <c r="J73" s="36"/>
      <c r="K73" s="36"/>
      <c r="L73" s="3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</row>
    <row r="74" spans="1:67" s="38" customFormat="1" ht="63.75" x14ac:dyDescent="0.25">
      <c r="A74" s="39">
        <v>34</v>
      </c>
      <c r="B74" s="35" t="s">
        <v>232</v>
      </c>
      <c r="C74" s="36"/>
      <c r="D74" s="36"/>
      <c r="E74" s="36"/>
      <c r="F74" s="36"/>
      <c r="G74" s="36"/>
      <c r="H74" s="36"/>
      <c r="I74" s="36"/>
      <c r="J74" s="36"/>
      <c r="K74" s="36"/>
      <c r="L74" s="3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</row>
    <row r="75" spans="1:67" s="38" customFormat="1" ht="12.75" x14ac:dyDescent="0.25">
      <c r="A75" s="39"/>
      <c r="B75" s="46" t="s">
        <v>233</v>
      </c>
      <c r="C75" s="36"/>
      <c r="D75" s="36"/>
      <c r="E75" s="36"/>
      <c r="F75" s="36"/>
      <c r="G75" s="36"/>
      <c r="H75" s="36"/>
      <c r="I75" s="36"/>
      <c r="J75" s="36"/>
      <c r="K75" s="36"/>
      <c r="L75" s="3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</row>
    <row r="76" spans="1:67" s="38" customFormat="1" ht="102" x14ac:dyDescent="0.25">
      <c r="A76" s="39">
        <v>35</v>
      </c>
      <c r="B76" s="35" t="s">
        <v>234</v>
      </c>
      <c r="C76" s="36">
        <v>155</v>
      </c>
      <c r="D76" s="36"/>
      <c r="E76" s="36">
        <v>45</v>
      </c>
      <c r="F76" s="36"/>
      <c r="G76" s="36"/>
      <c r="H76" s="36"/>
      <c r="I76" s="36"/>
      <c r="J76" s="36"/>
      <c r="K76" s="36"/>
      <c r="L76" s="36">
        <v>200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</row>
    <row r="77" spans="1:67" s="38" customFormat="1" ht="12.75" x14ac:dyDescent="0.25">
      <c r="A77" s="39"/>
      <c r="B77" s="47" t="s">
        <v>235</v>
      </c>
      <c r="C77" s="36"/>
      <c r="D77" s="36"/>
      <c r="E77" s="36"/>
      <c r="F77" s="36"/>
      <c r="G77" s="36"/>
      <c r="H77" s="36"/>
      <c r="I77" s="36"/>
      <c r="J77" s="36"/>
      <c r="K77" s="36"/>
      <c r="L77" s="36">
        <v>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</row>
    <row r="78" spans="1:67" s="38" customFormat="1" ht="45" customHeight="1" x14ac:dyDescent="0.25">
      <c r="A78" s="39">
        <v>36</v>
      </c>
      <c r="B78" s="35" t="s">
        <v>236</v>
      </c>
      <c r="C78" s="36">
        <v>195</v>
      </c>
      <c r="D78" s="36"/>
      <c r="E78" s="36"/>
      <c r="F78" s="36"/>
      <c r="G78" s="36"/>
      <c r="H78" s="36">
        <v>32</v>
      </c>
      <c r="I78" s="36">
        <v>100</v>
      </c>
      <c r="J78" s="36"/>
      <c r="K78" s="36"/>
      <c r="L78" s="36">
        <v>327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</row>
    <row r="79" spans="1:67" s="38" customFormat="1" ht="39.75" customHeight="1" x14ac:dyDescent="0.25">
      <c r="A79" s="39">
        <v>37</v>
      </c>
      <c r="B79" s="35" t="s">
        <v>236</v>
      </c>
      <c r="C79" s="36">
        <v>41</v>
      </c>
      <c r="D79" s="36"/>
      <c r="E79" s="36"/>
      <c r="F79" s="36"/>
      <c r="G79" s="36"/>
      <c r="H79" s="36">
        <v>43</v>
      </c>
      <c r="I79" s="36">
        <v>77</v>
      </c>
      <c r="J79" s="36"/>
      <c r="K79" s="36"/>
      <c r="L79" s="36">
        <v>161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</row>
    <row r="80" spans="1:67" s="38" customFormat="1" ht="42.75" customHeight="1" x14ac:dyDescent="0.25">
      <c r="A80" s="39">
        <v>38</v>
      </c>
      <c r="B80" s="35" t="s">
        <v>236</v>
      </c>
      <c r="C80" s="36">
        <v>11</v>
      </c>
      <c r="D80" s="36"/>
      <c r="E80" s="36"/>
      <c r="F80" s="36"/>
      <c r="G80" s="36"/>
      <c r="H80" s="36">
        <v>8</v>
      </c>
      <c r="I80" s="36">
        <v>10</v>
      </c>
      <c r="J80" s="36"/>
      <c r="K80" s="36"/>
      <c r="L80" s="36">
        <v>29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</row>
    <row r="81" spans="1:67" s="38" customFormat="1" ht="51" customHeight="1" x14ac:dyDescent="0.25">
      <c r="A81" s="39">
        <v>39</v>
      </c>
      <c r="B81" s="35" t="s">
        <v>237</v>
      </c>
      <c r="C81" s="36">
        <v>122</v>
      </c>
      <c r="D81" s="36"/>
      <c r="E81" s="36"/>
      <c r="F81" s="36"/>
      <c r="G81" s="36"/>
      <c r="H81" s="36">
        <v>83</v>
      </c>
      <c r="I81" s="36">
        <v>60</v>
      </c>
      <c r="J81" s="36"/>
      <c r="K81" s="36"/>
      <c r="L81" s="36">
        <v>265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</row>
    <row r="82" spans="1:67" s="38" customFormat="1" ht="39" customHeight="1" x14ac:dyDescent="0.25">
      <c r="A82" s="39">
        <v>40</v>
      </c>
      <c r="B82" s="35" t="s">
        <v>236</v>
      </c>
      <c r="C82" s="36">
        <v>22</v>
      </c>
      <c r="D82" s="36"/>
      <c r="E82" s="36"/>
      <c r="F82" s="36"/>
      <c r="G82" s="36"/>
      <c r="H82" s="36">
        <v>102</v>
      </c>
      <c r="I82" s="36">
        <v>50</v>
      </c>
      <c r="J82" s="36"/>
      <c r="K82" s="36"/>
      <c r="L82" s="36">
        <v>174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</row>
    <row r="83" spans="1:67" s="38" customFormat="1" ht="38.25" customHeight="1" x14ac:dyDescent="0.25">
      <c r="A83" s="39">
        <v>41</v>
      </c>
      <c r="B83" s="35" t="s">
        <v>236</v>
      </c>
      <c r="C83" s="40">
        <v>4</v>
      </c>
      <c r="D83" s="36"/>
      <c r="E83" s="36"/>
      <c r="F83" s="36"/>
      <c r="G83" s="36"/>
      <c r="H83" s="36">
        <v>17</v>
      </c>
      <c r="I83" s="36">
        <v>8</v>
      </c>
      <c r="J83" s="36"/>
      <c r="K83" s="36"/>
      <c r="L83" s="36">
        <v>29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</row>
    <row r="84" spans="1:67" s="38" customFormat="1" ht="42" customHeight="1" x14ac:dyDescent="0.25">
      <c r="A84" s="39">
        <v>42</v>
      </c>
      <c r="B84" s="35" t="s">
        <v>236</v>
      </c>
      <c r="C84" s="40">
        <v>15</v>
      </c>
      <c r="D84" s="36"/>
      <c r="E84" s="36"/>
      <c r="F84" s="36"/>
      <c r="G84" s="36"/>
      <c r="H84" s="36">
        <v>0</v>
      </c>
      <c r="I84" s="36"/>
      <c r="J84" s="36"/>
      <c r="K84" s="36"/>
      <c r="L84" s="36">
        <v>15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</row>
    <row r="85" spans="1:67" s="38" customFormat="1" ht="38.25" customHeight="1" x14ac:dyDescent="0.25">
      <c r="A85" s="39">
        <v>43</v>
      </c>
      <c r="B85" s="35" t="s">
        <v>238</v>
      </c>
      <c r="C85" s="36"/>
      <c r="D85" s="36"/>
      <c r="E85" s="36"/>
      <c r="F85" s="36"/>
      <c r="G85" s="36"/>
      <c r="H85" s="36">
        <v>70</v>
      </c>
      <c r="I85" s="36"/>
      <c r="J85" s="36"/>
      <c r="K85" s="36"/>
      <c r="L85" s="36">
        <v>70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pans="1:67" s="38" customFormat="1" ht="30" customHeight="1" x14ac:dyDescent="0.25">
      <c r="A86" s="39">
        <v>44</v>
      </c>
      <c r="B86" s="35" t="s">
        <v>239</v>
      </c>
      <c r="C86" s="36"/>
      <c r="D86" s="36"/>
      <c r="E86" s="36"/>
      <c r="F86" s="36"/>
      <c r="G86" s="36"/>
      <c r="H86" s="36"/>
      <c r="I86" s="36"/>
      <c r="J86" s="36"/>
      <c r="K86" s="36"/>
      <c r="L86" s="3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</row>
    <row r="87" spans="1:67" s="38" customFormat="1" ht="33.75" customHeight="1" x14ac:dyDescent="0.25">
      <c r="A87" s="39">
        <v>45</v>
      </c>
      <c r="B87" s="35" t="s">
        <v>240</v>
      </c>
      <c r="C87" s="36"/>
      <c r="D87" s="36"/>
      <c r="E87" s="36"/>
      <c r="F87" s="36"/>
      <c r="G87" s="36"/>
      <c r="H87" s="36">
        <v>105</v>
      </c>
      <c r="I87" s="36"/>
      <c r="J87" s="36"/>
      <c r="K87" s="36"/>
      <c r="L87" s="36">
        <v>105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</row>
    <row r="88" spans="1:67" s="38" customFormat="1" ht="46.5" customHeight="1" x14ac:dyDescent="0.25">
      <c r="A88" s="39">
        <v>46</v>
      </c>
      <c r="B88" s="35" t="s">
        <v>241</v>
      </c>
      <c r="C88" s="36"/>
      <c r="D88" s="36"/>
      <c r="E88" s="36"/>
      <c r="F88" s="36"/>
      <c r="G88" s="36"/>
      <c r="H88" s="36"/>
      <c r="I88" s="36"/>
      <c r="J88" s="36"/>
      <c r="K88" s="36"/>
      <c r="L88" s="3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</row>
    <row r="89" spans="1:67" s="38" customFormat="1" ht="12.75" x14ac:dyDescent="0.25">
      <c r="A89" s="39"/>
      <c r="B89" s="47" t="s">
        <v>242</v>
      </c>
      <c r="C89" s="36"/>
      <c r="D89" s="36"/>
      <c r="E89" s="36"/>
      <c r="F89" s="36"/>
      <c r="G89" s="36"/>
      <c r="H89" s="36"/>
      <c r="I89" s="36"/>
      <c r="J89" s="36"/>
      <c r="K89" s="36"/>
      <c r="L89" s="36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</row>
    <row r="90" spans="1:67" s="38" customFormat="1" ht="25.5" x14ac:dyDescent="0.25">
      <c r="A90" s="238">
        <v>47</v>
      </c>
      <c r="B90" s="35" t="s">
        <v>243</v>
      </c>
      <c r="C90" s="36"/>
      <c r="D90" s="36"/>
      <c r="E90" s="36"/>
      <c r="F90" s="36"/>
      <c r="G90" s="36"/>
      <c r="H90" s="36"/>
      <c r="I90" s="36"/>
      <c r="J90" s="36"/>
      <c r="K90" s="36"/>
      <c r="L90" s="36">
        <v>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</row>
    <row r="91" spans="1:67" s="38" customFormat="1" ht="28.5" customHeight="1" x14ac:dyDescent="0.25">
      <c r="A91" s="239"/>
      <c r="B91" s="35" t="s">
        <v>244</v>
      </c>
      <c r="C91" s="36">
        <v>8</v>
      </c>
      <c r="D91" s="36"/>
      <c r="E91" s="36"/>
      <c r="F91" s="36"/>
      <c r="G91" s="36"/>
      <c r="H91" s="36"/>
      <c r="I91" s="36"/>
      <c r="J91" s="36"/>
      <c r="K91" s="36"/>
      <c r="L91" s="36">
        <v>8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</row>
    <row r="92" spans="1:67" s="38" customFormat="1" ht="25.5" x14ac:dyDescent="0.25">
      <c r="A92" s="39">
        <v>48</v>
      </c>
      <c r="B92" s="35" t="s">
        <v>245</v>
      </c>
      <c r="C92" s="36">
        <v>2</v>
      </c>
      <c r="D92" s="36"/>
      <c r="E92" s="36"/>
      <c r="F92" s="36"/>
      <c r="G92" s="36"/>
      <c r="H92" s="36"/>
      <c r="I92" s="36"/>
      <c r="J92" s="36"/>
      <c r="K92" s="36"/>
      <c r="L92" s="36">
        <v>2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</row>
    <row r="93" spans="1:67" s="38" customFormat="1" ht="12.75" x14ac:dyDescent="0.25">
      <c r="A93" s="39"/>
      <c r="B93" s="46" t="s">
        <v>246</v>
      </c>
      <c r="C93" s="36"/>
      <c r="D93" s="36"/>
      <c r="E93" s="36"/>
      <c r="F93" s="36"/>
      <c r="G93" s="36"/>
      <c r="H93" s="36"/>
      <c r="I93" s="36"/>
      <c r="J93" s="36"/>
      <c r="K93" s="36"/>
      <c r="L93" s="36">
        <v>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</row>
    <row r="94" spans="1:67" s="38" customFormat="1" ht="89.25" x14ac:dyDescent="0.25">
      <c r="A94" s="238">
        <v>49</v>
      </c>
      <c r="B94" s="35" t="s">
        <v>247</v>
      </c>
      <c r="C94" s="36"/>
      <c r="D94" s="36"/>
      <c r="E94" s="36">
        <v>8</v>
      </c>
      <c r="F94" s="36"/>
      <c r="G94" s="36"/>
      <c r="H94" s="36"/>
      <c r="I94" s="36">
        <v>20</v>
      </c>
      <c r="J94" s="36"/>
      <c r="K94" s="36">
        <v>0</v>
      </c>
      <c r="L94" s="36">
        <v>28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</row>
    <row r="95" spans="1:67" s="38" customFormat="1" ht="52.5" customHeight="1" x14ac:dyDescent="0.25">
      <c r="A95" s="240"/>
      <c r="B95" s="35" t="s">
        <v>248</v>
      </c>
      <c r="C95" s="36"/>
      <c r="D95" s="36"/>
      <c r="E95" s="36"/>
      <c r="F95" s="36"/>
      <c r="G95" s="36"/>
      <c r="H95" s="36"/>
      <c r="I95" s="36"/>
      <c r="J95" s="36"/>
      <c r="K95" s="36"/>
      <c r="L95" s="36">
        <v>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</row>
    <row r="96" spans="1:67" s="38" customFormat="1" ht="72.75" customHeight="1" x14ac:dyDescent="0.25">
      <c r="A96" s="240"/>
      <c r="B96" s="35" t="s">
        <v>249</v>
      </c>
      <c r="C96" s="36"/>
      <c r="D96" s="36"/>
      <c r="E96" s="36"/>
      <c r="F96" s="36"/>
      <c r="G96" s="36"/>
      <c r="H96" s="36"/>
      <c r="I96" s="36"/>
      <c r="J96" s="36"/>
      <c r="K96" s="36">
        <v>12</v>
      </c>
      <c r="L96" s="36">
        <v>12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</row>
    <row r="97" spans="1:67" s="38" customFormat="1" ht="63.75" customHeight="1" x14ac:dyDescent="0.25">
      <c r="A97" s="239"/>
      <c r="B97" s="35" t="s">
        <v>250</v>
      </c>
      <c r="C97" s="36"/>
      <c r="D97" s="36"/>
      <c r="E97" s="36"/>
      <c r="F97" s="36">
        <v>20</v>
      </c>
      <c r="G97" s="36"/>
      <c r="H97" s="36"/>
      <c r="I97" s="36"/>
      <c r="J97" s="36"/>
      <c r="K97" s="36"/>
      <c r="L97" s="36">
        <v>20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</row>
    <row r="98" spans="1:67" s="38" customFormat="1" ht="89.25" x14ac:dyDescent="0.25">
      <c r="A98" s="39">
        <v>50</v>
      </c>
      <c r="B98" s="35" t="s">
        <v>247</v>
      </c>
      <c r="C98" s="36"/>
      <c r="D98" s="36"/>
      <c r="E98" s="36">
        <v>5</v>
      </c>
      <c r="F98" s="36"/>
      <c r="G98" s="36"/>
      <c r="H98" s="36"/>
      <c r="I98" s="36"/>
      <c r="J98" s="36"/>
      <c r="K98" s="36"/>
      <c r="L98" s="36">
        <v>5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</row>
    <row r="99" spans="1:67" s="38" customFormat="1" ht="12.75" x14ac:dyDescent="0.25">
      <c r="A99" s="39">
        <v>51</v>
      </c>
      <c r="B99" s="35" t="s">
        <v>251</v>
      </c>
      <c r="C99" s="36"/>
      <c r="D99" s="36"/>
      <c r="E99" s="36"/>
      <c r="F99" s="36"/>
      <c r="G99" s="36"/>
      <c r="H99" s="36"/>
      <c r="I99" s="36"/>
      <c r="J99" s="36"/>
      <c r="K99" s="36"/>
      <c r="L99" s="3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</row>
    <row r="100" spans="1:67" s="38" customFormat="1" ht="89.25" x14ac:dyDescent="0.25">
      <c r="A100" s="39">
        <v>52</v>
      </c>
      <c r="B100" s="35" t="s">
        <v>252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>
        <v>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</row>
    <row r="101" spans="1:67" s="38" customFormat="1" ht="76.5" x14ac:dyDescent="0.25">
      <c r="A101" s="39">
        <v>53</v>
      </c>
      <c r="B101" s="35" t="s">
        <v>253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>
        <v>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</row>
    <row r="102" spans="1:67" s="38" customFormat="1" ht="12.75" x14ac:dyDescent="0.25">
      <c r="A102" s="39"/>
      <c r="B102" s="47" t="s">
        <v>254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</row>
    <row r="103" spans="1:67" s="38" customFormat="1" ht="76.5" x14ac:dyDescent="0.25">
      <c r="A103" s="238">
        <v>54</v>
      </c>
      <c r="B103" s="35" t="s">
        <v>255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</row>
    <row r="104" spans="1:67" s="38" customFormat="1" ht="25.5" x14ac:dyDescent="0.25">
      <c r="A104" s="240"/>
      <c r="B104" s="35" t="s">
        <v>256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</row>
    <row r="105" spans="1:67" s="38" customFormat="1" ht="25.5" x14ac:dyDescent="0.25">
      <c r="A105" s="239"/>
      <c r="B105" s="35" t="s">
        <v>257</v>
      </c>
      <c r="C105" s="36">
        <v>10</v>
      </c>
      <c r="D105" s="36"/>
      <c r="E105" s="36">
        <v>10</v>
      </c>
      <c r="F105" s="36"/>
      <c r="G105" s="36"/>
      <c r="H105" s="36"/>
      <c r="I105" s="36"/>
      <c r="J105" s="36"/>
      <c r="K105" s="36"/>
      <c r="L105" s="36">
        <v>20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</row>
    <row r="106" spans="1:67" s="38" customFormat="1" ht="38.25" x14ac:dyDescent="0.25">
      <c r="A106" s="39">
        <v>55</v>
      </c>
      <c r="B106" s="35" t="s">
        <v>258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>
        <v>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</row>
    <row r="107" spans="1:67" s="38" customFormat="1" ht="12.75" x14ac:dyDescent="0.25">
      <c r="A107" s="39"/>
      <c r="B107" s="47" t="s">
        <v>259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>
        <v>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</row>
    <row r="108" spans="1:67" s="38" customFormat="1" ht="38.25" x14ac:dyDescent="0.25">
      <c r="A108" s="238">
        <v>56</v>
      </c>
      <c r="B108" s="35" t="s">
        <v>260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</row>
    <row r="109" spans="1:67" s="38" customFormat="1" ht="63.75" x14ac:dyDescent="0.25">
      <c r="A109" s="240"/>
      <c r="B109" s="35" t="s">
        <v>261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</row>
    <row r="110" spans="1:67" s="38" customFormat="1" ht="76.5" customHeight="1" x14ac:dyDescent="0.25">
      <c r="A110" s="240"/>
      <c r="B110" s="35" t="s">
        <v>262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>
        <v>0</v>
      </c>
    </row>
    <row r="111" spans="1:67" s="38" customFormat="1" ht="76.5" customHeight="1" x14ac:dyDescent="0.25">
      <c r="A111" s="239"/>
      <c r="B111" s="35" t="s">
        <v>263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>
        <v>0</v>
      </c>
    </row>
    <row r="112" spans="1:67" s="38" customFormat="1" ht="12.75" x14ac:dyDescent="0.25">
      <c r="A112" s="39"/>
      <c r="B112" s="47" t="s">
        <v>264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>
        <v>0</v>
      </c>
    </row>
    <row r="113" spans="1:12" s="38" customFormat="1" ht="76.5" x14ac:dyDescent="0.25">
      <c r="A113" s="39">
        <v>57</v>
      </c>
      <c r="B113" s="35" t="s">
        <v>265</v>
      </c>
      <c r="C113" s="36">
        <v>6</v>
      </c>
      <c r="D113" s="36"/>
      <c r="E113" s="36"/>
      <c r="F113" s="36"/>
      <c r="G113" s="36"/>
      <c r="H113" s="36"/>
      <c r="I113" s="36"/>
      <c r="J113" s="36"/>
      <c r="K113" s="36"/>
      <c r="L113" s="36">
        <v>6</v>
      </c>
    </row>
    <row r="114" spans="1:12" s="38" customFormat="1" ht="12.75" x14ac:dyDescent="0.25">
      <c r="A114" s="39">
        <v>58</v>
      </c>
      <c r="B114" s="35" t="s">
        <v>266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>
        <v>0</v>
      </c>
    </row>
    <row r="115" spans="1:12" s="38" customFormat="1" ht="12.75" x14ac:dyDescent="0.25">
      <c r="A115" s="39"/>
      <c r="B115" s="41" t="s">
        <v>165</v>
      </c>
      <c r="C115" s="36">
        <f>SUM(C7:C114)</f>
        <v>765</v>
      </c>
      <c r="D115" s="36">
        <f t="shared" ref="D115:K115" si="0">SUM(D7:D114)</f>
        <v>79</v>
      </c>
      <c r="E115" s="36">
        <f t="shared" si="0"/>
        <v>76</v>
      </c>
      <c r="F115" s="36">
        <f t="shared" si="0"/>
        <v>33</v>
      </c>
      <c r="G115" s="36">
        <f t="shared" si="0"/>
        <v>130</v>
      </c>
      <c r="H115" s="36">
        <f t="shared" si="0"/>
        <v>460</v>
      </c>
      <c r="I115" s="36">
        <f t="shared" si="0"/>
        <v>345</v>
      </c>
      <c r="J115" s="36">
        <f t="shared" si="0"/>
        <v>370</v>
      </c>
      <c r="K115" s="36">
        <f t="shared" si="0"/>
        <v>12</v>
      </c>
      <c r="L115" s="36">
        <f>SUM(L7:L114)</f>
        <v>2270</v>
      </c>
    </row>
  </sheetData>
  <sheetProtection sheet="1" objects="1" scenarios="1"/>
  <mergeCells count="14">
    <mergeCell ref="A90:A91"/>
    <mergeCell ref="A94:A97"/>
    <mergeCell ref="A103:A105"/>
    <mergeCell ref="A108:A111"/>
    <mergeCell ref="A3:L3"/>
    <mergeCell ref="A24:A25"/>
    <mergeCell ref="A30:A37"/>
    <mergeCell ref="A47:A49"/>
    <mergeCell ref="A57:A60"/>
    <mergeCell ref="A63:A67"/>
    <mergeCell ref="A70:A71"/>
    <mergeCell ref="A7:A9"/>
    <mergeCell ref="A12:A13"/>
    <mergeCell ref="A16:A17"/>
  </mergeCells>
  <pageMargins left="0.70866141732283472" right="0.70866141732283472" top="0.74803149606299213" bottom="0.74803149606299213" header="0.31496062992125984" footer="0.31496062992125984"/>
  <pageSetup paperSize="9" scale="17" fitToHeight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G53" activePane="bottomRight" state="frozen"/>
      <selection pane="topRight" activeCell="C1" sqref="C1"/>
      <selection pane="bottomLeft" activeCell="A7" sqref="A7"/>
      <selection pane="bottomRight" activeCell="U55" sqref="U55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22.7109375" style="22" customWidth="1"/>
    <col min="8" max="11" width="24.42578125" style="23" customWidth="1"/>
    <col min="12" max="12" width="18.42578125" style="14" customWidth="1"/>
    <col min="13" max="13" width="20.42578125" style="15" customWidth="1"/>
    <col min="14" max="14" width="18.7109375" style="15" customWidth="1"/>
    <col min="15" max="15" width="19.85546875" style="15" customWidth="1"/>
    <col min="16" max="16" width="21" style="15" customWidth="1"/>
    <col min="17" max="17" width="18.42578125" style="14" customWidth="1"/>
    <col min="18" max="18" width="20.42578125" style="15" customWidth="1"/>
    <col min="19" max="19" width="18.7109375" style="15" customWidth="1"/>
    <col min="20" max="20" width="19.85546875" style="15" customWidth="1"/>
    <col min="21" max="21" width="21" style="15" customWidth="1"/>
    <col min="22" max="16384" width="9.140625" style="1"/>
  </cols>
  <sheetData>
    <row r="1" spans="1:21" x14ac:dyDescent="0.2">
      <c r="K1" s="24"/>
      <c r="P1" s="16"/>
      <c r="U1" s="16" t="s">
        <v>128</v>
      </c>
    </row>
    <row r="3" spans="1:21" s="4" customFormat="1" ht="15.75" x14ac:dyDescent="0.25">
      <c r="A3" s="1" t="s">
        <v>368</v>
      </c>
      <c r="B3" s="29"/>
      <c r="C3" s="69"/>
      <c r="D3" s="69"/>
      <c r="E3" s="69"/>
      <c r="F3" s="6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37.5" customHeight="1" x14ac:dyDescent="0.2">
      <c r="A4" s="173"/>
      <c r="B4" s="204" t="s">
        <v>1</v>
      </c>
      <c r="C4" s="189" t="s">
        <v>298</v>
      </c>
      <c r="D4" s="190"/>
      <c r="E4" s="190"/>
      <c r="F4" s="191"/>
      <c r="G4" s="178" t="s">
        <v>129</v>
      </c>
      <c r="H4" s="179" t="s">
        <v>268</v>
      </c>
      <c r="I4" s="179"/>
      <c r="J4" s="179"/>
      <c r="K4" s="179"/>
      <c r="L4" s="177" t="s">
        <v>306</v>
      </c>
      <c r="M4" s="177"/>
      <c r="N4" s="177"/>
      <c r="O4" s="177"/>
      <c r="P4" s="177"/>
      <c r="Q4" s="214" t="s">
        <v>297</v>
      </c>
      <c r="R4" s="215"/>
      <c r="S4" s="215"/>
      <c r="T4" s="215"/>
      <c r="U4" s="216"/>
    </row>
    <row r="5" spans="1:21" s="2" customFormat="1" ht="15" customHeight="1" x14ac:dyDescent="0.2">
      <c r="A5" s="173"/>
      <c r="B5" s="204"/>
      <c r="C5" s="192" t="s">
        <v>289</v>
      </c>
      <c r="D5" s="193"/>
      <c r="E5" s="192" t="s">
        <v>290</v>
      </c>
      <c r="F5" s="193"/>
      <c r="G5" s="178"/>
      <c r="H5" s="179"/>
      <c r="I5" s="179"/>
      <c r="J5" s="179"/>
      <c r="K5" s="179"/>
      <c r="L5" s="207" t="s">
        <v>92</v>
      </c>
      <c r="M5" s="209" t="s">
        <v>80</v>
      </c>
      <c r="N5" s="210"/>
      <c r="O5" s="210"/>
      <c r="P5" s="211"/>
      <c r="Q5" s="212" t="s">
        <v>92</v>
      </c>
      <c r="R5" s="209" t="s">
        <v>80</v>
      </c>
      <c r="S5" s="210"/>
      <c r="T5" s="210"/>
      <c r="U5" s="211"/>
    </row>
    <row r="6" spans="1:21" s="6" customFormat="1" x14ac:dyDescent="0.2">
      <c r="A6" s="173"/>
      <c r="B6" s="204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7" t="s">
        <v>81</v>
      </c>
      <c r="I6" s="17" t="s">
        <v>82</v>
      </c>
      <c r="J6" s="17" t="s">
        <v>83</v>
      </c>
      <c r="K6" s="17" t="s">
        <v>84</v>
      </c>
      <c r="L6" s="208"/>
      <c r="M6" s="17" t="s">
        <v>81</v>
      </c>
      <c r="N6" s="17" t="s">
        <v>82</v>
      </c>
      <c r="O6" s="17" t="s">
        <v>83</v>
      </c>
      <c r="P6" s="17" t="s">
        <v>84</v>
      </c>
      <c r="Q6" s="213"/>
      <c r="R6" s="17" t="s">
        <v>81</v>
      </c>
      <c r="S6" s="17" t="s">
        <v>82</v>
      </c>
      <c r="T6" s="17" t="s">
        <v>83</v>
      </c>
      <c r="U6" s="17" t="s">
        <v>84</v>
      </c>
    </row>
    <row r="7" spans="1:21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8">
        <v>467</v>
      </c>
      <c r="H7" s="18">
        <f t="shared" ref="H7:H39" si="2">ROUND(G7/4,0)</f>
        <v>117</v>
      </c>
      <c r="I7" s="18">
        <f t="shared" ref="I7:I39" si="3">H7</f>
        <v>117</v>
      </c>
      <c r="J7" s="18">
        <f t="shared" ref="J7:J39" si="4">H7</f>
        <v>117</v>
      </c>
      <c r="K7" s="18">
        <f t="shared" ref="K7:K39" si="5">G7-H7-I7-J7</f>
        <v>116</v>
      </c>
      <c r="L7" s="18">
        <f>ROUND(G7*E7,0)</f>
        <v>12</v>
      </c>
      <c r="M7" s="18">
        <f t="shared" ref="M7" si="6">ROUND(L7/4,0)</f>
        <v>3</v>
      </c>
      <c r="N7" s="18">
        <f t="shared" ref="N7" si="7">M7</f>
        <v>3</v>
      </c>
      <c r="O7" s="18">
        <f t="shared" ref="O7" si="8">M7</f>
        <v>3</v>
      </c>
      <c r="P7" s="18">
        <f t="shared" ref="P7" si="9">L7-M7-N7-O7</f>
        <v>3</v>
      </c>
      <c r="Q7" s="18">
        <f>R7+S7+T7+U7</f>
        <v>455</v>
      </c>
      <c r="R7" s="18">
        <f>H7-M7</f>
        <v>114</v>
      </c>
      <c r="S7" s="18">
        <f t="shared" ref="S7:U22" si="10">I7-N7</f>
        <v>114</v>
      </c>
      <c r="T7" s="18">
        <f t="shared" si="10"/>
        <v>114</v>
      </c>
      <c r="U7" s="18">
        <f t="shared" si="10"/>
        <v>113</v>
      </c>
    </row>
    <row r="8" spans="1:21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8">
        <v>760</v>
      </c>
      <c r="H8" s="18">
        <f t="shared" si="2"/>
        <v>190</v>
      </c>
      <c r="I8" s="18">
        <f t="shared" si="3"/>
        <v>190</v>
      </c>
      <c r="J8" s="18">
        <f t="shared" si="4"/>
        <v>190</v>
      </c>
      <c r="K8" s="18">
        <f t="shared" si="5"/>
        <v>190</v>
      </c>
      <c r="L8" s="18">
        <f t="shared" ref="L8:L71" si="11">ROUND(G8*E8,0)</f>
        <v>55</v>
      </c>
      <c r="M8" s="18">
        <f t="shared" ref="M8:M71" si="12">ROUND(L8/4,0)</f>
        <v>14</v>
      </c>
      <c r="N8" s="18">
        <f t="shared" ref="N8:N71" si="13">M8</f>
        <v>14</v>
      </c>
      <c r="O8" s="18">
        <f t="shared" ref="O8:O71" si="14">M8</f>
        <v>14</v>
      </c>
      <c r="P8" s="18">
        <f t="shared" ref="P8:P71" si="15">L8-M8-N8-O8</f>
        <v>13</v>
      </c>
      <c r="Q8" s="18">
        <f t="shared" ref="Q8:Q71" si="16">R8+S8+T8+U8</f>
        <v>705</v>
      </c>
      <c r="R8" s="18">
        <f t="shared" ref="R8:U71" si="17">H8-M8</f>
        <v>176</v>
      </c>
      <c r="S8" s="18">
        <f t="shared" si="10"/>
        <v>176</v>
      </c>
      <c r="T8" s="18">
        <f t="shared" si="10"/>
        <v>176</v>
      </c>
      <c r="U8" s="18">
        <f t="shared" si="10"/>
        <v>177</v>
      </c>
    </row>
    <row r="9" spans="1:21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8">
        <v>651</v>
      </c>
      <c r="H9" s="18">
        <f t="shared" si="2"/>
        <v>163</v>
      </c>
      <c r="I9" s="18">
        <f t="shared" si="3"/>
        <v>163</v>
      </c>
      <c r="J9" s="18">
        <f t="shared" si="4"/>
        <v>163</v>
      </c>
      <c r="K9" s="18">
        <f t="shared" si="5"/>
        <v>162</v>
      </c>
      <c r="L9" s="18">
        <f t="shared" si="11"/>
        <v>633</v>
      </c>
      <c r="M9" s="18">
        <f t="shared" si="12"/>
        <v>158</v>
      </c>
      <c r="N9" s="18">
        <f t="shared" si="13"/>
        <v>158</v>
      </c>
      <c r="O9" s="18">
        <f t="shared" si="14"/>
        <v>158</v>
      </c>
      <c r="P9" s="18">
        <f t="shared" si="15"/>
        <v>159</v>
      </c>
      <c r="Q9" s="18">
        <f t="shared" si="16"/>
        <v>18</v>
      </c>
      <c r="R9" s="18">
        <f t="shared" si="17"/>
        <v>5</v>
      </c>
      <c r="S9" s="18">
        <f t="shared" si="10"/>
        <v>5</v>
      </c>
      <c r="T9" s="18">
        <f t="shared" si="10"/>
        <v>5</v>
      </c>
      <c r="U9" s="18">
        <f t="shared" si="10"/>
        <v>3</v>
      </c>
    </row>
    <row r="10" spans="1:21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8">
        <v>742</v>
      </c>
      <c r="H10" s="18">
        <f t="shared" si="2"/>
        <v>186</v>
      </c>
      <c r="I10" s="18">
        <f t="shared" si="3"/>
        <v>186</v>
      </c>
      <c r="J10" s="18">
        <f t="shared" si="4"/>
        <v>186</v>
      </c>
      <c r="K10" s="18">
        <f t="shared" si="5"/>
        <v>184</v>
      </c>
      <c r="L10" s="18">
        <f t="shared" si="11"/>
        <v>82</v>
      </c>
      <c r="M10" s="18">
        <f t="shared" si="12"/>
        <v>21</v>
      </c>
      <c r="N10" s="18">
        <f t="shared" si="13"/>
        <v>21</v>
      </c>
      <c r="O10" s="18">
        <f t="shared" si="14"/>
        <v>21</v>
      </c>
      <c r="P10" s="18">
        <f t="shared" si="15"/>
        <v>19</v>
      </c>
      <c r="Q10" s="18">
        <f t="shared" si="16"/>
        <v>660</v>
      </c>
      <c r="R10" s="18">
        <f t="shared" si="17"/>
        <v>165</v>
      </c>
      <c r="S10" s="18">
        <f t="shared" si="10"/>
        <v>165</v>
      </c>
      <c r="T10" s="18">
        <f t="shared" si="10"/>
        <v>165</v>
      </c>
      <c r="U10" s="18">
        <f t="shared" si="10"/>
        <v>165</v>
      </c>
    </row>
    <row r="11" spans="1:21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8">
        <v>975</v>
      </c>
      <c r="H11" s="18">
        <f t="shared" si="2"/>
        <v>244</v>
      </c>
      <c r="I11" s="18">
        <f t="shared" si="3"/>
        <v>244</v>
      </c>
      <c r="J11" s="18">
        <f t="shared" si="4"/>
        <v>244</v>
      </c>
      <c r="K11" s="18">
        <f t="shared" si="5"/>
        <v>243</v>
      </c>
      <c r="L11" s="18">
        <f t="shared" si="11"/>
        <v>159</v>
      </c>
      <c r="M11" s="18">
        <f t="shared" si="12"/>
        <v>40</v>
      </c>
      <c r="N11" s="18">
        <f t="shared" si="13"/>
        <v>40</v>
      </c>
      <c r="O11" s="18">
        <f t="shared" si="14"/>
        <v>40</v>
      </c>
      <c r="P11" s="18">
        <f t="shared" si="15"/>
        <v>39</v>
      </c>
      <c r="Q11" s="18">
        <f t="shared" si="16"/>
        <v>816</v>
      </c>
      <c r="R11" s="18">
        <f t="shared" si="17"/>
        <v>204</v>
      </c>
      <c r="S11" s="18">
        <f t="shared" si="10"/>
        <v>204</v>
      </c>
      <c r="T11" s="18">
        <f t="shared" si="10"/>
        <v>204</v>
      </c>
      <c r="U11" s="18">
        <f t="shared" si="10"/>
        <v>204</v>
      </c>
    </row>
    <row r="12" spans="1:21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8">
        <v>395</v>
      </c>
      <c r="H12" s="18">
        <f t="shared" si="2"/>
        <v>99</v>
      </c>
      <c r="I12" s="18">
        <f t="shared" si="3"/>
        <v>99</v>
      </c>
      <c r="J12" s="18">
        <f t="shared" si="4"/>
        <v>99</v>
      </c>
      <c r="K12" s="18">
        <f t="shared" si="5"/>
        <v>98</v>
      </c>
      <c r="L12" s="18">
        <f t="shared" si="11"/>
        <v>9</v>
      </c>
      <c r="M12" s="18">
        <f t="shared" si="12"/>
        <v>2</v>
      </c>
      <c r="N12" s="18">
        <f t="shared" si="13"/>
        <v>2</v>
      </c>
      <c r="O12" s="18">
        <f t="shared" si="14"/>
        <v>2</v>
      </c>
      <c r="P12" s="18">
        <f t="shared" si="15"/>
        <v>3</v>
      </c>
      <c r="Q12" s="18">
        <f t="shared" si="16"/>
        <v>386</v>
      </c>
      <c r="R12" s="18">
        <f t="shared" si="17"/>
        <v>97</v>
      </c>
      <c r="S12" s="18">
        <f t="shared" si="10"/>
        <v>97</v>
      </c>
      <c r="T12" s="18">
        <f t="shared" si="10"/>
        <v>97</v>
      </c>
      <c r="U12" s="18">
        <f t="shared" si="10"/>
        <v>95</v>
      </c>
    </row>
    <row r="13" spans="1:21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8">
        <v>1175</v>
      </c>
      <c r="H13" s="18">
        <f t="shared" si="2"/>
        <v>294</v>
      </c>
      <c r="I13" s="18">
        <f t="shared" si="3"/>
        <v>294</v>
      </c>
      <c r="J13" s="18">
        <f t="shared" si="4"/>
        <v>294</v>
      </c>
      <c r="K13" s="18">
        <f t="shared" si="5"/>
        <v>293</v>
      </c>
      <c r="L13" s="18">
        <f t="shared" si="11"/>
        <v>441</v>
      </c>
      <c r="M13" s="18">
        <f t="shared" si="12"/>
        <v>110</v>
      </c>
      <c r="N13" s="18">
        <f t="shared" si="13"/>
        <v>110</v>
      </c>
      <c r="O13" s="18">
        <f t="shared" si="14"/>
        <v>110</v>
      </c>
      <c r="P13" s="18">
        <f t="shared" si="15"/>
        <v>111</v>
      </c>
      <c r="Q13" s="18">
        <f t="shared" si="16"/>
        <v>734</v>
      </c>
      <c r="R13" s="18">
        <f t="shared" si="17"/>
        <v>184</v>
      </c>
      <c r="S13" s="18">
        <f t="shared" si="10"/>
        <v>184</v>
      </c>
      <c r="T13" s="18">
        <f t="shared" si="10"/>
        <v>184</v>
      </c>
      <c r="U13" s="18">
        <f t="shared" si="10"/>
        <v>182</v>
      </c>
    </row>
    <row r="14" spans="1:21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8">
        <v>771</v>
      </c>
      <c r="H14" s="18">
        <f t="shared" si="2"/>
        <v>193</v>
      </c>
      <c r="I14" s="18">
        <f t="shared" si="3"/>
        <v>193</v>
      </c>
      <c r="J14" s="18">
        <f t="shared" si="4"/>
        <v>193</v>
      </c>
      <c r="K14" s="18">
        <f t="shared" si="5"/>
        <v>192</v>
      </c>
      <c r="L14" s="18">
        <f t="shared" si="11"/>
        <v>39</v>
      </c>
      <c r="M14" s="18">
        <f t="shared" si="12"/>
        <v>10</v>
      </c>
      <c r="N14" s="18">
        <f t="shared" si="13"/>
        <v>10</v>
      </c>
      <c r="O14" s="18">
        <f t="shared" si="14"/>
        <v>10</v>
      </c>
      <c r="P14" s="18">
        <f t="shared" si="15"/>
        <v>9</v>
      </c>
      <c r="Q14" s="18">
        <f t="shared" si="16"/>
        <v>732</v>
      </c>
      <c r="R14" s="18">
        <f t="shared" si="17"/>
        <v>183</v>
      </c>
      <c r="S14" s="18">
        <f t="shared" si="10"/>
        <v>183</v>
      </c>
      <c r="T14" s="18">
        <f t="shared" si="10"/>
        <v>183</v>
      </c>
      <c r="U14" s="18">
        <f t="shared" si="10"/>
        <v>183</v>
      </c>
    </row>
    <row r="15" spans="1:21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8">
        <v>1461</v>
      </c>
      <c r="H15" s="18">
        <f t="shared" si="2"/>
        <v>365</v>
      </c>
      <c r="I15" s="18">
        <f t="shared" si="3"/>
        <v>365</v>
      </c>
      <c r="J15" s="18">
        <f t="shared" si="4"/>
        <v>365</v>
      </c>
      <c r="K15" s="18">
        <f t="shared" si="5"/>
        <v>366</v>
      </c>
      <c r="L15" s="18">
        <f t="shared" si="11"/>
        <v>1311</v>
      </c>
      <c r="M15" s="18">
        <f t="shared" si="12"/>
        <v>328</v>
      </c>
      <c r="N15" s="18">
        <f t="shared" si="13"/>
        <v>328</v>
      </c>
      <c r="O15" s="18">
        <f t="shared" si="14"/>
        <v>328</v>
      </c>
      <c r="P15" s="18">
        <f t="shared" si="15"/>
        <v>327</v>
      </c>
      <c r="Q15" s="18">
        <f t="shared" si="16"/>
        <v>150</v>
      </c>
      <c r="R15" s="18">
        <f t="shared" si="17"/>
        <v>37</v>
      </c>
      <c r="S15" s="18">
        <f t="shared" si="10"/>
        <v>37</v>
      </c>
      <c r="T15" s="18">
        <f t="shared" si="10"/>
        <v>37</v>
      </c>
      <c r="U15" s="18">
        <f t="shared" si="10"/>
        <v>39</v>
      </c>
    </row>
    <row r="16" spans="1:21" ht="15.75" customHeight="1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8">
        <v>1498</v>
      </c>
      <c r="H16" s="18">
        <f t="shared" si="2"/>
        <v>375</v>
      </c>
      <c r="I16" s="18">
        <f t="shared" si="3"/>
        <v>375</v>
      </c>
      <c r="J16" s="18">
        <f t="shared" si="4"/>
        <v>375</v>
      </c>
      <c r="K16" s="18">
        <f t="shared" si="5"/>
        <v>373</v>
      </c>
      <c r="L16" s="18">
        <f t="shared" si="11"/>
        <v>130</v>
      </c>
      <c r="M16" s="18">
        <f t="shared" si="12"/>
        <v>33</v>
      </c>
      <c r="N16" s="18">
        <f t="shared" si="13"/>
        <v>33</v>
      </c>
      <c r="O16" s="18">
        <f t="shared" si="14"/>
        <v>33</v>
      </c>
      <c r="P16" s="18">
        <f t="shared" si="15"/>
        <v>31</v>
      </c>
      <c r="Q16" s="18">
        <f t="shared" si="16"/>
        <v>1368</v>
      </c>
      <c r="R16" s="18">
        <f t="shared" si="17"/>
        <v>342</v>
      </c>
      <c r="S16" s="18">
        <f t="shared" si="10"/>
        <v>342</v>
      </c>
      <c r="T16" s="18">
        <f t="shared" si="10"/>
        <v>342</v>
      </c>
      <c r="U16" s="18">
        <f t="shared" si="10"/>
        <v>342</v>
      </c>
    </row>
    <row r="17" spans="1:21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8">
        <v>806</v>
      </c>
      <c r="H17" s="18">
        <f t="shared" si="2"/>
        <v>202</v>
      </c>
      <c r="I17" s="18">
        <f t="shared" si="3"/>
        <v>202</v>
      </c>
      <c r="J17" s="18">
        <f t="shared" si="4"/>
        <v>202</v>
      </c>
      <c r="K17" s="18">
        <f t="shared" si="5"/>
        <v>200</v>
      </c>
      <c r="L17" s="18">
        <f t="shared" si="11"/>
        <v>770</v>
      </c>
      <c r="M17" s="18">
        <f t="shared" si="12"/>
        <v>193</v>
      </c>
      <c r="N17" s="18">
        <f t="shared" si="13"/>
        <v>193</v>
      </c>
      <c r="O17" s="18">
        <f t="shared" si="14"/>
        <v>193</v>
      </c>
      <c r="P17" s="18">
        <f t="shared" si="15"/>
        <v>191</v>
      </c>
      <c r="Q17" s="18">
        <f t="shared" si="16"/>
        <v>36</v>
      </c>
      <c r="R17" s="18">
        <f t="shared" si="17"/>
        <v>9</v>
      </c>
      <c r="S17" s="18">
        <f t="shared" si="10"/>
        <v>9</v>
      </c>
      <c r="T17" s="18">
        <f t="shared" si="10"/>
        <v>9</v>
      </c>
      <c r="U17" s="18">
        <f t="shared" si="10"/>
        <v>9</v>
      </c>
    </row>
    <row r="18" spans="1:21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8">
        <v>904</v>
      </c>
      <c r="H18" s="18">
        <f t="shared" si="2"/>
        <v>226</v>
      </c>
      <c r="I18" s="18">
        <f t="shared" si="3"/>
        <v>226</v>
      </c>
      <c r="J18" s="18">
        <f t="shared" si="4"/>
        <v>226</v>
      </c>
      <c r="K18" s="18">
        <f t="shared" si="5"/>
        <v>226</v>
      </c>
      <c r="L18" s="18">
        <f t="shared" si="11"/>
        <v>308</v>
      </c>
      <c r="M18" s="18">
        <f t="shared" si="12"/>
        <v>77</v>
      </c>
      <c r="N18" s="18">
        <f t="shared" si="13"/>
        <v>77</v>
      </c>
      <c r="O18" s="18">
        <f t="shared" si="14"/>
        <v>77</v>
      </c>
      <c r="P18" s="18">
        <f t="shared" si="15"/>
        <v>77</v>
      </c>
      <c r="Q18" s="18">
        <f t="shared" si="16"/>
        <v>596</v>
      </c>
      <c r="R18" s="18">
        <f t="shared" si="17"/>
        <v>149</v>
      </c>
      <c r="S18" s="18">
        <f t="shared" si="10"/>
        <v>149</v>
      </c>
      <c r="T18" s="18">
        <f t="shared" si="10"/>
        <v>149</v>
      </c>
      <c r="U18" s="18">
        <f t="shared" si="10"/>
        <v>149</v>
      </c>
    </row>
    <row r="19" spans="1:21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8">
        <v>990</v>
      </c>
      <c r="H19" s="18">
        <f t="shared" si="2"/>
        <v>248</v>
      </c>
      <c r="I19" s="18">
        <f t="shared" si="3"/>
        <v>248</v>
      </c>
      <c r="J19" s="18">
        <f t="shared" si="4"/>
        <v>248</v>
      </c>
      <c r="K19" s="18">
        <f t="shared" si="5"/>
        <v>246</v>
      </c>
      <c r="L19" s="18">
        <f t="shared" si="11"/>
        <v>50</v>
      </c>
      <c r="M19" s="18">
        <f t="shared" si="12"/>
        <v>13</v>
      </c>
      <c r="N19" s="18">
        <f t="shared" si="13"/>
        <v>13</v>
      </c>
      <c r="O19" s="18">
        <f t="shared" si="14"/>
        <v>13</v>
      </c>
      <c r="P19" s="18">
        <f t="shared" si="15"/>
        <v>11</v>
      </c>
      <c r="Q19" s="18">
        <f t="shared" si="16"/>
        <v>940</v>
      </c>
      <c r="R19" s="18">
        <f t="shared" si="17"/>
        <v>235</v>
      </c>
      <c r="S19" s="18">
        <f t="shared" si="10"/>
        <v>235</v>
      </c>
      <c r="T19" s="18">
        <f t="shared" si="10"/>
        <v>235</v>
      </c>
      <c r="U19" s="18">
        <f t="shared" si="10"/>
        <v>235</v>
      </c>
    </row>
    <row r="20" spans="1:21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8">
        <v>582</v>
      </c>
      <c r="H20" s="18">
        <f t="shared" si="2"/>
        <v>146</v>
      </c>
      <c r="I20" s="18">
        <f t="shared" si="3"/>
        <v>146</v>
      </c>
      <c r="J20" s="18">
        <f t="shared" si="4"/>
        <v>146</v>
      </c>
      <c r="K20" s="18">
        <f t="shared" si="5"/>
        <v>144</v>
      </c>
      <c r="L20" s="18">
        <f t="shared" si="11"/>
        <v>8</v>
      </c>
      <c r="M20" s="18">
        <f t="shared" si="12"/>
        <v>2</v>
      </c>
      <c r="N20" s="18">
        <f t="shared" si="13"/>
        <v>2</v>
      </c>
      <c r="O20" s="18">
        <f t="shared" si="14"/>
        <v>2</v>
      </c>
      <c r="P20" s="18">
        <f t="shared" si="15"/>
        <v>2</v>
      </c>
      <c r="Q20" s="18">
        <f t="shared" si="16"/>
        <v>574</v>
      </c>
      <c r="R20" s="18">
        <f t="shared" si="17"/>
        <v>144</v>
      </c>
      <c r="S20" s="18">
        <f t="shared" si="10"/>
        <v>144</v>
      </c>
      <c r="T20" s="18">
        <f t="shared" si="10"/>
        <v>144</v>
      </c>
      <c r="U20" s="18">
        <f t="shared" si="10"/>
        <v>142</v>
      </c>
    </row>
    <row r="21" spans="1:21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8">
        <v>559</v>
      </c>
      <c r="H21" s="18">
        <f t="shared" si="2"/>
        <v>140</v>
      </c>
      <c r="I21" s="18">
        <f t="shared" si="3"/>
        <v>140</v>
      </c>
      <c r="J21" s="18">
        <f t="shared" si="4"/>
        <v>140</v>
      </c>
      <c r="K21" s="18">
        <f t="shared" si="5"/>
        <v>139</v>
      </c>
      <c r="L21" s="18">
        <f t="shared" si="11"/>
        <v>515</v>
      </c>
      <c r="M21" s="18">
        <f t="shared" si="12"/>
        <v>129</v>
      </c>
      <c r="N21" s="18">
        <f t="shared" si="13"/>
        <v>129</v>
      </c>
      <c r="O21" s="18">
        <f t="shared" si="14"/>
        <v>129</v>
      </c>
      <c r="P21" s="18">
        <f t="shared" si="15"/>
        <v>128</v>
      </c>
      <c r="Q21" s="18">
        <f t="shared" si="16"/>
        <v>44</v>
      </c>
      <c r="R21" s="18">
        <f t="shared" si="17"/>
        <v>11</v>
      </c>
      <c r="S21" s="18">
        <f t="shared" si="10"/>
        <v>11</v>
      </c>
      <c r="T21" s="18">
        <f t="shared" si="10"/>
        <v>11</v>
      </c>
      <c r="U21" s="18">
        <f t="shared" si="10"/>
        <v>11</v>
      </c>
    </row>
    <row r="22" spans="1:21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8">
        <v>507</v>
      </c>
      <c r="H22" s="18">
        <f t="shared" si="2"/>
        <v>127</v>
      </c>
      <c r="I22" s="18">
        <f t="shared" si="3"/>
        <v>127</v>
      </c>
      <c r="J22" s="18">
        <f t="shared" si="4"/>
        <v>127</v>
      </c>
      <c r="K22" s="18">
        <f t="shared" si="5"/>
        <v>126</v>
      </c>
      <c r="L22" s="18">
        <f t="shared" si="11"/>
        <v>40</v>
      </c>
      <c r="M22" s="18">
        <f t="shared" si="12"/>
        <v>10</v>
      </c>
      <c r="N22" s="18">
        <f t="shared" si="13"/>
        <v>10</v>
      </c>
      <c r="O22" s="18">
        <f t="shared" si="14"/>
        <v>10</v>
      </c>
      <c r="P22" s="18">
        <f t="shared" si="15"/>
        <v>10</v>
      </c>
      <c r="Q22" s="18">
        <f t="shared" si="16"/>
        <v>467</v>
      </c>
      <c r="R22" s="18">
        <f t="shared" si="17"/>
        <v>117</v>
      </c>
      <c r="S22" s="18">
        <f t="shared" si="10"/>
        <v>117</v>
      </c>
      <c r="T22" s="18">
        <f t="shared" si="10"/>
        <v>117</v>
      </c>
      <c r="U22" s="18">
        <f t="shared" si="10"/>
        <v>116</v>
      </c>
    </row>
    <row r="23" spans="1:21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8">
        <v>625</v>
      </c>
      <c r="H23" s="18">
        <f t="shared" si="2"/>
        <v>156</v>
      </c>
      <c r="I23" s="18">
        <f t="shared" si="3"/>
        <v>156</v>
      </c>
      <c r="J23" s="18">
        <f t="shared" si="4"/>
        <v>156</v>
      </c>
      <c r="K23" s="18">
        <f t="shared" si="5"/>
        <v>157</v>
      </c>
      <c r="L23" s="18">
        <f t="shared" si="11"/>
        <v>6</v>
      </c>
      <c r="M23" s="18">
        <f t="shared" si="12"/>
        <v>2</v>
      </c>
      <c r="N23" s="18">
        <f t="shared" si="13"/>
        <v>2</v>
      </c>
      <c r="O23" s="18">
        <f t="shared" si="14"/>
        <v>2</v>
      </c>
      <c r="P23" s="18">
        <f t="shared" si="15"/>
        <v>0</v>
      </c>
      <c r="Q23" s="18">
        <f t="shared" si="16"/>
        <v>619</v>
      </c>
      <c r="R23" s="18">
        <f t="shared" si="17"/>
        <v>154</v>
      </c>
      <c r="S23" s="18">
        <f t="shared" si="17"/>
        <v>154</v>
      </c>
      <c r="T23" s="18">
        <f t="shared" si="17"/>
        <v>154</v>
      </c>
      <c r="U23" s="18">
        <f t="shared" si="17"/>
        <v>157</v>
      </c>
    </row>
    <row r="24" spans="1:21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8">
        <v>895</v>
      </c>
      <c r="H24" s="18">
        <f t="shared" si="2"/>
        <v>224</v>
      </c>
      <c r="I24" s="18">
        <f t="shared" si="3"/>
        <v>224</v>
      </c>
      <c r="J24" s="18">
        <f t="shared" si="4"/>
        <v>224</v>
      </c>
      <c r="K24" s="18">
        <f t="shared" si="5"/>
        <v>223</v>
      </c>
      <c r="L24" s="18">
        <f t="shared" si="11"/>
        <v>74</v>
      </c>
      <c r="M24" s="18">
        <f t="shared" si="12"/>
        <v>19</v>
      </c>
      <c r="N24" s="18">
        <f t="shared" si="13"/>
        <v>19</v>
      </c>
      <c r="O24" s="18">
        <f t="shared" si="14"/>
        <v>19</v>
      </c>
      <c r="P24" s="18">
        <f t="shared" si="15"/>
        <v>17</v>
      </c>
      <c r="Q24" s="18">
        <f t="shared" si="16"/>
        <v>821</v>
      </c>
      <c r="R24" s="18">
        <f t="shared" si="17"/>
        <v>205</v>
      </c>
      <c r="S24" s="18">
        <f t="shared" si="17"/>
        <v>205</v>
      </c>
      <c r="T24" s="18">
        <f t="shared" si="17"/>
        <v>205</v>
      </c>
      <c r="U24" s="18">
        <f t="shared" si="17"/>
        <v>206</v>
      </c>
    </row>
    <row r="25" spans="1:21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8">
        <v>292</v>
      </c>
      <c r="H25" s="18">
        <f t="shared" si="2"/>
        <v>73</v>
      </c>
      <c r="I25" s="18">
        <f t="shared" si="3"/>
        <v>73</v>
      </c>
      <c r="J25" s="18">
        <f t="shared" si="4"/>
        <v>73</v>
      </c>
      <c r="K25" s="18">
        <f t="shared" si="5"/>
        <v>73</v>
      </c>
      <c r="L25" s="18">
        <f t="shared" si="11"/>
        <v>28</v>
      </c>
      <c r="M25" s="18">
        <f t="shared" si="12"/>
        <v>7</v>
      </c>
      <c r="N25" s="18">
        <f t="shared" si="13"/>
        <v>7</v>
      </c>
      <c r="O25" s="18">
        <f t="shared" si="14"/>
        <v>7</v>
      </c>
      <c r="P25" s="18">
        <f t="shared" si="15"/>
        <v>7</v>
      </c>
      <c r="Q25" s="18">
        <f t="shared" si="16"/>
        <v>264</v>
      </c>
      <c r="R25" s="18">
        <f t="shared" si="17"/>
        <v>66</v>
      </c>
      <c r="S25" s="18">
        <f t="shared" si="17"/>
        <v>66</v>
      </c>
      <c r="T25" s="18">
        <f t="shared" si="17"/>
        <v>66</v>
      </c>
      <c r="U25" s="18">
        <f t="shared" si="17"/>
        <v>66</v>
      </c>
    </row>
    <row r="26" spans="1:21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8">
        <v>981</v>
      </c>
      <c r="H26" s="18">
        <f t="shared" si="2"/>
        <v>245</v>
      </c>
      <c r="I26" s="18">
        <f t="shared" si="3"/>
        <v>245</v>
      </c>
      <c r="J26" s="18">
        <f t="shared" si="4"/>
        <v>245</v>
      </c>
      <c r="K26" s="18">
        <f t="shared" si="5"/>
        <v>246</v>
      </c>
      <c r="L26" s="18">
        <f t="shared" si="11"/>
        <v>397</v>
      </c>
      <c r="M26" s="18">
        <f t="shared" si="12"/>
        <v>99</v>
      </c>
      <c r="N26" s="18">
        <f t="shared" si="13"/>
        <v>99</v>
      </c>
      <c r="O26" s="18">
        <f t="shared" si="14"/>
        <v>99</v>
      </c>
      <c r="P26" s="18">
        <f t="shared" si="15"/>
        <v>100</v>
      </c>
      <c r="Q26" s="18">
        <f t="shared" si="16"/>
        <v>584</v>
      </c>
      <c r="R26" s="18">
        <f t="shared" si="17"/>
        <v>146</v>
      </c>
      <c r="S26" s="18">
        <f t="shared" si="17"/>
        <v>146</v>
      </c>
      <c r="T26" s="18">
        <f t="shared" si="17"/>
        <v>146</v>
      </c>
      <c r="U26" s="18">
        <f t="shared" si="17"/>
        <v>146</v>
      </c>
    </row>
    <row r="27" spans="1:21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8">
        <v>779</v>
      </c>
      <c r="H27" s="18">
        <f t="shared" si="2"/>
        <v>195</v>
      </c>
      <c r="I27" s="18">
        <f t="shared" si="3"/>
        <v>195</v>
      </c>
      <c r="J27" s="18">
        <f t="shared" si="4"/>
        <v>195</v>
      </c>
      <c r="K27" s="18">
        <f t="shared" si="5"/>
        <v>194</v>
      </c>
      <c r="L27" s="18">
        <f t="shared" si="11"/>
        <v>67</v>
      </c>
      <c r="M27" s="18">
        <f t="shared" si="12"/>
        <v>17</v>
      </c>
      <c r="N27" s="18">
        <f t="shared" si="13"/>
        <v>17</v>
      </c>
      <c r="O27" s="18">
        <f t="shared" si="14"/>
        <v>17</v>
      </c>
      <c r="P27" s="18">
        <f t="shared" si="15"/>
        <v>16</v>
      </c>
      <c r="Q27" s="18">
        <f t="shared" si="16"/>
        <v>712</v>
      </c>
      <c r="R27" s="18">
        <f t="shared" si="17"/>
        <v>178</v>
      </c>
      <c r="S27" s="18">
        <f t="shared" si="17"/>
        <v>178</v>
      </c>
      <c r="T27" s="18">
        <f t="shared" si="17"/>
        <v>178</v>
      </c>
      <c r="U27" s="18">
        <f t="shared" si="17"/>
        <v>178</v>
      </c>
    </row>
    <row r="28" spans="1:21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8">
        <v>1072</v>
      </c>
      <c r="H28" s="18">
        <f t="shared" si="2"/>
        <v>268</v>
      </c>
      <c r="I28" s="18">
        <f t="shared" si="3"/>
        <v>268</v>
      </c>
      <c r="J28" s="18">
        <f t="shared" si="4"/>
        <v>268</v>
      </c>
      <c r="K28" s="18">
        <f t="shared" si="5"/>
        <v>268</v>
      </c>
      <c r="L28" s="18">
        <f t="shared" si="11"/>
        <v>192</v>
      </c>
      <c r="M28" s="18">
        <f t="shared" si="12"/>
        <v>48</v>
      </c>
      <c r="N28" s="18">
        <f t="shared" si="13"/>
        <v>48</v>
      </c>
      <c r="O28" s="18">
        <f t="shared" si="14"/>
        <v>48</v>
      </c>
      <c r="P28" s="18">
        <f t="shared" si="15"/>
        <v>48</v>
      </c>
      <c r="Q28" s="18">
        <f t="shared" si="16"/>
        <v>880</v>
      </c>
      <c r="R28" s="18">
        <f t="shared" si="17"/>
        <v>220</v>
      </c>
      <c r="S28" s="18">
        <f t="shared" si="17"/>
        <v>220</v>
      </c>
      <c r="T28" s="18">
        <f t="shared" si="17"/>
        <v>220</v>
      </c>
      <c r="U28" s="18">
        <f t="shared" si="17"/>
        <v>220</v>
      </c>
    </row>
    <row r="29" spans="1:21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8">
        <v>609</v>
      </c>
      <c r="H29" s="18">
        <f t="shared" si="2"/>
        <v>152</v>
      </c>
      <c r="I29" s="18">
        <f t="shared" si="3"/>
        <v>152</v>
      </c>
      <c r="J29" s="18">
        <f t="shared" si="4"/>
        <v>152</v>
      </c>
      <c r="K29" s="18">
        <f t="shared" si="5"/>
        <v>153</v>
      </c>
      <c r="L29" s="18">
        <f t="shared" si="11"/>
        <v>43</v>
      </c>
      <c r="M29" s="18">
        <f t="shared" si="12"/>
        <v>11</v>
      </c>
      <c r="N29" s="18">
        <f t="shared" si="13"/>
        <v>11</v>
      </c>
      <c r="O29" s="18">
        <f t="shared" si="14"/>
        <v>11</v>
      </c>
      <c r="P29" s="18">
        <f t="shared" si="15"/>
        <v>10</v>
      </c>
      <c r="Q29" s="18">
        <f t="shared" si="16"/>
        <v>566</v>
      </c>
      <c r="R29" s="18">
        <f t="shared" si="17"/>
        <v>141</v>
      </c>
      <c r="S29" s="18">
        <f t="shared" si="17"/>
        <v>141</v>
      </c>
      <c r="T29" s="18">
        <f t="shared" si="17"/>
        <v>141</v>
      </c>
      <c r="U29" s="18">
        <f t="shared" si="17"/>
        <v>143</v>
      </c>
    </row>
    <row r="30" spans="1:21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8">
        <v>946</v>
      </c>
      <c r="H30" s="18">
        <f t="shared" si="2"/>
        <v>237</v>
      </c>
      <c r="I30" s="18">
        <f t="shared" si="3"/>
        <v>237</v>
      </c>
      <c r="J30" s="18">
        <f t="shared" si="4"/>
        <v>237</v>
      </c>
      <c r="K30" s="18">
        <f t="shared" si="5"/>
        <v>235</v>
      </c>
      <c r="L30" s="18">
        <f t="shared" si="11"/>
        <v>122</v>
      </c>
      <c r="M30" s="18">
        <f t="shared" si="12"/>
        <v>31</v>
      </c>
      <c r="N30" s="18">
        <f t="shared" si="13"/>
        <v>31</v>
      </c>
      <c r="O30" s="18">
        <f t="shared" si="14"/>
        <v>31</v>
      </c>
      <c r="P30" s="18">
        <f t="shared" si="15"/>
        <v>29</v>
      </c>
      <c r="Q30" s="18">
        <f t="shared" si="16"/>
        <v>824</v>
      </c>
      <c r="R30" s="18">
        <f t="shared" si="17"/>
        <v>206</v>
      </c>
      <c r="S30" s="18">
        <f t="shared" si="17"/>
        <v>206</v>
      </c>
      <c r="T30" s="18">
        <f t="shared" si="17"/>
        <v>206</v>
      </c>
      <c r="U30" s="18">
        <f t="shared" si="17"/>
        <v>206</v>
      </c>
    </row>
    <row r="31" spans="1:21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8">
        <v>1481</v>
      </c>
      <c r="H31" s="18">
        <f t="shared" si="2"/>
        <v>370</v>
      </c>
      <c r="I31" s="18">
        <f t="shared" si="3"/>
        <v>370</v>
      </c>
      <c r="J31" s="18">
        <f t="shared" si="4"/>
        <v>370</v>
      </c>
      <c r="K31" s="18">
        <f t="shared" si="5"/>
        <v>371</v>
      </c>
      <c r="L31" s="18">
        <f t="shared" si="11"/>
        <v>795</v>
      </c>
      <c r="M31" s="18">
        <f t="shared" si="12"/>
        <v>199</v>
      </c>
      <c r="N31" s="18">
        <f t="shared" si="13"/>
        <v>199</v>
      </c>
      <c r="O31" s="18">
        <f t="shared" si="14"/>
        <v>199</v>
      </c>
      <c r="P31" s="18">
        <f t="shared" si="15"/>
        <v>198</v>
      </c>
      <c r="Q31" s="18">
        <f t="shared" si="16"/>
        <v>686</v>
      </c>
      <c r="R31" s="18">
        <f t="shared" si="17"/>
        <v>171</v>
      </c>
      <c r="S31" s="18">
        <f t="shared" si="17"/>
        <v>171</v>
      </c>
      <c r="T31" s="18">
        <f t="shared" si="17"/>
        <v>171</v>
      </c>
      <c r="U31" s="18">
        <f t="shared" si="17"/>
        <v>173</v>
      </c>
    </row>
    <row r="32" spans="1:21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8">
        <v>647</v>
      </c>
      <c r="H32" s="18">
        <f t="shared" si="2"/>
        <v>162</v>
      </c>
      <c r="I32" s="18">
        <f t="shared" si="3"/>
        <v>162</v>
      </c>
      <c r="J32" s="18">
        <f t="shared" si="4"/>
        <v>162</v>
      </c>
      <c r="K32" s="18">
        <f t="shared" si="5"/>
        <v>161</v>
      </c>
      <c r="L32" s="18">
        <f t="shared" si="11"/>
        <v>347</v>
      </c>
      <c r="M32" s="18">
        <f t="shared" si="12"/>
        <v>87</v>
      </c>
      <c r="N32" s="18">
        <f t="shared" si="13"/>
        <v>87</v>
      </c>
      <c r="O32" s="18">
        <f t="shared" si="14"/>
        <v>87</v>
      </c>
      <c r="P32" s="18">
        <f t="shared" si="15"/>
        <v>86</v>
      </c>
      <c r="Q32" s="18">
        <f t="shared" si="16"/>
        <v>300</v>
      </c>
      <c r="R32" s="18">
        <f t="shared" si="17"/>
        <v>75</v>
      </c>
      <c r="S32" s="18">
        <f t="shared" si="17"/>
        <v>75</v>
      </c>
      <c r="T32" s="18">
        <f t="shared" si="17"/>
        <v>75</v>
      </c>
      <c r="U32" s="18">
        <f t="shared" si="17"/>
        <v>75</v>
      </c>
    </row>
    <row r="33" spans="1:21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8">
        <v>1336</v>
      </c>
      <c r="H33" s="18">
        <f t="shared" si="2"/>
        <v>334</v>
      </c>
      <c r="I33" s="18">
        <f t="shared" si="3"/>
        <v>334</v>
      </c>
      <c r="J33" s="18">
        <f t="shared" si="4"/>
        <v>334</v>
      </c>
      <c r="K33" s="18">
        <f t="shared" si="5"/>
        <v>334</v>
      </c>
      <c r="L33" s="18">
        <f t="shared" si="11"/>
        <v>717</v>
      </c>
      <c r="M33" s="18">
        <f t="shared" si="12"/>
        <v>179</v>
      </c>
      <c r="N33" s="18">
        <f t="shared" si="13"/>
        <v>179</v>
      </c>
      <c r="O33" s="18">
        <f t="shared" si="14"/>
        <v>179</v>
      </c>
      <c r="P33" s="18">
        <f t="shared" si="15"/>
        <v>180</v>
      </c>
      <c r="Q33" s="18">
        <f t="shared" si="16"/>
        <v>619</v>
      </c>
      <c r="R33" s="18">
        <f t="shared" si="17"/>
        <v>155</v>
      </c>
      <c r="S33" s="18">
        <f t="shared" si="17"/>
        <v>155</v>
      </c>
      <c r="T33" s="18">
        <f t="shared" si="17"/>
        <v>155</v>
      </c>
      <c r="U33" s="18">
        <f t="shared" si="17"/>
        <v>154</v>
      </c>
    </row>
    <row r="34" spans="1:21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8">
        <v>5276</v>
      </c>
      <c r="H34" s="18">
        <f t="shared" si="2"/>
        <v>1319</v>
      </c>
      <c r="I34" s="18">
        <f t="shared" si="3"/>
        <v>1319</v>
      </c>
      <c r="J34" s="18">
        <f t="shared" si="4"/>
        <v>1319</v>
      </c>
      <c r="K34" s="18">
        <f t="shared" si="5"/>
        <v>1319</v>
      </c>
      <c r="L34" s="18">
        <f t="shared" si="11"/>
        <v>2832</v>
      </c>
      <c r="M34" s="18">
        <f t="shared" si="12"/>
        <v>708</v>
      </c>
      <c r="N34" s="18">
        <f t="shared" si="13"/>
        <v>708</v>
      </c>
      <c r="O34" s="18">
        <f t="shared" si="14"/>
        <v>708</v>
      </c>
      <c r="P34" s="18">
        <f t="shared" si="15"/>
        <v>708</v>
      </c>
      <c r="Q34" s="18">
        <f t="shared" si="16"/>
        <v>2444</v>
      </c>
      <c r="R34" s="18">
        <f t="shared" si="17"/>
        <v>611</v>
      </c>
      <c r="S34" s="18">
        <f t="shared" si="17"/>
        <v>611</v>
      </c>
      <c r="T34" s="18">
        <f t="shared" si="17"/>
        <v>611</v>
      </c>
      <c r="U34" s="18">
        <f t="shared" si="17"/>
        <v>611</v>
      </c>
    </row>
    <row r="35" spans="1:21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8">
        <v>1359</v>
      </c>
      <c r="H35" s="18">
        <f t="shared" si="2"/>
        <v>340</v>
      </c>
      <c r="I35" s="18">
        <f t="shared" si="3"/>
        <v>340</v>
      </c>
      <c r="J35" s="18">
        <f t="shared" si="4"/>
        <v>340</v>
      </c>
      <c r="K35" s="18">
        <f t="shared" si="5"/>
        <v>339</v>
      </c>
      <c r="L35" s="18">
        <f t="shared" si="11"/>
        <v>729</v>
      </c>
      <c r="M35" s="18">
        <f t="shared" si="12"/>
        <v>182</v>
      </c>
      <c r="N35" s="18">
        <f t="shared" si="13"/>
        <v>182</v>
      </c>
      <c r="O35" s="18">
        <f t="shared" si="14"/>
        <v>182</v>
      </c>
      <c r="P35" s="18">
        <f t="shared" si="15"/>
        <v>183</v>
      </c>
      <c r="Q35" s="18">
        <f t="shared" si="16"/>
        <v>630</v>
      </c>
      <c r="R35" s="18">
        <f t="shared" si="17"/>
        <v>158</v>
      </c>
      <c r="S35" s="18">
        <f t="shared" si="17"/>
        <v>158</v>
      </c>
      <c r="T35" s="18">
        <f t="shared" si="17"/>
        <v>158</v>
      </c>
      <c r="U35" s="18">
        <f t="shared" si="17"/>
        <v>156</v>
      </c>
    </row>
    <row r="36" spans="1:21" ht="29.25" customHeight="1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8">
        <v>301</v>
      </c>
      <c r="H36" s="18">
        <f t="shared" si="2"/>
        <v>75</v>
      </c>
      <c r="I36" s="18">
        <f t="shared" si="3"/>
        <v>75</v>
      </c>
      <c r="J36" s="18">
        <f t="shared" si="4"/>
        <v>75</v>
      </c>
      <c r="K36" s="18">
        <f t="shared" si="5"/>
        <v>76</v>
      </c>
      <c r="L36" s="18">
        <f t="shared" si="11"/>
        <v>162</v>
      </c>
      <c r="M36" s="18">
        <f t="shared" si="12"/>
        <v>41</v>
      </c>
      <c r="N36" s="18">
        <f t="shared" si="13"/>
        <v>41</v>
      </c>
      <c r="O36" s="18">
        <f t="shared" si="14"/>
        <v>41</v>
      </c>
      <c r="P36" s="18">
        <f t="shared" si="15"/>
        <v>39</v>
      </c>
      <c r="Q36" s="18">
        <f t="shared" si="16"/>
        <v>139</v>
      </c>
      <c r="R36" s="18">
        <f t="shared" si="17"/>
        <v>34</v>
      </c>
      <c r="S36" s="18">
        <f t="shared" si="17"/>
        <v>34</v>
      </c>
      <c r="T36" s="18">
        <f t="shared" si="17"/>
        <v>34</v>
      </c>
      <c r="U36" s="18">
        <f t="shared" si="17"/>
        <v>37</v>
      </c>
    </row>
    <row r="37" spans="1:21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8">
        <v>1228</v>
      </c>
      <c r="H37" s="18">
        <f t="shared" si="2"/>
        <v>307</v>
      </c>
      <c r="I37" s="18">
        <f t="shared" si="3"/>
        <v>307</v>
      </c>
      <c r="J37" s="18">
        <f t="shared" si="4"/>
        <v>307</v>
      </c>
      <c r="K37" s="18">
        <f t="shared" si="5"/>
        <v>307</v>
      </c>
      <c r="L37" s="18">
        <f t="shared" si="11"/>
        <v>659</v>
      </c>
      <c r="M37" s="18">
        <f t="shared" si="12"/>
        <v>165</v>
      </c>
      <c r="N37" s="18">
        <f t="shared" si="13"/>
        <v>165</v>
      </c>
      <c r="O37" s="18">
        <f t="shared" si="14"/>
        <v>165</v>
      </c>
      <c r="P37" s="18">
        <f t="shared" si="15"/>
        <v>164</v>
      </c>
      <c r="Q37" s="18">
        <f t="shared" si="16"/>
        <v>569</v>
      </c>
      <c r="R37" s="18">
        <f t="shared" si="17"/>
        <v>142</v>
      </c>
      <c r="S37" s="18">
        <f t="shared" si="17"/>
        <v>142</v>
      </c>
      <c r="T37" s="18">
        <f t="shared" si="17"/>
        <v>142</v>
      </c>
      <c r="U37" s="18">
        <f t="shared" si="17"/>
        <v>143</v>
      </c>
    </row>
    <row r="38" spans="1:21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8">
        <v>0</v>
      </c>
      <c r="H38" s="18">
        <f t="shared" si="2"/>
        <v>0</v>
      </c>
      <c r="I38" s="18">
        <f t="shared" si="3"/>
        <v>0</v>
      </c>
      <c r="J38" s="18">
        <f t="shared" si="4"/>
        <v>0</v>
      </c>
      <c r="K38" s="18">
        <f t="shared" si="5"/>
        <v>0</v>
      </c>
      <c r="L38" s="18">
        <f t="shared" si="11"/>
        <v>0</v>
      </c>
      <c r="M38" s="18">
        <f t="shared" si="12"/>
        <v>0</v>
      </c>
      <c r="N38" s="18">
        <f t="shared" si="13"/>
        <v>0</v>
      </c>
      <c r="O38" s="18">
        <f t="shared" si="14"/>
        <v>0</v>
      </c>
      <c r="P38" s="18">
        <f t="shared" si="15"/>
        <v>0</v>
      </c>
      <c r="Q38" s="18">
        <f t="shared" si="16"/>
        <v>0</v>
      </c>
      <c r="R38" s="18">
        <f t="shared" si="17"/>
        <v>0</v>
      </c>
      <c r="S38" s="18">
        <f t="shared" si="17"/>
        <v>0</v>
      </c>
      <c r="T38" s="18">
        <f t="shared" si="17"/>
        <v>0</v>
      </c>
      <c r="U38" s="18">
        <f t="shared" si="17"/>
        <v>0</v>
      </c>
    </row>
    <row r="39" spans="1:21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ref="E39:E70" si="18">C39/(C39+D39)</f>
        <v>0.53672975122006972</v>
      </c>
      <c r="F39" s="71">
        <f t="shared" ref="F39:F70" si="19">1-E39</f>
        <v>0.46327024877993028</v>
      </c>
      <c r="G39" s="18">
        <v>599</v>
      </c>
      <c r="H39" s="18">
        <f t="shared" si="2"/>
        <v>150</v>
      </c>
      <c r="I39" s="18">
        <f t="shared" si="3"/>
        <v>150</v>
      </c>
      <c r="J39" s="18">
        <f t="shared" si="4"/>
        <v>150</v>
      </c>
      <c r="K39" s="18">
        <f t="shared" si="5"/>
        <v>149</v>
      </c>
      <c r="L39" s="18">
        <f t="shared" si="11"/>
        <v>322</v>
      </c>
      <c r="M39" s="18">
        <f t="shared" si="12"/>
        <v>81</v>
      </c>
      <c r="N39" s="18">
        <f t="shared" si="13"/>
        <v>81</v>
      </c>
      <c r="O39" s="18">
        <f t="shared" si="14"/>
        <v>81</v>
      </c>
      <c r="P39" s="18">
        <f t="shared" si="15"/>
        <v>79</v>
      </c>
      <c r="Q39" s="18">
        <f t="shared" si="16"/>
        <v>277</v>
      </c>
      <c r="R39" s="18">
        <f t="shared" si="17"/>
        <v>69</v>
      </c>
      <c r="S39" s="18">
        <f t="shared" si="17"/>
        <v>69</v>
      </c>
      <c r="T39" s="18">
        <f t="shared" si="17"/>
        <v>69</v>
      </c>
      <c r="U39" s="18">
        <f t="shared" si="17"/>
        <v>70</v>
      </c>
    </row>
    <row r="40" spans="1:21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18"/>
        <v>0.53672975122006972</v>
      </c>
      <c r="F40" s="71">
        <f t="shared" si="19"/>
        <v>0.46327024877993028</v>
      </c>
      <c r="G40" s="18">
        <v>0</v>
      </c>
      <c r="H40" s="18"/>
      <c r="I40" s="18"/>
      <c r="J40" s="18"/>
      <c r="K40" s="18"/>
      <c r="L40" s="18">
        <f t="shared" si="11"/>
        <v>0</v>
      </c>
      <c r="M40" s="18">
        <f t="shared" si="12"/>
        <v>0</v>
      </c>
      <c r="N40" s="18">
        <f t="shared" si="13"/>
        <v>0</v>
      </c>
      <c r="O40" s="18">
        <f t="shared" si="14"/>
        <v>0</v>
      </c>
      <c r="P40" s="18">
        <f t="shared" si="15"/>
        <v>0</v>
      </c>
      <c r="Q40" s="18">
        <f t="shared" si="16"/>
        <v>0</v>
      </c>
      <c r="R40" s="18">
        <f t="shared" si="17"/>
        <v>0</v>
      </c>
      <c r="S40" s="18">
        <f t="shared" si="17"/>
        <v>0</v>
      </c>
      <c r="T40" s="18">
        <f t="shared" si="17"/>
        <v>0</v>
      </c>
      <c r="U40" s="18">
        <f t="shared" si="17"/>
        <v>0</v>
      </c>
    </row>
    <row r="41" spans="1:21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18"/>
        <v>0.53672975122006972</v>
      </c>
      <c r="F41" s="71">
        <f t="shared" si="19"/>
        <v>0.46327024877993028</v>
      </c>
      <c r="G41" s="18">
        <v>0</v>
      </c>
      <c r="H41" s="18"/>
      <c r="I41" s="18"/>
      <c r="J41" s="18"/>
      <c r="K41" s="18"/>
      <c r="L41" s="18">
        <f t="shared" si="11"/>
        <v>0</v>
      </c>
      <c r="M41" s="18">
        <f t="shared" si="12"/>
        <v>0</v>
      </c>
      <c r="N41" s="18">
        <f t="shared" si="13"/>
        <v>0</v>
      </c>
      <c r="O41" s="18">
        <f t="shared" si="14"/>
        <v>0</v>
      </c>
      <c r="P41" s="18">
        <f t="shared" si="15"/>
        <v>0</v>
      </c>
      <c r="Q41" s="18">
        <f t="shared" si="16"/>
        <v>0</v>
      </c>
      <c r="R41" s="18">
        <f t="shared" si="17"/>
        <v>0</v>
      </c>
      <c r="S41" s="18">
        <f t="shared" si="17"/>
        <v>0</v>
      </c>
      <c r="T41" s="18">
        <f t="shared" si="17"/>
        <v>0</v>
      </c>
      <c r="U41" s="18">
        <f t="shared" si="17"/>
        <v>0</v>
      </c>
    </row>
    <row r="42" spans="1:21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18"/>
        <v>0.53672975122006972</v>
      </c>
      <c r="F42" s="71">
        <f t="shared" si="19"/>
        <v>0.46327024877993028</v>
      </c>
      <c r="G42" s="18">
        <v>50</v>
      </c>
      <c r="H42" s="18">
        <v>50</v>
      </c>
      <c r="I42" s="18">
        <v>0</v>
      </c>
      <c r="J42" s="18">
        <v>0</v>
      </c>
      <c r="K42" s="18">
        <v>0</v>
      </c>
      <c r="L42" s="18">
        <f t="shared" si="11"/>
        <v>27</v>
      </c>
      <c r="M42" s="18">
        <f>L42</f>
        <v>27</v>
      </c>
      <c r="N42" s="18">
        <v>0</v>
      </c>
      <c r="O42" s="18">
        <v>0</v>
      </c>
      <c r="P42" s="18">
        <v>0</v>
      </c>
      <c r="Q42" s="18">
        <f t="shared" si="16"/>
        <v>23</v>
      </c>
      <c r="R42" s="18">
        <f t="shared" si="17"/>
        <v>23</v>
      </c>
      <c r="S42" s="18">
        <f t="shared" si="17"/>
        <v>0</v>
      </c>
      <c r="T42" s="18">
        <f t="shared" si="17"/>
        <v>0</v>
      </c>
      <c r="U42" s="18">
        <f t="shared" si="17"/>
        <v>0</v>
      </c>
    </row>
    <row r="43" spans="1:21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18"/>
        <v>0.74116272275781481</v>
      </c>
      <c r="F43" s="71">
        <f t="shared" si="19"/>
        <v>0.25883727724218519</v>
      </c>
      <c r="G43" s="18">
        <v>2782</v>
      </c>
      <c r="H43" s="18">
        <f>ROUND(G43/4,0)</f>
        <v>696</v>
      </c>
      <c r="I43" s="18">
        <f>H43</f>
        <v>696</v>
      </c>
      <c r="J43" s="18">
        <f>H43</f>
        <v>696</v>
      </c>
      <c r="K43" s="18">
        <f>G43-H43-I43-J43</f>
        <v>694</v>
      </c>
      <c r="L43" s="18">
        <f t="shared" si="11"/>
        <v>2062</v>
      </c>
      <c r="M43" s="18">
        <f t="shared" si="12"/>
        <v>516</v>
      </c>
      <c r="N43" s="18">
        <f t="shared" si="13"/>
        <v>516</v>
      </c>
      <c r="O43" s="18">
        <f t="shared" si="14"/>
        <v>516</v>
      </c>
      <c r="P43" s="18">
        <f t="shared" si="15"/>
        <v>514</v>
      </c>
      <c r="Q43" s="18">
        <f t="shared" si="16"/>
        <v>720</v>
      </c>
      <c r="R43" s="18">
        <f t="shared" si="17"/>
        <v>180</v>
      </c>
      <c r="S43" s="18">
        <f t="shared" si="17"/>
        <v>180</v>
      </c>
      <c r="T43" s="18">
        <f t="shared" si="17"/>
        <v>180</v>
      </c>
      <c r="U43" s="18">
        <f t="shared" si="17"/>
        <v>180</v>
      </c>
    </row>
    <row r="44" spans="1:21" x14ac:dyDescent="0.2">
      <c r="A44" s="52">
        <v>38</v>
      </c>
      <c r="B44" s="7" t="s">
        <v>32</v>
      </c>
      <c r="C44" s="71">
        <v>60194</v>
      </c>
      <c r="D44" s="71">
        <v>10332</v>
      </c>
      <c r="E44" s="71">
        <f t="shared" si="18"/>
        <v>0.85350083657091003</v>
      </c>
      <c r="F44" s="71">
        <f t="shared" si="19"/>
        <v>0.14649916342908997</v>
      </c>
      <c r="G44" s="18">
        <v>3097</v>
      </c>
      <c r="H44" s="18">
        <f>ROUND(G44/4,0)</f>
        <v>774</v>
      </c>
      <c r="I44" s="18">
        <f>H44</f>
        <v>774</v>
      </c>
      <c r="J44" s="18">
        <f>H44</f>
        <v>774</v>
      </c>
      <c r="K44" s="18">
        <f>G44-H44-I44-J44</f>
        <v>775</v>
      </c>
      <c r="L44" s="18">
        <f t="shared" si="11"/>
        <v>2643</v>
      </c>
      <c r="M44" s="18">
        <f t="shared" si="12"/>
        <v>661</v>
      </c>
      <c r="N44" s="18">
        <f t="shared" si="13"/>
        <v>661</v>
      </c>
      <c r="O44" s="18">
        <f t="shared" si="14"/>
        <v>661</v>
      </c>
      <c r="P44" s="18">
        <f t="shared" si="15"/>
        <v>660</v>
      </c>
      <c r="Q44" s="18">
        <f t="shared" si="16"/>
        <v>454</v>
      </c>
      <c r="R44" s="18">
        <f t="shared" si="17"/>
        <v>113</v>
      </c>
      <c r="S44" s="18">
        <f t="shared" si="17"/>
        <v>113</v>
      </c>
      <c r="T44" s="18">
        <f t="shared" si="17"/>
        <v>113</v>
      </c>
      <c r="U44" s="18">
        <f t="shared" si="17"/>
        <v>115</v>
      </c>
    </row>
    <row r="45" spans="1:21" x14ac:dyDescent="0.2">
      <c r="A45" s="52">
        <v>39</v>
      </c>
      <c r="B45" s="7" t="s">
        <v>33</v>
      </c>
      <c r="C45" s="71">
        <v>94360</v>
      </c>
      <c r="D45" s="71">
        <v>17577</v>
      </c>
      <c r="E45" s="71">
        <f t="shared" si="18"/>
        <v>0.84297417297229693</v>
      </c>
      <c r="F45" s="71">
        <f t="shared" si="19"/>
        <v>0.15702582702770307</v>
      </c>
      <c r="G45" s="18">
        <v>3472</v>
      </c>
      <c r="H45" s="18">
        <f>ROUND(G45/4,0)</f>
        <v>868</v>
      </c>
      <c r="I45" s="18">
        <f>H45</f>
        <v>868</v>
      </c>
      <c r="J45" s="18">
        <f>H45</f>
        <v>868</v>
      </c>
      <c r="K45" s="18">
        <f>G45-H45-I45-J45</f>
        <v>868</v>
      </c>
      <c r="L45" s="18">
        <f t="shared" si="11"/>
        <v>2927</v>
      </c>
      <c r="M45" s="18">
        <f t="shared" si="12"/>
        <v>732</v>
      </c>
      <c r="N45" s="18">
        <f t="shared" si="13"/>
        <v>732</v>
      </c>
      <c r="O45" s="18">
        <f t="shared" si="14"/>
        <v>732</v>
      </c>
      <c r="P45" s="18">
        <f t="shared" si="15"/>
        <v>731</v>
      </c>
      <c r="Q45" s="18">
        <f t="shared" si="16"/>
        <v>545</v>
      </c>
      <c r="R45" s="18">
        <f t="shared" si="17"/>
        <v>136</v>
      </c>
      <c r="S45" s="18">
        <f t="shared" si="17"/>
        <v>136</v>
      </c>
      <c r="T45" s="18">
        <f t="shared" si="17"/>
        <v>136</v>
      </c>
      <c r="U45" s="18">
        <f t="shared" si="17"/>
        <v>137</v>
      </c>
    </row>
    <row r="46" spans="1:21" x14ac:dyDescent="0.2">
      <c r="A46" s="52">
        <v>40</v>
      </c>
      <c r="B46" s="7" t="s">
        <v>34</v>
      </c>
      <c r="C46" s="71">
        <v>92101</v>
      </c>
      <c r="D46" s="71">
        <v>20950</v>
      </c>
      <c r="E46" s="71">
        <f t="shared" si="18"/>
        <v>0.81468540747096441</v>
      </c>
      <c r="F46" s="71">
        <f t="shared" si="19"/>
        <v>0.18531459252903559</v>
      </c>
      <c r="G46" s="18">
        <v>3160</v>
      </c>
      <c r="H46" s="18">
        <f>ROUND(G46/4,0)</f>
        <v>790</v>
      </c>
      <c r="I46" s="18">
        <f>H46</f>
        <v>790</v>
      </c>
      <c r="J46" s="18">
        <f>H46</f>
        <v>790</v>
      </c>
      <c r="K46" s="18">
        <f>G46-H46-I46-J46</f>
        <v>790</v>
      </c>
      <c r="L46" s="18">
        <f t="shared" si="11"/>
        <v>2574</v>
      </c>
      <c r="M46" s="18">
        <f t="shared" si="12"/>
        <v>644</v>
      </c>
      <c r="N46" s="18">
        <f t="shared" si="13"/>
        <v>644</v>
      </c>
      <c r="O46" s="18">
        <f t="shared" si="14"/>
        <v>644</v>
      </c>
      <c r="P46" s="18">
        <f t="shared" si="15"/>
        <v>642</v>
      </c>
      <c r="Q46" s="18">
        <f t="shared" si="16"/>
        <v>586</v>
      </c>
      <c r="R46" s="18">
        <f t="shared" si="17"/>
        <v>146</v>
      </c>
      <c r="S46" s="18">
        <f t="shared" si="17"/>
        <v>146</v>
      </c>
      <c r="T46" s="18">
        <f t="shared" si="17"/>
        <v>146</v>
      </c>
      <c r="U46" s="18">
        <f t="shared" si="17"/>
        <v>148</v>
      </c>
    </row>
    <row r="47" spans="1:21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18"/>
        <v>0.53672975122006972</v>
      </c>
      <c r="F47" s="71">
        <f t="shared" si="19"/>
        <v>0.46327024877993028</v>
      </c>
      <c r="G47" s="18">
        <v>0</v>
      </c>
      <c r="H47" s="18"/>
      <c r="I47" s="18"/>
      <c r="J47" s="18"/>
      <c r="K47" s="18"/>
      <c r="L47" s="18">
        <f t="shared" si="11"/>
        <v>0</v>
      </c>
      <c r="M47" s="18">
        <f t="shared" si="12"/>
        <v>0</v>
      </c>
      <c r="N47" s="18">
        <f t="shared" si="13"/>
        <v>0</v>
      </c>
      <c r="O47" s="18">
        <f t="shared" si="14"/>
        <v>0</v>
      </c>
      <c r="P47" s="18">
        <f t="shared" si="15"/>
        <v>0</v>
      </c>
      <c r="Q47" s="18">
        <f t="shared" si="16"/>
        <v>0</v>
      </c>
      <c r="R47" s="18">
        <f t="shared" si="17"/>
        <v>0</v>
      </c>
      <c r="S47" s="18">
        <f t="shared" si="17"/>
        <v>0</v>
      </c>
      <c r="T47" s="18">
        <f t="shared" si="17"/>
        <v>0</v>
      </c>
      <c r="U47" s="18">
        <f t="shared" si="17"/>
        <v>0</v>
      </c>
    </row>
    <row r="48" spans="1:21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18"/>
        <v>0.53672975122006972</v>
      </c>
      <c r="F48" s="71">
        <f t="shared" si="19"/>
        <v>0.46327024877993028</v>
      </c>
      <c r="G48" s="18">
        <v>0</v>
      </c>
      <c r="H48" s="18"/>
      <c r="I48" s="18"/>
      <c r="J48" s="18"/>
      <c r="K48" s="18"/>
      <c r="L48" s="18">
        <f t="shared" si="11"/>
        <v>0</v>
      </c>
      <c r="M48" s="18">
        <f t="shared" si="12"/>
        <v>0</v>
      </c>
      <c r="N48" s="18">
        <f t="shared" si="13"/>
        <v>0</v>
      </c>
      <c r="O48" s="18">
        <f t="shared" si="14"/>
        <v>0</v>
      </c>
      <c r="P48" s="18">
        <f t="shared" si="15"/>
        <v>0</v>
      </c>
      <c r="Q48" s="18">
        <f t="shared" si="16"/>
        <v>0</v>
      </c>
      <c r="R48" s="18">
        <f t="shared" si="17"/>
        <v>0</v>
      </c>
      <c r="S48" s="18">
        <f t="shared" si="17"/>
        <v>0</v>
      </c>
      <c r="T48" s="18">
        <f t="shared" si="17"/>
        <v>0</v>
      </c>
      <c r="U48" s="18">
        <f t="shared" si="17"/>
        <v>0</v>
      </c>
    </row>
    <row r="49" spans="1:21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18"/>
        <v>0.43382559774964841</v>
      </c>
      <c r="F49" s="71">
        <f t="shared" si="19"/>
        <v>0.56617440225035165</v>
      </c>
      <c r="G49" s="18">
        <v>252</v>
      </c>
      <c r="H49" s="18">
        <f>ROUND(G49/4,0)</f>
        <v>63</v>
      </c>
      <c r="I49" s="18">
        <f>H49</f>
        <v>63</v>
      </c>
      <c r="J49" s="18">
        <f>H49</f>
        <v>63</v>
      </c>
      <c r="K49" s="18">
        <f>G49-H49-I49-J49</f>
        <v>63</v>
      </c>
      <c r="L49" s="18">
        <f t="shared" si="11"/>
        <v>109</v>
      </c>
      <c r="M49" s="18">
        <f t="shared" si="12"/>
        <v>27</v>
      </c>
      <c r="N49" s="18">
        <f t="shared" si="13"/>
        <v>27</v>
      </c>
      <c r="O49" s="18">
        <f t="shared" si="14"/>
        <v>27</v>
      </c>
      <c r="P49" s="18">
        <f t="shared" si="15"/>
        <v>28</v>
      </c>
      <c r="Q49" s="18">
        <f t="shared" si="16"/>
        <v>143</v>
      </c>
      <c r="R49" s="18">
        <f t="shared" si="17"/>
        <v>36</v>
      </c>
      <c r="S49" s="18">
        <f t="shared" si="17"/>
        <v>36</v>
      </c>
      <c r="T49" s="18">
        <f t="shared" si="17"/>
        <v>36</v>
      </c>
      <c r="U49" s="18">
        <f t="shared" si="17"/>
        <v>35</v>
      </c>
    </row>
    <row r="50" spans="1:21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18"/>
        <v>0.44104957786290772</v>
      </c>
      <c r="F50" s="71">
        <f t="shared" si="19"/>
        <v>0.55895042213709223</v>
      </c>
      <c r="G50" s="18">
        <v>1270</v>
      </c>
      <c r="H50" s="18">
        <f>ROUND(G50/4,0)</f>
        <v>318</v>
      </c>
      <c r="I50" s="18">
        <f>H50</f>
        <v>318</v>
      </c>
      <c r="J50" s="18">
        <f>H50</f>
        <v>318</v>
      </c>
      <c r="K50" s="18">
        <f>G50-H50-I50-J50</f>
        <v>316</v>
      </c>
      <c r="L50" s="18">
        <f t="shared" si="11"/>
        <v>560</v>
      </c>
      <c r="M50" s="18">
        <f t="shared" si="12"/>
        <v>140</v>
      </c>
      <c r="N50" s="18">
        <f t="shared" si="13"/>
        <v>140</v>
      </c>
      <c r="O50" s="18">
        <f t="shared" si="14"/>
        <v>140</v>
      </c>
      <c r="P50" s="18">
        <f t="shared" si="15"/>
        <v>140</v>
      </c>
      <c r="Q50" s="18">
        <f t="shared" si="16"/>
        <v>710</v>
      </c>
      <c r="R50" s="18">
        <f t="shared" si="17"/>
        <v>178</v>
      </c>
      <c r="S50" s="18">
        <f t="shared" si="17"/>
        <v>178</v>
      </c>
      <c r="T50" s="18">
        <f t="shared" si="17"/>
        <v>178</v>
      </c>
      <c r="U50" s="18">
        <f t="shared" si="17"/>
        <v>176</v>
      </c>
    </row>
    <row r="51" spans="1:21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18"/>
        <v>0.44104957786290772</v>
      </c>
      <c r="F51" s="71">
        <f t="shared" si="19"/>
        <v>0.55895042213709223</v>
      </c>
      <c r="G51" s="18">
        <v>1013</v>
      </c>
      <c r="H51" s="18">
        <f>ROUND(G51/4,0)</f>
        <v>253</v>
      </c>
      <c r="I51" s="18">
        <f>H51</f>
        <v>253</v>
      </c>
      <c r="J51" s="18">
        <f>H51</f>
        <v>253</v>
      </c>
      <c r="K51" s="18">
        <f>G51-H51-I51-J51</f>
        <v>254</v>
      </c>
      <c r="L51" s="18">
        <f t="shared" si="11"/>
        <v>447</v>
      </c>
      <c r="M51" s="18">
        <f t="shared" si="12"/>
        <v>112</v>
      </c>
      <c r="N51" s="18">
        <f t="shared" si="13"/>
        <v>112</v>
      </c>
      <c r="O51" s="18">
        <f t="shared" si="14"/>
        <v>112</v>
      </c>
      <c r="P51" s="18">
        <f t="shared" si="15"/>
        <v>111</v>
      </c>
      <c r="Q51" s="18">
        <f t="shared" si="16"/>
        <v>566</v>
      </c>
      <c r="R51" s="18">
        <f t="shared" si="17"/>
        <v>141</v>
      </c>
      <c r="S51" s="18">
        <f t="shared" si="17"/>
        <v>141</v>
      </c>
      <c r="T51" s="18">
        <f t="shared" si="17"/>
        <v>141</v>
      </c>
      <c r="U51" s="18">
        <f t="shared" si="17"/>
        <v>143</v>
      </c>
    </row>
    <row r="52" spans="1:21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18"/>
        <v>0.85633633633633632</v>
      </c>
      <c r="F52" s="71">
        <f t="shared" si="19"/>
        <v>0.14366366366366368</v>
      </c>
      <c r="G52" s="18">
        <v>773</v>
      </c>
      <c r="H52" s="18">
        <f>ROUND(G52/4,0)</f>
        <v>193</v>
      </c>
      <c r="I52" s="18">
        <f>H52</f>
        <v>193</v>
      </c>
      <c r="J52" s="18">
        <f>H52</f>
        <v>193</v>
      </c>
      <c r="K52" s="18">
        <f>G52-H52-I52-J52</f>
        <v>194</v>
      </c>
      <c r="L52" s="18">
        <f t="shared" si="11"/>
        <v>662</v>
      </c>
      <c r="M52" s="18">
        <f t="shared" si="12"/>
        <v>166</v>
      </c>
      <c r="N52" s="18">
        <f t="shared" si="13"/>
        <v>166</v>
      </c>
      <c r="O52" s="18">
        <f t="shared" si="14"/>
        <v>166</v>
      </c>
      <c r="P52" s="18">
        <f t="shared" si="15"/>
        <v>164</v>
      </c>
      <c r="Q52" s="18">
        <f t="shared" si="16"/>
        <v>111</v>
      </c>
      <c r="R52" s="18">
        <f t="shared" si="17"/>
        <v>27</v>
      </c>
      <c r="S52" s="18">
        <f t="shared" si="17"/>
        <v>27</v>
      </c>
      <c r="T52" s="18">
        <f t="shared" si="17"/>
        <v>27</v>
      </c>
      <c r="U52" s="18">
        <f t="shared" si="17"/>
        <v>30</v>
      </c>
    </row>
    <row r="53" spans="1:21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18"/>
        <v>0.53672975122006972</v>
      </c>
      <c r="F53" s="71">
        <f t="shared" si="19"/>
        <v>0.46327024877993028</v>
      </c>
      <c r="G53" s="18">
        <v>0</v>
      </c>
      <c r="H53" s="18"/>
      <c r="I53" s="18"/>
      <c r="J53" s="18"/>
      <c r="K53" s="18"/>
      <c r="L53" s="18">
        <f t="shared" si="11"/>
        <v>0</v>
      </c>
      <c r="M53" s="18">
        <f t="shared" si="12"/>
        <v>0</v>
      </c>
      <c r="N53" s="18">
        <f t="shared" si="13"/>
        <v>0</v>
      </c>
      <c r="O53" s="18">
        <f t="shared" si="14"/>
        <v>0</v>
      </c>
      <c r="P53" s="18">
        <f t="shared" si="15"/>
        <v>0</v>
      </c>
      <c r="Q53" s="18">
        <f t="shared" si="16"/>
        <v>0</v>
      </c>
      <c r="R53" s="18">
        <f t="shared" si="17"/>
        <v>0</v>
      </c>
      <c r="S53" s="18">
        <f t="shared" si="17"/>
        <v>0</v>
      </c>
      <c r="T53" s="18">
        <f t="shared" si="17"/>
        <v>0</v>
      </c>
      <c r="U53" s="18">
        <f t="shared" si="17"/>
        <v>0</v>
      </c>
    </row>
    <row r="54" spans="1:21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18"/>
        <v>0.53672975122006972</v>
      </c>
      <c r="F54" s="71">
        <f t="shared" si="19"/>
        <v>0.46327024877993028</v>
      </c>
      <c r="G54" s="18">
        <v>30</v>
      </c>
      <c r="H54" s="18">
        <f t="shared" ref="H54:H59" si="20">ROUND(G54/4,0)</f>
        <v>8</v>
      </c>
      <c r="I54" s="18">
        <f t="shared" ref="I54:I59" si="21">H54</f>
        <v>8</v>
      </c>
      <c r="J54" s="18">
        <f t="shared" ref="J54:J59" si="22">H54</f>
        <v>8</v>
      </c>
      <c r="K54" s="18">
        <f t="shared" ref="K54:K59" si="23">G54-H54-I54-J54</f>
        <v>6</v>
      </c>
      <c r="L54" s="18">
        <f t="shared" si="11"/>
        <v>16</v>
      </c>
      <c r="M54" s="18">
        <f t="shared" si="12"/>
        <v>4</v>
      </c>
      <c r="N54" s="18">
        <f t="shared" si="13"/>
        <v>4</v>
      </c>
      <c r="O54" s="18">
        <f t="shared" si="14"/>
        <v>4</v>
      </c>
      <c r="P54" s="18">
        <f t="shared" si="15"/>
        <v>4</v>
      </c>
      <c r="Q54" s="18">
        <f t="shared" si="16"/>
        <v>14</v>
      </c>
      <c r="R54" s="18">
        <f t="shared" si="17"/>
        <v>4</v>
      </c>
      <c r="S54" s="18">
        <f t="shared" si="17"/>
        <v>4</v>
      </c>
      <c r="T54" s="18">
        <f t="shared" si="17"/>
        <v>4</v>
      </c>
      <c r="U54" s="18">
        <f t="shared" si="17"/>
        <v>2</v>
      </c>
    </row>
    <row r="55" spans="1:21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18"/>
        <v>0.53672975122006972</v>
      </c>
      <c r="F55" s="71">
        <f t="shared" si="19"/>
        <v>0.46327024877993028</v>
      </c>
      <c r="G55" s="18">
        <v>300</v>
      </c>
      <c r="H55" s="18">
        <v>92</v>
      </c>
      <c r="I55" s="18">
        <v>80</v>
      </c>
      <c r="J55" s="18">
        <v>64</v>
      </c>
      <c r="K55" s="18">
        <f t="shared" si="23"/>
        <v>64</v>
      </c>
      <c r="L55" s="18">
        <f>ROUND(G55*$E$55,0)</f>
        <v>161</v>
      </c>
      <c r="M55" s="18">
        <f t="shared" ref="M55:O55" si="24">ROUND(H55*$E$55,0)</f>
        <v>49</v>
      </c>
      <c r="N55" s="18">
        <f t="shared" si="24"/>
        <v>43</v>
      </c>
      <c r="O55" s="18">
        <f t="shared" si="24"/>
        <v>34</v>
      </c>
      <c r="P55" s="18">
        <f t="shared" si="15"/>
        <v>35</v>
      </c>
      <c r="Q55" s="18">
        <f t="shared" si="16"/>
        <v>139</v>
      </c>
      <c r="R55" s="18">
        <f t="shared" si="17"/>
        <v>43</v>
      </c>
      <c r="S55" s="18">
        <f t="shared" si="17"/>
        <v>37</v>
      </c>
      <c r="T55" s="18">
        <f t="shared" si="17"/>
        <v>30</v>
      </c>
      <c r="U55" s="18">
        <f t="shared" si="17"/>
        <v>29</v>
      </c>
    </row>
    <row r="56" spans="1:21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18"/>
        <v>0.53672975122006972</v>
      </c>
      <c r="F56" s="71">
        <f t="shared" si="19"/>
        <v>0.46327024877993028</v>
      </c>
      <c r="G56" s="18">
        <v>130</v>
      </c>
      <c r="H56" s="18">
        <f t="shared" si="20"/>
        <v>33</v>
      </c>
      <c r="I56" s="18">
        <f t="shared" si="21"/>
        <v>33</v>
      </c>
      <c r="J56" s="18">
        <f t="shared" si="22"/>
        <v>33</v>
      </c>
      <c r="K56" s="18">
        <f t="shared" si="23"/>
        <v>31</v>
      </c>
      <c r="L56" s="18">
        <f t="shared" si="11"/>
        <v>70</v>
      </c>
      <c r="M56" s="18">
        <f t="shared" si="12"/>
        <v>18</v>
      </c>
      <c r="N56" s="18">
        <f t="shared" si="13"/>
        <v>18</v>
      </c>
      <c r="O56" s="18">
        <f t="shared" si="14"/>
        <v>18</v>
      </c>
      <c r="P56" s="18">
        <f t="shared" si="15"/>
        <v>16</v>
      </c>
      <c r="Q56" s="18">
        <f t="shared" si="16"/>
        <v>60</v>
      </c>
      <c r="R56" s="18">
        <f t="shared" si="17"/>
        <v>15</v>
      </c>
      <c r="S56" s="18">
        <f t="shared" si="17"/>
        <v>15</v>
      </c>
      <c r="T56" s="18">
        <f t="shared" si="17"/>
        <v>15</v>
      </c>
      <c r="U56" s="18">
        <f t="shared" si="17"/>
        <v>15</v>
      </c>
    </row>
    <row r="57" spans="1:21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18"/>
        <v>0.53672975122006972</v>
      </c>
      <c r="F57" s="71">
        <f t="shared" si="19"/>
        <v>0.46327024877993028</v>
      </c>
      <c r="G57" s="18">
        <v>0</v>
      </c>
      <c r="H57" s="18">
        <f t="shared" si="20"/>
        <v>0</v>
      </c>
      <c r="I57" s="18">
        <f t="shared" si="21"/>
        <v>0</v>
      </c>
      <c r="J57" s="18">
        <f t="shared" si="22"/>
        <v>0</v>
      </c>
      <c r="K57" s="18">
        <f t="shared" si="23"/>
        <v>0</v>
      </c>
      <c r="L57" s="18">
        <f t="shared" si="11"/>
        <v>0</v>
      </c>
      <c r="M57" s="18">
        <f t="shared" si="12"/>
        <v>0</v>
      </c>
      <c r="N57" s="18">
        <f t="shared" si="13"/>
        <v>0</v>
      </c>
      <c r="O57" s="18">
        <f t="shared" si="14"/>
        <v>0</v>
      </c>
      <c r="P57" s="18">
        <f t="shared" si="15"/>
        <v>0</v>
      </c>
      <c r="Q57" s="18">
        <f t="shared" si="16"/>
        <v>0</v>
      </c>
      <c r="R57" s="18">
        <f t="shared" si="17"/>
        <v>0</v>
      </c>
      <c r="S57" s="18">
        <f t="shared" si="17"/>
        <v>0</v>
      </c>
      <c r="T57" s="18">
        <f t="shared" si="17"/>
        <v>0</v>
      </c>
      <c r="U57" s="18">
        <f t="shared" si="17"/>
        <v>0</v>
      </c>
    </row>
    <row r="58" spans="1:21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18"/>
        <v>0.53672975122006972</v>
      </c>
      <c r="F58" s="71">
        <f t="shared" si="19"/>
        <v>0.46327024877993028</v>
      </c>
      <c r="G58" s="18">
        <v>372</v>
      </c>
      <c r="H58" s="18">
        <f t="shared" si="20"/>
        <v>93</v>
      </c>
      <c r="I58" s="18">
        <f t="shared" si="21"/>
        <v>93</v>
      </c>
      <c r="J58" s="18">
        <f t="shared" si="22"/>
        <v>93</v>
      </c>
      <c r="K58" s="18">
        <f t="shared" si="23"/>
        <v>93</v>
      </c>
      <c r="L58" s="18">
        <f t="shared" si="11"/>
        <v>200</v>
      </c>
      <c r="M58" s="18">
        <f t="shared" si="12"/>
        <v>50</v>
      </c>
      <c r="N58" s="18">
        <f t="shared" si="13"/>
        <v>50</v>
      </c>
      <c r="O58" s="18">
        <f t="shared" si="14"/>
        <v>50</v>
      </c>
      <c r="P58" s="18">
        <f t="shared" si="15"/>
        <v>50</v>
      </c>
      <c r="Q58" s="18">
        <f t="shared" si="16"/>
        <v>172</v>
      </c>
      <c r="R58" s="18">
        <f t="shared" si="17"/>
        <v>43</v>
      </c>
      <c r="S58" s="18">
        <f t="shared" si="17"/>
        <v>43</v>
      </c>
      <c r="T58" s="18">
        <f t="shared" si="17"/>
        <v>43</v>
      </c>
      <c r="U58" s="18">
        <f t="shared" si="17"/>
        <v>43</v>
      </c>
    </row>
    <row r="59" spans="1:21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18"/>
        <v>0.53672975122006972</v>
      </c>
      <c r="F59" s="71">
        <f t="shared" si="19"/>
        <v>0.46327024877993028</v>
      </c>
      <c r="G59" s="18">
        <v>1135</v>
      </c>
      <c r="H59" s="18">
        <f t="shared" si="20"/>
        <v>284</v>
      </c>
      <c r="I59" s="18">
        <f t="shared" si="21"/>
        <v>284</v>
      </c>
      <c r="J59" s="18">
        <f t="shared" si="22"/>
        <v>284</v>
      </c>
      <c r="K59" s="18">
        <f t="shared" si="23"/>
        <v>283</v>
      </c>
      <c r="L59" s="18">
        <f t="shared" si="11"/>
        <v>609</v>
      </c>
      <c r="M59" s="18">
        <f t="shared" si="12"/>
        <v>152</v>
      </c>
      <c r="N59" s="18">
        <f t="shared" si="13"/>
        <v>152</v>
      </c>
      <c r="O59" s="18">
        <f t="shared" si="14"/>
        <v>152</v>
      </c>
      <c r="P59" s="18">
        <f t="shared" si="15"/>
        <v>153</v>
      </c>
      <c r="Q59" s="18">
        <f t="shared" si="16"/>
        <v>526</v>
      </c>
      <c r="R59" s="18">
        <f t="shared" si="17"/>
        <v>132</v>
      </c>
      <c r="S59" s="18">
        <f t="shared" si="17"/>
        <v>132</v>
      </c>
      <c r="T59" s="18">
        <f t="shared" si="17"/>
        <v>132</v>
      </c>
      <c r="U59" s="18">
        <f t="shared" si="17"/>
        <v>130</v>
      </c>
    </row>
    <row r="60" spans="1:21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18"/>
        <v>0.53672975122006972</v>
      </c>
      <c r="F60" s="71">
        <f t="shared" si="19"/>
        <v>0.46327024877993028</v>
      </c>
      <c r="G60" s="18">
        <v>0</v>
      </c>
      <c r="H60" s="18"/>
      <c r="I60" s="18"/>
      <c r="J60" s="18"/>
      <c r="K60" s="18"/>
      <c r="L60" s="18">
        <f t="shared" si="11"/>
        <v>0</v>
      </c>
      <c r="M60" s="18">
        <f t="shared" si="12"/>
        <v>0</v>
      </c>
      <c r="N60" s="18">
        <f t="shared" si="13"/>
        <v>0</v>
      </c>
      <c r="O60" s="18">
        <f t="shared" si="14"/>
        <v>0</v>
      </c>
      <c r="P60" s="18">
        <f t="shared" si="15"/>
        <v>0</v>
      </c>
      <c r="Q60" s="18">
        <f t="shared" si="16"/>
        <v>0</v>
      </c>
      <c r="R60" s="18">
        <f t="shared" si="17"/>
        <v>0</v>
      </c>
      <c r="S60" s="18">
        <f t="shared" si="17"/>
        <v>0</v>
      </c>
      <c r="T60" s="18">
        <f t="shared" si="17"/>
        <v>0</v>
      </c>
      <c r="U60" s="18">
        <f t="shared" si="17"/>
        <v>0</v>
      </c>
    </row>
    <row r="61" spans="1:21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18"/>
        <v>0.53672975122006972</v>
      </c>
      <c r="F61" s="71">
        <f t="shared" si="19"/>
        <v>0.46327024877993028</v>
      </c>
      <c r="G61" s="18">
        <v>0</v>
      </c>
      <c r="H61" s="18"/>
      <c r="I61" s="18"/>
      <c r="J61" s="18"/>
      <c r="K61" s="18"/>
      <c r="L61" s="18">
        <f t="shared" si="11"/>
        <v>0</v>
      </c>
      <c r="M61" s="18">
        <f t="shared" si="12"/>
        <v>0</v>
      </c>
      <c r="N61" s="18">
        <f t="shared" si="13"/>
        <v>0</v>
      </c>
      <c r="O61" s="18">
        <f t="shared" si="14"/>
        <v>0</v>
      </c>
      <c r="P61" s="18">
        <f t="shared" si="15"/>
        <v>0</v>
      </c>
      <c r="Q61" s="18">
        <f t="shared" si="16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</row>
    <row r="62" spans="1:21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18"/>
        <v>0.53672975122006972</v>
      </c>
      <c r="F62" s="71">
        <f t="shared" si="19"/>
        <v>0.46327024877993028</v>
      </c>
      <c r="G62" s="18">
        <v>62</v>
      </c>
      <c r="H62" s="18">
        <f>ROUND(G62/4,0)</f>
        <v>16</v>
      </c>
      <c r="I62" s="18">
        <f>H62</f>
        <v>16</v>
      </c>
      <c r="J62" s="18">
        <f>H62</f>
        <v>16</v>
      </c>
      <c r="K62" s="18">
        <f>G62-H62-I62-J62</f>
        <v>14</v>
      </c>
      <c r="L62" s="18">
        <f t="shared" si="11"/>
        <v>33</v>
      </c>
      <c r="M62" s="18">
        <f t="shared" si="12"/>
        <v>8</v>
      </c>
      <c r="N62" s="18">
        <f t="shared" si="13"/>
        <v>8</v>
      </c>
      <c r="O62" s="18">
        <f t="shared" si="14"/>
        <v>8</v>
      </c>
      <c r="P62" s="18">
        <f t="shared" si="15"/>
        <v>9</v>
      </c>
      <c r="Q62" s="18">
        <f t="shared" si="16"/>
        <v>29</v>
      </c>
      <c r="R62" s="18">
        <f t="shared" si="17"/>
        <v>8</v>
      </c>
      <c r="S62" s="18">
        <f t="shared" si="17"/>
        <v>8</v>
      </c>
      <c r="T62" s="18">
        <f t="shared" si="17"/>
        <v>8</v>
      </c>
      <c r="U62" s="18">
        <f t="shared" si="17"/>
        <v>5</v>
      </c>
    </row>
    <row r="63" spans="1:21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18"/>
        <v>0.53672975122006972</v>
      </c>
      <c r="F63" s="71">
        <f t="shared" si="19"/>
        <v>0.46327024877993028</v>
      </c>
      <c r="G63" s="18">
        <v>0</v>
      </c>
      <c r="H63" s="18"/>
      <c r="I63" s="18"/>
      <c r="J63" s="18"/>
      <c r="K63" s="18"/>
      <c r="L63" s="18">
        <f t="shared" si="11"/>
        <v>0</v>
      </c>
      <c r="M63" s="18">
        <f t="shared" si="12"/>
        <v>0</v>
      </c>
      <c r="N63" s="18">
        <f t="shared" si="13"/>
        <v>0</v>
      </c>
      <c r="O63" s="18">
        <f t="shared" si="14"/>
        <v>0</v>
      </c>
      <c r="P63" s="18">
        <f t="shared" si="15"/>
        <v>0</v>
      </c>
      <c r="Q63" s="18">
        <f t="shared" si="16"/>
        <v>0</v>
      </c>
      <c r="R63" s="18">
        <f t="shared" si="17"/>
        <v>0</v>
      </c>
      <c r="S63" s="18">
        <f t="shared" si="17"/>
        <v>0</v>
      </c>
      <c r="T63" s="18">
        <f t="shared" si="17"/>
        <v>0</v>
      </c>
      <c r="U63" s="18">
        <f t="shared" si="17"/>
        <v>0</v>
      </c>
    </row>
    <row r="64" spans="1:21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18"/>
        <v>0.53672975122006972</v>
      </c>
      <c r="F64" s="71">
        <f t="shared" si="19"/>
        <v>0.46327024877993028</v>
      </c>
      <c r="G64" s="18">
        <v>96</v>
      </c>
      <c r="H64" s="18">
        <f>ROUND(G64/4,0)</f>
        <v>24</v>
      </c>
      <c r="I64" s="18">
        <f>H64</f>
        <v>24</v>
      </c>
      <c r="J64" s="18">
        <f>H64</f>
        <v>24</v>
      </c>
      <c r="K64" s="18">
        <f>G64-H64-I64-J64</f>
        <v>24</v>
      </c>
      <c r="L64" s="18">
        <f t="shared" si="11"/>
        <v>52</v>
      </c>
      <c r="M64" s="18">
        <f t="shared" si="12"/>
        <v>13</v>
      </c>
      <c r="N64" s="18">
        <f t="shared" si="13"/>
        <v>13</v>
      </c>
      <c r="O64" s="18">
        <f t="shared" si="14"/>
        <v>13</v>
      </c>
      <c r="P64" s="18">
        <f t="shared" si="15"/>
        <v>13</v>
      </c>
      <c r="Q64" s="18">
        <f t="shared" si="16"/>
        <v>44</v>
      </c>
      <c r="R64" s="18">
        <f t="shared" si="17"/>
        <v>11</v>
      </c>
      <c r="S64" s="18">
        <f t="shared" si="17"/>
        <v>11</v>
      </c>
      <c r="T64" s="18">
        <f t="shared" si="17"/>
        <v>11</v>
      </c>
      <c r="U64" s="18">
        <f t="shared" si="17"/>
        <v>11</v>
      </c>
    </row>
    <row r="65" spans="1:21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18"/>
        <v>0.53672975122006972</v>
      </c>
      <c r="F65" s="71">
        <f t="shared" si="19"/>
        <v>0.46327024877993028</v>
      </c>
      <c r="G65" s="18">
        <v>40</v>
      </c>
      <c r="H65" s="18">
        <f>ROUND(G65/4,0)</f>
        <v>10</v>
      </c>
      <c r="I65" s="18">
        <f>H65</f>
        <v>10</v>
      </c>
      <c r="J65" s="18">
        <f>H65</f>
        <v>10</v>
      </c>
      <c r="K65" s="18">
        <f>G65-H65-I65-J65</f>
        <v>10</v>
      </c>
      <c r="L65" s="18">
        <f t="shared" si="11"/>
        <v>21</v>
      </c>
      <c r="M65" s="18">
        <f t="shared" si="12"/>
        <v>5</v>
      </c>
      <c r="N65" s="18">
        <f t="shared" si="13"/>
        <v>5</v>
      </c>
      <c r="O65" s="18">
        <f t="shared" si="14"/>
        <v>5</v>
      </c>
      <c r="P65" s="18">
        <f t="shared" si="15"/>
        <v>6</v>
      </c>
      <c r="Q65" s="18">
        <f t="shared" si="16"/>
        <v>19</v>
      </c>
      <c r="R65" s="18">
        <f t="shared" si="17"/>
        <v>5</v>
      </c>
      <c r="S65" s="18">
        <f t="shared" si="17"/>
        <v>5</v>
      </c>
      <c r="T65" s="18">
        <f t="shared" si="17"/>
        <v>5</v>
      </c>
      <c r="U65" s="18">
        <f t="shared" si="17"/>
        <v>4</v>
      </c>
    </row>
    <row r="66" spans="1:21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18"/>
        <v>0.53672975122006972</v>
      </c>
      <c r="F66" s="71">
        <f t="shared" si="19"/>
        <v>0.46327024877993028</v>
      </c>
      <c r="G66" s="18">
        <v>0</v>
      </c>
      <c r="H66" s="18"/>
      <c r="I66" s="18"/>
      <c r="J66" s="18"/>
      <c r="K66" s="18"/>
      <c r="L66" s="18">
        <f t="shared" si="11"/>
        <v>0</v>
      </c>
      <c r="M66" s="18">
        <f t="shared" si="12"/>
        <v>0</v>
      </c>
      <c r="N66" s="18">
        <f t="shared" si="13"/>
        <v>0</v>
      </c>
      <c r="O66" s="18">
        <f t="shared" si="14"/>
        <v>0</v>
      </c>
      <c r="P66" s="18">
        <f t="shared" si="15"/>
        <v>0</v>
      </c>
      <c r="Q66" s="18">
        <f t="shared" si="16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</row>
    <row r="67" spans="1:21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18"/>
        <v>0.53672975122006972</v>
      </c>
      <c r="F67" s="71">
        <f t="shared" si="19"/>
        <v>0.46327024877993028</v>
      </c>
      <c r="G67" s="18">
        <v>0</v>
      </c>
      <c r="H67" s="18"/>
      <c r="I67" s="18"/>
      <c r="J67" s="18"/>
      <c r="K67" s="18"/>
      <c r="L67" s="18">
        <f t="shared" si="11"/>
        <v>0</v>
      </c>
      <c r="M67" s="18">
        <f t="shared" si="12"/>
        <v>0</v>
      </c>
      <c r="N67" s="18">
        <f t="shared" si="13"/>
        <v>0</v>
      </c>
      <c r="O67" s="18">
        <f t="shared" si="14"/>
        <v>0</v>
      </c>
      <c r="P67" s="18">
        <f t="shared" si="15"/>
        <v>0</v>
      </c>
      <c r="Q67" s="18">
        <f t="shared" si="16"/>
        <v>0</v>
      </c>
      <c r="R67" s="18">
        <f t="shared" si="17"/>
        <v>0</v>
      </c>
      <c r="S67" s="18">
        <f t="shared" si="17"/>
        <v>0</v>
      </c>
      <c r="T67" s="18">
        <f t="shared" si="17"/>
        <v>0</v>
      </c>
      <c r="U67" s="18">
        <f t="shared" si="17"/>
        <v>0</v>
      </c>
    </row>
    <row r="68" spans="1:21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18"/>
        <v>0.53672975122006972</v>
      </c>
      <c r="F68" s="71">
        <f t="shared" si="19"/>
        <v>0.46327024877993028</v>
      </c>
      <c r="G68" s="18">
        <v>0</v>
      </c>
      <c r="H68" s="18"/>
      <c r="I68" s="18"/>
      <c r="J68" s="18"/>
      <c r="K68" s="18"/>
      <c r="L68" s="18">
        <f t="shared" si="11"/>
        <v>0</v>
      </c>
      <c r="M68" s="18">
        <f t="shared" si="12"/>
        <v>0</v>
      </c>
      <c r="N68" s="18">
        <f t="shared" si="13"/>
        <v>0</v>
      </c>
      <c r="O68" s="18">
        <f t="shared" si="14"/>
        <v>0</v>
      </c>
      <c r="P68" s="18">
        <f t="shared" si="15"/>
        <v>0</v>
      </c>
      <c r="Q68" s="18">
        <f t="shared" si="16"/>
        <v>0</v>
      </c>
      <c r="R68" s="18">
        <f t="shared" si="17"/>
        <v>0</v>
      </c>
      <c r="S68" s="18">
        <f t="shared" si="17"/>
        <v>0</v>
      </c>
      <c r="T68" s="18">
        <f t="shared" si="17"/>
        <v>0</v>
      </c>
      <c r="U68" s="18">
        <f t="shared" si="17"/>
        <v>0</v>
      </c>
    </row>
    <row r="69" spans="1:21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18"/>
        <v>0.53672975122006972</v>
      </c>
      <c r="F69" s="71">
        <f t="shared" si="19"/>
        <v>0.46327024877993028</v>
      </c>
      <c r="G69" s="18">
        <v>12</v>
      </c>
      <c r="H69" s="18">
        <f>ROUND(G69/4,0)</f>
        <v>3</v>
      </c>
      <c r="I69" s="18">
        <f>H69</f>
        <v>3</v>
      </c>
      <c r="J69" s="18">
        <f>H69</f>
        <v>3</v>
      </c>
      <c r="K69" s="18">
        <f>G69-H69-I69-J69</f>
        <v>3</v>
      </c>
      <c r="L69" s="18">
        <f t="shared" si="11"/>
        <v>6</v>
      </c>
      <c r="M69" s="18">
        <f t="shared" si="12"/>
        <v>2</v>
      </c>
      <c r="N69" s="18">
        <f t="shared" si="13"/>
        <v>2</v>
      </c>
      <c r="O69" s="18">
        <f t="shared" si="14"/>
        <v>2</v>
      </c>
      <c r="P69" s="18">
        <f t="shared" si="15"/>
        <v>0</v>
      </c>
      <c r="Q69" s="18">
        <f t="shared" si="16"/>
        <v>6</v>
      </c>
      <c r="R69" s="18">
        <f t="shared" si="17"/>
        <v>1</v>
      </c>
      <c r="S69" s="18">
        <f t="shared" si="17"/>
        <v>1</v>
      </c>
      <c r="T69" s="18">
        <f t="shared" si="17"/>
        <v>1</v>
      </c>
      <c r="U69" s="18">
        <f t="shared" si="17"/>
        <v>3</v>
      </c>
    </row>
    <row r="70" spans="1:21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18"/>
        <v>0.53672975122006972</v>
      </c>
      <c r="F70" s="71">
        <f t="shared" si="19"/>
        <v>0.46327024877993028</v>
      </c>
      <c r="G70" s="18">
        <v>0</v>
      </c>
      <c r="H70" s="18"/>
      <c r="I70" s="18"/>
      <c r="J70" s="18"/>
      <c r="K70" s="18"/>
      <c r="L70" s="18">
        <f t="shared" si="11"/>
        <v>0</v>
      </c>
      <c r="M70" s="18">
        <f t="shared" si="12"/>
        <v>0</v>
      </c>
      <c r="N70" s="18">
        <f t="shared" si="13"/>
        <v>0</v>
      </c>
      <c r="O70" s="18">
        <f t="shared" si="14"/>
        <v>0</v>
      </c>
      <c r="P70" s="18">
        <f t="shared" si="15"/>
        <v>0</v>
      </c>
      <c r="Q70" s="18">
        <f t="shared" si="16"/>
        <v>0</v>
      </c>
      <c r="R70" s="18">
        <f t="shared" si="17"/>
        <v>0</v>
      </c>
      <c r="S70" s="18">
        <f t="shared" si="17"/>
        <v>0</v>
      </c>
      <c r="T70" s="18">
        <f t="shared" si="17"/>
        <v>0</v>
      </c>
      <c r="U70" s="18">
        <f t="shared" si="17"/>
        <v>0</v>
      </c>
    </row>
    <row r="71" spans="1:21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4" si="25">C71/(C71+D71)</f>
        <v>0.53672975122006972</v>
      </c>
      <c r="F71" s="71">
        <f t="shared" ref="F71:F84" si="26">1-E71</f>
        <v>0.46327024877993028</v>
      </c>
      <c r="G71" s="18">
        <v>0</v>
      </c>
      <c r="H71" s="18"/>
      <c r="I71" s="18"/>
      <c r="J71" s="18"/>
      <c r="K71" s="18"/>
      <c r="L71" s="18">
        <f t="shared" si="11"/>
        <v>0</v>
      </c>
      <c r="M71" s="18">
        <f t="shared" si="12"/>
        <v>0</v>
      </c>
      <c r="N71" s="18">
        <f t="shared" si="13"/>
        <v>0</v>
      </c>
      <c r="O71" s="18">
        <f t="shared" si="14"/>
        <v>0</v>
      </c>
      <c r="P71" s="18">
        <f t="shared" si="15"/>
        <v>0</v>
      </c>
      <c r="Q71" s="18">
        <f t="shared" si="16"/>
        <v>0</v>
      </c>
      <c r="R71" s="18">
        <f t="shared" si="17"/>
        <v>0</v>
      </c>
      <c r="S71" s="18">
        <f t="shared" si="17"/>
        <v>0</v>
      </c>
      <c r="T71" s="18">
        <f t="shared" si="17"/>
        <v>0</v>
      </c>
      <c r="U71" s="18">
        <f t="shared" si="17"/>
        <v>0</v>
      </c>
    </row>
    <row r="72" spans="1:21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25"/>
        <v>0.53672975122006972</v>
      </c>
      <c r="F72" s="71">
        <f t="shared" si="26"/>
        <v>0.46327024877993028</v>
      </c>
      <c r="G72" s="18">
        <v>24</v>
      </c>
      <c r="H72" s="18">
        <f>ROUND(G72/4,0)</f>
        <v>6</v>
      </c>
      <c r="I72" s="18">
        <f>H72</f>
        <v>6</v>
      </c>
      <c r="J72" s="18">
        <f>H72</f>
        <v>6</v>
      </c>
      <c r="K72" s="18">
        <f>G72-H72-I72-J72</f>
        <v>6</v>
      </c>
      <c r="L72" s="18">
        <f t="shared" ref="L72:L84" si="27">ROUND(G72*E72,0)</f>
        <v>13</v>
      </c>
      <c r="M72" s="18">
        <f t="shared" ref="M72:M84" si="28">ROUND(L72/4,0)</f>
        <v>3</v>
      </c>
      <c r="N72" s="18">
        <f t="shared" ref="N72:N84" si="29">M72</f>
        <v>3</v>
      </c>
      <c r="O72" s="18">
        <f t="shared" ref="O72:O84" si="30">M72</f>
        <v>3</v>
      </c>
      <c r="P72" s="18">
        <f t="shared" ref="P72:P84" si="31">L72-M72-N72-O72</f>
        <v>4</v>
      </c>
      <c r="Q72" s="18">
        <f t="shared" ref="Q72:Q84" si="32">R72+S72+T72+U72</f>
        <v>11</v>
      </c>
      <c r="R72" s="18">
        <f t="shared" ref="R72:U84" si="33">H72-M72</f>
        <v>3</v>
      </c>
      <c r="S72" s="18">
        <f t="shared" si="33"/>
        <v>3</v>
      </c>
      <c r="T72" s="18">
        <f t="shared" si="33"/>
        <v>3</v>
      </c>
      <c r="U72" s="18">
        <f t="shared" si="33"/>
        <v>2</v>
      </c>
    </row>
    <row r="73" spans="1:21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25"/>
        <v>0.53672975122006972</v>
      </c>
      <c r="F73" s="71">
        <f t="shared" si="26"/>
        <v>0.46327024877993028</v>
      </c>
      <c r="G73" s="18">
        <v>12</v>
      </c>
      <c r="H73" s="18">
        <f>ROUND(G73/4,0)</f>
        <v>3</v>
      </c>
      <c r="I73" s="18">
        <f>H73</f>
        <v>3</v>
      </c>
      <c r="J73" s="18">
        <f>H73</f>
        <v>3</v>
      </c>
      <c r="K73" s="18">
        <f>G73-H73-I73-J73</f>
        <v>3</v>
      </c>
      <c r="L73" s="18">
        <f t="shared" si="27"/>
        <v>6</v>
      </c>
      <c r="M73" s="18">
        <f t="shared" si="28"/>
        <v>2</v>
      </c>
      <c r="N73" s="18">
        <f t="shared" si="29"/>
        <v>2</v>
      </c>
      <c r="O73" s="18">
        <f t="shared" si="30"/>
        <v>2</v>
      </c>
      <c r="P73" s="18">
        <f t="shared" si="31"/>
        <v>0</v>
      </c>
      <c r="Q73" s="18">
        <f t="shared" si="32"/>
        <v>6</v>
      </c>
      <c r="R73" s="18">
        <f t="shared" si="33"/>
        <v>1</v>
      </c>
      <c r="S73" s="18">
        <f t="shared" si="33"/>
        <v>1</v>
      </c>
      <c r="T73" s="18">
        <f t="shared" si="33"/>
        <v>1</v>
      </c>
      <c r="U73" s="18">
        <f t="shared" si="33"/>
        <v>3</v>
      </c>
    </row>
    <row r="74" spans="1:21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25"/>
        <v>0.53672975122006972</v>
      </c>
      <c r="F74" s="71">
        <f t="shared" si="26"/>
        <v>0.46327024877993028</v>
      </c>
      <c r="G74" s="18">
        <v>0</v>
      </c>
      <c r="H74" s="18"/>
      <c r="I74" s="18"/>
      <c r="J74" s="18"/>
      <c r="K74" s="18"/>
      <c r="L74" s="18">
        <f t="shared" si="27"/>
        <v>0</v>
      </c>
      <c r="M74" s="18">
        <f t="shared" si="28"/>
        <v>0</v>
      </c>
      <c r="N74" s="18">
        <f t="shared" si="29"/>
        <v>0</v>
      </c>
      <c r="O74" s="18">
        <f t="shared" si="30"/>
        <v>0</v>
      </c>
      <c r="P74" s="18">
        <f t="shared" si="31"/>
        <v>0</v>
      </c>
      <c r="Q74" s="18">
        <f t="shared" si="32"/>
        <v>0</v>
      </c>
      <c r="R74" s="18">
        <f t="shared" si="33"/>
        <v>0</v>
      </c>
      <c r="S74" s="18">
        <f t="shared" si="33"/>
        <v>0</v>
      </c>
      <c r="T74" s="18">
        <f t="shared" si="33"/>
        <v>0</v>
      </c>
      <c r="U74" s="18">
        <f t="shared" si="33"/>
        <v>0</v>
      </c>
    </row>
    <row r="75" spans="1:21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25"/>
        <v>0.53672975122006972</v>
      </c>
      <c r="F75" s="71">
        <f t="shared" si="26"/>
        <v>0.46327024877993028</v>
      </c>
      <c r="G75" s="18">
        <v>24</v>
      </c>
      <c r="H75" s="18">
        <f>ROUND(G75/4,0)</f>
        <v>6</v>
      </c>
      <c r="I75" s="18">
        <f>H75</f>
        <v>6</v>
      </c>
      <c r="J75" s="18">
        <f>H75</f>
        <v>6</v>
      </c>
      <c r="K75" s="18">
        <f>G75-H75-I75-J75</f>
        <v>6</v>
      </c>
      <c r="L75" s="18">
        <f t="shared" si="27"/>
        <v>13</v>
      </c>
      <c r="M75" s="18">
        <f t="shared" si="28"/>
        <v>3</v>
      </c>
      <c r="N75" s="18">
        <f t="shared" si="29"/>
        <v>3</v>
      </c>
      <c r="O75" s="18">
        <f t="shared" si="30"/>
        <v>3</v>
      </c>
      <c r="P75" s="18">
        <f t="shared" si="31"/>
        <v>4</v>
      </c>
      <c r="Q75" s="18">
        <f t="shared" si="32"/>
        <v>11</v>
      </c>
      <c r="R75" s="18">
        <f t="shared" si="33"/>
        <v>3</v>
      </c>
      <c r="S75" s="18">
        <f t="shared" si="33"/>
        <v>3</v>
      </c>
      <c r="T75" s="18">
        <f t="shared" si="33"/>
        <v>3</v>
      </c>
      <c r="U75" s="18">
        <f t="shared" si="33"/>
        <v>2</v>
      </c>
    </row>
    <row r="76" spans="1:21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25"/>
        <v>0.53672975122006972</v>
      </c>
      <c r="F76" s="71">
        <f t="shared" si="26"/>
        <v>0.46327024877993028</v>
      </c>
      <c r="G76" s="18">
        <v>0</v>
      </c>
      <c r="H76" s="18">
        <f t="shared" ref="H76:H85" si="34">ROUND(G76/4,0)</f>
        <v>0</v>
      </c>
      <c r="I76" s="18">
        <f t="shared" ref="I76:I85" si="35">H76</f>
        <v>0</v>
      </c>
      <c r="J76" s="18">
        <f t="shared" ref="J76:J85" si="36">H76</f>
        <v>0</v>
      </c>
      <c r="K76" s="18">
        <f t="shared" ref="K76:K85" si="37">G76-H76-I76-J76</f>
        <v>0</v>
      </c>
      <c r="L76" s="18">
        <f t="shared" si="27"/>
        <v>0</v>
      </c>
      <c r="M76" s="18">
        <f t="shared" si="28"/>
        <v>0</v>
      </c>
      <c r="N76" s="18">
        <f t="shared" si="29"/>
        <v>0</v>
      </c>
      <c r="O76" s="18">
        <f t="shared" si="30"/>
        <v>0</v>
      </c>
      <c r="P76" s="18">
        <f t="shared" si="31"/>
        <v>0</v>
      </c>
      <c r="Q76" s="18">
        <f t="shared" si="32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</row>
    <row r="77" spans="1:21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25"/>
        <v>0.53672975122006972</v>
      </c>
      <c r="F77" s="71">
        <f t="shared" si="26"/>
        <v>0.46327024877993028</v>
      </c>
      <c r="G77" s="18">
        <v>0</v>
      </c>
      <c r="H77" s="18">
        <f t="shared" si="34"/>
        <v>0</v>
      </c>
      <c r="I77" s="18">
        <f t="shared" si="35"/>
        <v>0</v>
      </c>
      <c r="J77" s="18">
        <f t="shared" si="36"/>
        <v>0</v>
      </c>
      <c r="K77" s="18">
        <f t="shared" si="37"/>
        <v>0</v>
      </c>
      <c r="L77" s="18">
        <f t="shared" si="27"/>
        <v>0</v>
      </c>
      <c r="M77" s="18">
        <f t="shared" si="28"/>
        <v>0</v>
      </c>
      <c r="N77" s="18">
        <f t="shared" si="29"/>
        <v>0</v>
      </c>
      <c r="O77" s="18">
        <f t="shared" si="30"/>
        <v>0</v>
      </c>
      <c r="P77" s="18">
        <f t="shared" si="31"/>
        <v>0</v>
      </c>
      <c r="Q77" s="18">
        <f t="shared" si="32"/>
        <v>0</v>
      </c>
      <c r="R77" s="18">
        <f t="shared" si="33"/>
        <v>0</v>
      </c>
      <c r="S77" s="18">
        <f t="shared" si="33"/>
        <v>0</v>
      </c>
      <c r="T77" s="18">
        <f t="shared" si="33"/>
        <v>0</v>
      </c>
      <c r="U77" s="18">
        <f t="shared" si="33"/>
        <v>0</v>
      </c>
    </row>
    <row r="78" spans="1:21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25"/>
        <v>0.53672975122006972</v>
      </c>
      <c r="F78" s="71">
        <f t="shared" si="26"/>
        <v>0.46327024877993028</v>
      </c>
      <c r="G78" s="18">
        <v>0</v>
      </c>
      <c r="H78" s="18">
        <f t="shared" si="34"/>
        <v>0</v>
      </c>
      <c r="I78" s="18">
        <f t="shared" si="35"/>
        <v>0</v>
      </c>
      <c r="J78" s="18">
        <f t="shared" si="36"/>
        <v>0</v>
      </c>
      <c r="K78" s="18">
        <f t="shared" si="37"/>
        <v>0</v>
      </c>
      <c r="L78" s="18">
        <f t="shared" si="27"/>
        <v>0</v>
      </c>
      <c r="M78" s="18">
        <f t="shared" si="28"/>
        <v>0</v>
      </c>
      <c r="N78" s="18">
        <f t="shared" si="29"/>
        <v>0</v>
      </c>
      <c r="O78" s="18">
        <f t="shared" si="30"/>
        <v>0</v>
      </c>
      <c r="P78" s="18">
        <f t="shared" si="31"/>
        <v>0</v>
      </c>
      <c r="Q78" s="18">
        <f t="shared" si="32"/>
        <v>0</v>
      </c>
      <c r="R78" s="18">
        <f t="shared" si="33"/>
        <v>0</v>
      </c>
      <c r="S78" s="18">
        <f t="shared" si="33"/>
        <v>0</v>
      </c>
      <c r="T78" s="18">
        <f t="shared" si="33"/>
        <v>0</v>
      </c>
      <c r="U78" s="18">
        <f t="shared" si="33"/>
        <v>0</v>
      </c>
    </row>
    <row r="79" spans="1:21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25"/>
        <v>0.53672975122006972</v>
      </c>
      <c r="F79" s="71">
        <f t="shared" si="26"/>
        <v>0.46327024877993028</v>
      </c>
      <c r="G79" s="18">
        <v>0</v>
      </c>
      <c r="H79" s="18">
        <f t="shared" si="34"/>
        <v>0</v>
      </c>
      <c r="I79" s="18">
        <f t="shared" si="35"/>
        <v>0</v>
      </c>
      <c r="J79" s="18">
        <f t="shared" si="36"/>
        <v>0</v>
      </c>
      <c r="K79" s="18">
        <f t="shared" si="37"/>
        <v>0</v>
      </c>
      <c r="L79" s="18">
        <f t="shared" si="27"/>
        <v>0</v>
      </c>
      <c r="M79" s="18">
        <f t="shared" si="28"/>
        <v>0</v>
      </c>
      <c r="N79" s="18">
        <f t="shared" si="29"/>
        <v>0</v>
      </c>
      <c r="O79" s="18">
        <f t="shared" si="30"/>
        <v>0</v>
      </c>
      <c r="P79" s="18">
        <f t="shared" si="31"/>
        <v>0</v>
      </c>
      <c r="Q79" s="18">
        <f t="shared" si="32"/>
        <v>0</v>
      </c>
      <c r="R79" s="18">
        <f t="shared" si="33"/>
        <v>0</v>
      </c>
      <c r="S79" s="18">
        <f t="shared" si="33"/>
        <v>0</v>
      </c>
      <c r="T79" s="18">
        <f t="shared" si="33"/>
        <v>0</v>
      </c>
      <c r="U79" s="18">
        <f t="shared" si="33"/>
        <v>0</v>
      </c>
    </row>
    <row r="80" spans="1:21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25"/>
        <v>0.53672975122006972</v>
      </c>
      <c r="F80" s="71">
        <f t="shared" si="26"/>
        <v>0.46327024877993028</v>
      </c>
      <c r="G80" s="18">
        <v>0</v>
      </c>
      <c r="H80" s="18">
        <f t="shared" si="34"/>
        <v>0</v>
      </c>
      <c r="I80" s="18">
        <f t="shared" si="35"/>
        <v>0</v>
      </c>
      <c r="J80" s="18">
        <f t="shared" si="36"/>
        <v>0</v>
      </c>
      <c r="K80" s="18">
        <f t="shared" si="37"/>
        <v>0</v>
      </c>
      <c r="L80" s="18">
        <f t="shared" si="27"/>
        <v>0</v>
      </c>
      <c r="M80" s="18">
        <f t="shared" si="28"/>
        <v>0</v>
      </c>
      <c r="N80" s="18">
        <f t="shared" si="29"/>
        <v>0</v>
      </c>
      <c r="O80" s="18">
        <f t="shared" si="30"/>
        <v>0</v>
      </c>
      <c r="P80" s="18">
        <f t="shared" si="31"/>
        <v>0</v>
      </c>
      <c r="Q80" s="18">
        <f t="shared" si="32"/>
        <v>0</v>
      </c>
      <c r="R80" s="18">
        <f t="shared" si="33"/>
        <v>0</v>
      </c>
      <c r="S80" s="18">
        <f t="shared" si="33"/>
        <v>0</v>
      </c>
      <c r="T80" s="18">
        <f t="shared" si="33"/>
        <v>0</v>
      </c>
      <c r="U80" s="18">
        <f t="shared" si="33"/>
        <v>0</v>
      </c>
    </row>
    <row r="81" spans="1:21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25"/>
        <v>0.53672975122006972</v>
      </c>
      <c r="F81" s="71">
        <f t="shared" si="26"/>
        <v>0.46327024877993028</v>
      </c>
      <c r="G81" s="18">
        <v>0</v>
      </c>
      <c r="H81" s="18">
        <f t="shared" si="34"/>
        <v>0</v>
      </c>
      <c r="I81" s="18">
        <f t="shared" si="35"/>
        <v>0</v>
      </c>
      <c r="J81" s="18">
        <f t="shared" si="36"/>
        <v>0</v>
      </c>
      <c r="K81" s="18">
        <f t="shared" si="37"/>
        <v>0</v>
      </c>
      <c r="L81" s="18">
        <f t="shared" si="27"/>
        <v>0</v>
      </c>
      <c r="M81" s="18">
        <f t="shared" si="28"/>
        <v>0</v>
      </c>
      <c r="N81" s="18">
        <f t="shared" si="29"/>
        <v>0</v>
      </c>
      <c r="O81" s="18">
        <f t="shared" si="30"/>
        <v>0</v>
      </c>
      <c r="P81" s="18">
        <f t="shared" si="31"/>
        <v>0</v>
      </c>
      <c r="Q81" s="18">
        <f t="shared" si="32"/>
        <v>0</v>
      </c>
      <c r="R81" s="18">
        <f t="shared" si="33"/>
        <v>0</v>
      </c>
      <c r="S81" s="18">
        <f t="shared" si="33"/>
        <v>0</v>
      </c>
      <c r="T81" s="18">
        <f t="shared" si="33"/>
        <v>0</v>
      </c>
      <c r="U81" s="18">
        <f t="shared" si="33"/>
        <v>0</v>
      </c>
    </row>
    <row r="82" spans="1:21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25"/>
        <v>0.53672975122006972</v>
      </c>
      <c r="F82" s="71">
        <f t="shared" si="26"/>
        <v>0.46327024877993028</v>
      </c>
      <c r="G82" s="18">
        <v>0</v>
      </c>
      <c r="H82" s="18">
        <f t="shared" si="34"/>
        <v>0</v>
      </c>
      <c r="I82" s="18">
        <f t="shared" si="35"/>
        <v>0</v>
      </c>
      <c r="J82" s="18">
        <f t="shared" si="36"/>
        <v>0</v>
      </c>
      <c r="K82" s="18">
        <f t="shared" si="37"/>
        <v>0</v>
      </c>
      <c r="L82" s="18">
        <f t="shared" si="27"/>
        <v>0</v>
      </c>
      <c r="M82" s="18">
        <f t="shared" si="28"/>
        <v>0</v>
      </c>
      <c r="N82" s="18">
        <f t="shared" si="29"/>
        <v>0</v>
      </c>
      <c r="O82" s="18">
        <f t="shared" si="30"/>
        <v>0</v>
      </c>
      <c r="P82" s="18">
        <f t="shared" si="31"/>
        <v>0</v>
      </c>
      <c r="Q82" s="18">
        <f t="shared" si="32"/>
        <v>0</v>
      </c>
      <c r="R82" s="18">
        <f t="shared" si="33"/>
        <v>0</v>
      </c>
      <c r="S82" s="18">
        <f t="shared" si="33"/>
        <v>0</v>
      </c>
      <c r="T82" s="18">
        <f t="shared" si="33"/>
        <v>0</v>
      </c>
      <c r="U82" s="18">
        <f t="shared" si="33"/>
        <v>0</v>
      </c>
    </row>
    <row r="83" spans="1:21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25"/>
        <v>0.53672975122006972</v>
      </c>
      <c r="F83" s="71">
        <f t="shared" si="26"/>
        <v>0.46327024877993028</v>
      </c>
      <c r="G83" s="18">
        <v>0</v>
      </c>
      <c r="H83" s="18">
        <f t="shared" si="34"/>
        <v>0</v>
      </c>
      <c r="I83" s="18">
        <f t="shared" si="35"/>
        <v>0</v>
      </c>
      <c r="J83" s="18">
        <f t="shared" si="36"/>
        <v>0</v>
      </c>
      <c r="K83" s="18">
        <f t="shared" si="37"/>
        <v>0</v>
      </c>
      <c r="L83" s="18">
        <f t="shared" si="27"/>
        <v>0</v>
      </c>
      <c r="M83" s="18">
        <f t="shared" si="28"/>
        <v>0</v>
      </c>
      <c r="N83" s="18">
        <f t="shared" si="29"/>
        <v>0</v>
      </c>
      <c r="O83" s="18">
        <f t="shared" si="30"/>
        <v>0</v>
      </c>
      <c r="P83" s="18">
        <f t="shared" si="31"/>
        <v>0</v>
      </c>
      <c r="Q83" s="18">
        <f t="shared" si="32"/>
        <v>0</v>
      </c>
      <c r="R83" s="18">
        <f t="shared" si="33"/>
        <v>0</v>
      </c>
      <c r="S83" s="18">
        <f t="shared" si="33"/>
        <v>0</v>
      </c>
      <c r="T83" s="18">
        <f t="shared" si="33"/>
        <v>0</v>
      </c>
      <c r="U83" s="18">
        <f t="shared" si="33"/>
        <v>0</v>
      </c>
    </row>
    <row r="84" spans="1:21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25"/>
        <v>0.53672975122006972</v>
      </c>
      <c r="F84" s="71">
        <f t="shared" si="26"/>
        <v>0.46327024877993028</v>
      </c>
      <c r="G84" s="18">
        <v>0</v>
      </c>
      <c r="H84" s="18">
        <f t="shared" si="34"/>
        <v>0</v>
      </c>
      <c r="I84" s="18">
        <f t="shared" si="35"/>
        <v>0</v>
      </c>
      <c r="J84" s="18">
        <f t="shared" si="36"/>
        <v>0</v>
      </c>
      <c r="K84" s="18">
        <f t="shared" si="37"/>
        <v>0</v>
      </c>
      <c r="L84" s="18">
        <f t="shared" si="27"/>
        <v>0</v>
      </c>
      <c r="M84" s="18">
        <f t="shared" si="28"/>
        <v>0</v>
      </c>
      <c r="N84" s="18">
        <f t="shared" si="29"/>
        <v>0</v>
      </c>
      <c r="O84" s="18">
        <f t="shared" si="30"/>
        <v>0</v>
      </c>
      <c r="P84" s="18">
        <f t="shared" si="31"/>
        <v>0</v>
      </c>
      <c r="Q84" s="18">
        <f t="shared" si="32"/>
        <v>0</v>
      </c>
      <c r="R84" s="18">
        <f t="shared" si="33"/>
        <v>0</v>
      </c>
      <c r="S84" s="18">
        <f t="shared" si="33"/>
        <v>0</v>
      </c>
      <c r="T84" s="18">
        <f t="shared" si="33"/>
        <v>0</v>
      </c>
      <c r="U84" s="18">
        <f t="shared" si="33"/>
        <v>0</v>
      </c>
    </row>
    <row r="85" spans="1:2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38">C85/(C85+D85)</f>
        <v>0.53672975122006972</v>
      </c>
      <c r="F85" s="71">
        <f t="shared" ref="F85" si="39">1-E85</f>
        <v>0.46327024877993028</v>
      </c>
      <c r="G85" s="18">
        <v>100</v>
      </c>
      <c r="H85" s="18">
        <f t="shared" si="34"/>
        <v>25</v>
      </c>
      <c r="I85" s="18">
        <f t="shared" si="35"/>
        <v>25</v>
      </c>
      <c r="J85" s="18">
        <f t="shared" si="36"/>
        <v>25</v>
      </c>
      <c r="K85" s="18">
        <f t="shared" si="37"/>
        <v>25</v>
      </c>
      <c r="L85" s="18">
        <f t="shared" ref="L85" si="40">ROUND(G85*E85,0)</f>
        <v>54</v>
      </c>
      <c r="M85" s="18">
        <f t="shared" ref="M85" si="41">ROUND(L85/4,0)</f>
        <v>14</v>
      </c>
      <c r="N85" s="18">
        <f t="shared" ref="N85" si="42">M85</f>
        <v>14</v>
      </c>
      <c r="O85" s="18">
        <f t="shared" ref="O85" si="43">M85</f>
        <v>14</v>
      </c>
      <c r="P85" s="18">
        <f t="shared" ref="P85" si="44">L85-M85-N85-O85</f>
        <v>12</v>
      </c>
      <c r="Q85" s="18">
        <f t="shared" ref="Q85" si="45">R85+S85+T85+U85</f>
        <v>46</v>
      </c>
      <c r="R85" s="18">
        <f t="shared" ref="R85" si="46">H85-M85</f>
        <v>11</v>
      </c>
      <c r="S85" s="18">
        <f t="shared" ref="S85" si="47">I85-N85</f>
        <v>11</v>
      </c>
      <c r="T85" s="18">
        <f t="shared" ref="T85" si="48">J85-O85</f>
        <v>11</v>
      </c>
      <c r="U85" s="18">
        <f t="shared" ref="U85" si="49">K85-P85</f>
        <v>13</v>
      </c>
    </row>
    <row r="86" spans="1:21" s="4" customFormat="1" ht="15.75" x14ac:dyDescent="0.25">
      <c r="A86" s="53"/>
      <c r="B86" s="67"/>
      <c r="C86" s="71"/>
      <c r="D86" s="71"/>
      <c r="E86" s="71"/>
      <c r="F86" s="71"/>
      <c r="G86" s="20">
        <f>SUM(G7:G85)</f>
        <v>49875</v>
      </c>
      <c r="H86" s="20">
        <f t="shared" ref="H86:U86" si="50">SUM(H7:H85)</f>
        <v>12530</v>
      </c>
      <c r="I86" s="20">
        <f t="shared" si="50"/>
        <v>12468</v>
      </c>
      <c r="J86" s="20">
        <f t="shared" si="50"/>
        <v>12452</v>
      </c>
      <c r="K86" s="20">
        <f t="shared" si="50"/>
        <v>12425</v>
      </c>
      <c r="L86" s="20">
        <f t="shared" si="50"/>
        <v>25319</v>
      </c>
      <c r="M86" s="20">
        <f t="shared" si="50"/>
        <v>6367</v>
      </c>
      <c r="N86" s="20">
        <f t="shared" si="50"/>
        <v>6334</v>
      </c>
      <c r="O86" s="20">
        <f t="shared" si="50"/>
        <v>6325</v>
      </c>
      <c r="P86" s="20">
        <f t="shared" si="50"/>
        <v>6293</v>
      </c>
      <c r="Q86" s="20">
        <f t="shared" si="50"/>
        <v>24556</v>
      </c>
      <c r="R86" s="20">
        <f t="shared" si="50"/>
        <v>6163</v>
      </c>
      <c r="S86" s="20">
        <f t="shared" si="50"/>
        <v>6134</v>
      </c>
      <c r="T86" s="20">
        <f t="shared" si="50"/>
        <v>6127</v>
      </c>
      <c r="U86" s="20">
        <f t="shared" si="50"/>
        <v>6132</v>
      </c>
    </row>
    <row r="87" spans="1:21" x14ac:dyDescent="0.2">
      <c r="G87" s="21"/>
      <c r="L87" s="21"/>
      <c r="Q87" s="21"/>
    </row>
    <row r="88" spans="1:21" x14ac:dyDescent="0.2">
      <c r="C88" s="73"/>
      <c r="D88" s="73"/>
      <c r="E88" s="73"/>
      <c r="F88" s="73"/>
      <c r="G88" s="21"/>
      <c r="L88" s="21"/>
      <c r="Q88" s="21"/>
    </row>
  </sheetData>
  <autoFilter ref="A6:K6">
    <sortState ref="A9:H85">
      <sortCondition ref="A6"/>
    </sortState>
  </autoFilter>
  <mergeCells count="13">
    <mergeCell ref="A4:A6"/>
    <mergeCell ref="B4:B6"/>
    <mergeCell ref="L4:P4"/>
    <mergeCell ref="Q4:U4"/>
    <mergeCell ref="L5:L6"/>
    <mergeCell ref="M5:P5"/>
    <mergeCell ref="Q5:Q6"/>
    <mergeCell ref="R5:U5"/>
    <mergeCell ref="C4:F4"/>
    <mergeCell ref="C5:D5"/>
    <mergeCell ref="E5:F5"/>
    <mergeCell ref="G4:G6"/>
    <mergeCell ref="H4:K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>
      <pane xSplit="2" ySplit="6" topLeftCell="L66" activePane="bottomRight" state="frozen"/>
      <selection pane="topRight" activeCell="C1" sqref="C1"/>
      <selection pane="bottomLeft" activeCell="A7" sqref="A7"/>
      <selection pane="bottomRight" activeCell="P89" sqref="P89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22.7109375" style="77" customWidth="1"/>
    <col min="8" max="11" width="24.42578125" style="78" customWidth="1"/>
    <col min="12" max="12" width="18.42578125" style="62" customWidth="1"/>
    <col min="13" max="13" width="20.42578125" style="74" customWidth="1"/>
    <col min="14" max="14" width="18.7109375" style="74" customWidth="1"/>
    <col min="15" max="15" width="19.85546875" style="74" customWidth="1"/>
    <col min="16" max="16" width="21" style="74" customWidth="1"/>
    <col min="17" max="17" width="19.5703125" style="62" customWidth="1"/>
    <col min="18" max="18" width="20.42578125" style="74" customWidth="1"/>
    <col min="19" max="19" width="18.7109375" style="74" customWidth="1"/>
    <col min="20" max="20" width="19.85546875" style="74" customWidth="1"/>
    <col min="21" max="21" width="21" style="74" customWidth="1"/>
    <col min="22" max="16384" width="9.140625" style="1"/>
  </cols>
  <sheetData>
    <row r="1" spans="1:21" x14ac:dyDescent="0.2">
      <c r="K1" s="79"/>
      <c r="P1" s="75"/>
      <c r="U1" s="75" t="s">
        <v>355</v>
      </c>
    </row>
    <row r="3" spans="1:21" s="4" customFormat="1" ht="15.75" x14ac:dyDescent="0.25">
      <c r="A3" s="1" t="s">
        <v>369</v>
      </c>
      <c r="B3" s="29"/>
      <c r="C3" s="69"/>
      <c r="D3" s="69"/>
      <c r="E3" s="69"/>
      <c r="F3" s="69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7.5" customHeight="1" x14ac:dyDescent="0.2">
      <c r="A4" s="173"/>
      <c r="B4" s="204" t="s">
        <v>1</v>
      </c>
      <c r="C4" s="189" t="s">
        <v>298</v>
      </c>
      <c r="D4" s="190"/>
      <c r="E4" s="190"/>
      <c r="F4" s="191"/>
      <c r="G4" s="184" t="s">
        <v>292</v>
      </c>
      <c r="H4" s="185" t="s">
        <v>268</v>
      </c>
      <c r="I4" s="185"/>
      <c r="J4" s="185"/>
      <c r="K4" s="185"/>
      <c r="L4" s="183" t="s">
        <v>307</v>
      </c>
      <c r="M4" s="183"/>
      <c r="N4" s="183"/>
      <c r="O4" s="183"/>
      <c r="P4" s="183"/>
      <c r="Q4" s="199" t="s">
        <v>308</v>
      </c>
      <c r="R4" s="200"/>
      <c r="S4" s="200"/>
      <c r="T4" s="200"/>
      <c r="U4" s="201"/>
    </row>
    <row r="5" spans="1:21" s="2" customFormat="1" ht="15" customHeight="1" x14ac:dyDescent="0.2">
      <c r="A5" s="173"/>
      <c r="B5" s="204"/>
      <c r="C5" s="192" t="s">
        <v>289</v>
      </c>
      <c r="D5" s="193"/>
      <c r="E5" s="192" t="s">
        <v>290</v>
      </c>
      <c r="F5" s="193"/>
      <c r="G5" s="184"/>
      <c r="H5" s="185"/>
      <c r="I5" s="185"/>
      <c r="J5" s="185"/>
      <c r="K5" s="185"/>
      <c r="L5" s="194" t="s">
        <v>292</v>
      </c>
      <c r="M5" s="196" t="s">
        <v>80</v>
      </c>
      <c r="N5" s="197"/>
      <c r="O5" s="197"/>
      <c r="P5" s="198"/>
      <c r="Q5" s="202" t="s">
        <v>292</v>
      </c>
      <c r="R5" s="196" t="s">
        <v>80</v>
      </c>
      <c r="S5" s="197"/>
      <c r="T5" s="197"/>
      <c r="U5" s="198"/>
    </row>
    <row r="6" spans="1:21" s="6" customFormat="1" x14ac:dyDescent="0.2">
      <c r="A6" s="173"/>
      <c r="B6" s="204"/>
      <c r="C6" s="70" t="s">
        <v>269</v>
      </c>
      <c r="D6" s="70" t="s">
        <v>291</v>
      </c>
      <c r="E6" s="70" t="s">
        <v>269</v>
      </c>
      <c r="F6" s="70" t="s">
        <v>291</v>
      </c>
      <c r="G6" s="184"/>
      <c r="H6" s="76" t="s">
        <v>81</v>
      </c>
      <c r="I6" s="76" t="s">
        <v>82</v>
      </c>
      <c r="J6" s="76" t="s">
        <v>83</v>
      </c>
      <c r="K6" s="76" t="s">
        <v>84</v>
      </c>
      <c r="L6" s="195"/>
      <c r="M6" s="76" t="s">
        <v>81</v>
      </c>
      <c r="N6" s="76" t="s">
        <v>82</v>
      </c>
      <c r="O6" s="76" t="s">
        <v>83</v>
      </c>
      <c r="P6" s="76" t="s">
        <v>84</v>
      </c>
      <c r="Q6" s="203"/>
      <c r="R6" s="76" t="s">
        <v>81</v>
      </c>
      <c r="S6" s="76" t="s">
        <v>82</v>
      </c>
      <c r="T6" s="76" t="s">
        <v>83</v>
      </c>
      <c r="U6" s="76" t="s">
        <v>84</v>
      </c>
    </row>
    <row r="7" spans="1:21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64">
        <v>4975008.18</v>
      </c>
      <c r="H7" s="64">
        <f>ROUND(G7/4,2)</f>
        <v>1243752.05</v>
      </c>
      <c r="I7" s="64">
        <f>H7</f>
        <v>1243752.05</v>
      </c>
      <c r="J7" s="64">
        <f>H7</f>
        <v>1243752.05</v>
      </c>
      <c r="K7" s="64">
        <f>G7-H7-I7-J7</f>
        <v>1243752.03</v>
      </c>
      <c r="L7" s="64">
        <f>ROUND(G7*E7,2)</f>
        <v>131654.76</v>
      </c>
      <c r="M7" s="64">
        <f>ROUND(L7/4,2)</f>
        <v>32913.69</v>
      </c>
      <c r="N7" s="64">
        <f t="shared" ref="N7" si="2">M7</f>
        <v>32913.69</v>
      </c>
      <c r="O7" s="64">
        <f t="shared" ref="O7" si="3">M7</f>
        <v>32913.69</v>
      </c>
      <c r="P7" s="64">
        <f t="shared" ref="P7" si="4">L7-M7-N7-O7</f>
        <v>32913.69</v>
      </c>
      <c r="Q7" s="64">
        <f>R7+S7+T7+U7</f>
        <v>4843353.42</v>
      </c>
      <c r="R7" s="64">
        <f>H7-M7</f>
        <v>1210838.3600000001</v>
      </c>
      <c r="S7" s="64">
        <f t="shared" ref="S7:U22" si="5">I7-N7</f>
        <v>1210838.3600000001</v>
      </c>
      <c r="T7" s="64">
        <f t="shared" si="5"/>
        <v>1210838.3600000001</v>
      </c>
      <c r="U7" s="64">
        <f t="shared" si="5"/>
        <v>1210838.3400000001</v>
      </c>
    </row>
    <row r="8" spans="1:21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64">
        <v>8141779.6600000001</v>
      </c>
      <c r="H8" s="64">
        <f t="shared" ref="H8:H71" si="6">ROUND(G8/4,2)</f>
        <v>2035444.92</v>
      </c>
      <c r="I8" s="64">
        <f t="shared" ref="I8:I71" si="7">H8</f>
        <v>2035444.92</v>
      </c>
      <c r="J8" s="64">
        <f t="shared" ref="J8:J71" si="8">H8</f>
        <v>2035444.92</v>
      </c>
      <c r="K8" s="64">
        <f t="shared" ref="K8:K71" si="9">G8-H8-I8-J8</f>
        <v>2035444.9000000004</v>
      </c>
      <c r="L8" s="64">
        <f t="shared" ref="L8:L71" si="10">ROUND(G8*E8,2)</f>
        <v>592388.25</v>
      </c>
      <c r="M8" s="64">
        <f t="shared" ref="M8:M71" si="11">ROUND(L8/4,2)</f>
        <v>148097.06</v>
      </c>
      <c r="N8" s="64">
        <f t="shared" ref="N8:N71" si="12">M8</f>
        <v>148097.06</v>
      </c>
      <c r="O8" s="64">
        <f t="shared" ref="O8:O71" si="13">M8</f>
        <v>148097.06</v>
      </c>
      <c r="P8" s="64">
        <f t="shared" ref="P8:P71" si="14">L8-M8-N8-O8</f>
        <v>148097.07</v>
      </c>
      <c r="Q8" s="64">
        <f t="shared" ref="Q8:Q71" si="15">R8+S8+T8+U8</f>
        <v>7549391.4100000001</v>
      </c>
      <c r="R8" s="64">
        <f t="shared" ref="R8:U71" si="16">H8-M8</f>
        <v>1887347.8599999999</v>
      </c>
      <c r="S8" s="64">
        <f t="shared" si="5"/>
        <v>1887347.8599999999</v>
      </c>
      <c r="T8" s="64">
        <f t="shared" si="5"/>
        <v>1887347.8599999999</v>
      </c>
      <c r="U8" s="64">
        <f t="shared" si="5"/>
        <v>1887347.8300000003</v>
      </c>
    </row>
    <row r="9" spans="1:21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64">
        <v>7647984.5899999999</v>
      </c>
      <c r="H9" s="64">
        <f t="shared" si="6"/>
        <v>1911996.15</v>
      </c>
      <c r="I9" s="64">
        <f t="shared" si="7"/>
        <v>1911996.15</v>
      </c>
      <c r="J9" s="64">
        <f t="shared" si="8"/>
        <v>1911996.15</v>
      </c>
      <c r="K9" s="64">
        <f t="shared" si="9"/>
        <v>1911996.1399999997</v>
      </c>
      <c r="L9" s="64">
        <f t="shared" si="10"/>
        <v>7441553.0300000003</v>
      </c>
      <c r="M9" s="64">
        <f t="shared" si="11"/>
        <v>1860388.26</v>
      </c>
      <c r="N9" s="64">
        <f t="shared" si="12"/>
        <v>1860388.26</v>
      </c>
      <c r="O9" s="64">
        <f t="shared" si="13"/>
        <v>1860388.26</v>
      </c>
      <c r="P9" s="64">
        <f t="shared" si="14"/>
        <v>1860388.2500000007</v>
      </c>
      <c r="Q9" s="64">
        <f t="shared" si="15"/>
        <v>206431.55999999866</v>
      </c>
      <c r="R9" s="64">
        <f t="shared" si="16"/>
        <v>51607.889999999898</v>
      </c>
      <c r="S9" s="64">
        <f t="shared" si="5"/>
        <v>51607.889999999898</v>
      </c>
      <c r="T9" s="64">
        <f t="shared" si="5"/>
        <v>51607.889999999898</v>
      </c>
      <c r="U9" s="64">
        <f t="shared" si="5"/>
        <v>51607.889999998966</v>
      </c>
    </row>
    <row r="10" spans="1:21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64">
        <v>7506161.1500000004</v>
      </c>
      <c r="H10" s="64">
        <f t="shared" si="6"/>
        <v>1876540.29</v>
      </c>
      <c r="I10" s="64">
        <f t="shared" si="7"/>
        <v>1876540.29</v>
      </c>
      <c r="J10" s="64">
        <f t="shared" si="8"/>
        <v>1876540.29</v>
      </c>
      <c r="K10" s="64">
        <f t="shared" si="9"/>
        <v>1876540.2800000003</v>
      </c>
      <c r="L10" s="64">
        <f t="shared" si="10"/>
        <v>831425.93</v>
      </c>
      <c r="M10" s="64">
        <f t="shared" si="11"/>
        <v>207856.48</v>
      </c>
      <c r="N10" s="64">
        <f t="shared" si="12"/>
        <v>207856.48</v>
      </c>
      <c r="O10" s="64">
        <f t="shared" si="13"/>
        <v>207856.48</v>
      </c>
      <c r="P10" s="64">
        <f t="shared" si="14"/>
        <v>207856.49000000008</v>
      </c>
      <c r="Q10" s="64">
        <f t="shared" si="15"/>
        <v>6674735.2199999997</v>
      </c>
      <c r="R10" s="64">
        <f t="shared" si="16"/>
        <v>1668683.81</v>
      </c>
      <c r="S10" s="64">
        <f t="shared" si="5"/>
        <v>1668683.81</v>
      </c>
      <c r="T10" s="64">
        <f t="shared" si="5"/>
        <v>1668683.81</v>
      </c>
      <c r="U10" s="64">
        <f t="shared" si="5"/>
        <v>1668683.7900000003</v>
      </c>
    </row>
    <row r="11" spans="1:21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64">
        <v>10634856.51</v>
      </c>
      <c r="H11" s="64">
        <f t="shared" si="6"/>
        <v>2658714.13</v>
      </c>
      <c r="I11" s="64">
        <f t="shared" si="7"/>
        <v>2658714.13</v>
      </c>
      <c r="J11" s="64">
        <f t="shared" si="8"/>
        <v>2658714.13</v>
      </c>
      <c r="K11" s="64">
        <f t="shared" si="9"/>
        <v>2658714.12</v>
      </c>
      <c r="L11" s="64">
        <f t="shared" si="10"/>
        <v>1735838.11</v>
      </c>
      <c r="M11" s="64">
        <f t="shared" si="11"/>
        <v>433959.53</v>
      </c>
      <c r="N11" s="64">
        <f t="shared" si="12"/>
        <v>433959.53</v>
      </c>
      <c r="O11" s="64">
        <f t="shared" si="13"/>
        <v>433959.53</v>
      </c>
      <c r="P11" s="64">
        <f t="shared" si="14"/>
        <v>433959.52</v>
      </c>
      <c r="Q11" s="64">
        <f t="shared" si="15"/>
        <v>8899018.3999999985</v>
      </c>
      <c r="R11" s="64">
        <f t="shared" si="16"/>
        <v>2224754.5999999996</v>
      </c>
      <c r="S11" s="64">
        <f t="shared" si="5"/>
        <v>2224754.5999999996</v>
      </c>
      <c r="T11" s="64">
        <f t="shared" si="5"/>
        <v>2224754.5999999996</v>
      </c>
      <c r="U11" s="64">
        <f t="shared" si="5"/>
        <v>2224754.6</v>
      </c>
    </row>
    <row r="12" spans="1:21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64">
        <v>4283761.8099999996</v>
      </c>
      <c r="H12" s="64">
        <f t="shared" si="6"/>
        <v>1070940.45</v>
      </c>
      <c r="I12" s="64">
        <f t="shared" si="7"/>
        <v>1070940.45</v>
      </c>
      <c r="J12" s="64">
        <f t="shared" si="8"/>
        <v>1070940.45</v>
      </c>
      <c r="K12" s="64">
        <f t="shared" si="9"/>
        <v>1070940.4599999993</v>
      </c>
      <c r="L12" s="64">
        <f t="shared" si="10"/>
        <v>100102.36</v>
      </c>
      <c r="M12" s="64">
        <f t="shared" si="11"/>
        <v>25025.59</v>
      </c>
      <c r="N12" s="64">
        <f t="shared" si="12"/>
        <v>25025.59</v>
      </c>
      <c r="O12" s="64">
        <f t="shared" si="13"/>
        <v>25025.59</v>
      </c>
      <c r="P12" s="64">
        <f t="shared" si="14"/>
        <v>25025.590000000007</v>
      </c>
      <c r="Q12" s="64">
        <f t="shared" si="15"/>
        <v>4183659.4499999993</v>
      </c>
      <c r="R12" s="64">
        <f t="shared" si="16"/>
        <v>1045914.86</v>
      </c>
      <c r="S12" s="64">
        <f t="shared" si="5"/>
        <v>1045914.86</v>
      </c>
      <c r="T12" s="64">
        <f t="shared" si="5"/>
        <v>1045914.86</v>
      </c>
      <c r="U12" s="64">
        <f t="shared" si="5"/>
        <v>1045914.8699999993</v>
      </c>
    </row>
    <row r="13" spans="1:21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64">
        <v>12161730.550000001</v>
      </c>
      <c r="H13" s="64">
        <f t="shared" si="6"/>
        <v>3040432.64</v>
      </c>
      <c r="I13" s="64">
        <f t="shared" si="7"/>
        <v>3040432.64</v>
      </c>
      <c r="J13" s="64">
        <f t="shared" si="8"/>
        <v>3040432.64</v>
      </c>
      <c r="K13" s="64">
        <f t="shared" si="9"/>
        <v>3040432.6299999994</v>
      </c>
      <c r="L13" s="64">
        <f t="shared" si="10"/>
        <v>4566799.49</v>
      </c>
      <c r="M13" s="64">
        <f t="shared" si="11"/>
        <v>1141699.8700000001</v>
      </c>
      <c r="N13" s="64">
        <f t="shared" si="12"/>
        <v>1141699.8700000001</v>
      </c>
      <c r="O13" s="64">
        <f t="shared" si="13"/>
        <v>1141699.8700000001</v>
      </c>
      <c r="P13" s="64">
        <f t="shared" si="14"/>
        <v>1141699.8799999999</v>
      </c>
      <c r="Q13" s="64">
        <f t="shared" si="15"/>
        <v>7594931.0600000005</v>
      </c>
      <c r="R13" s="64">
        <f t="shared" si="16"/>
        <v>1898732.77</v>
      </c>
      <c r="S13" s="64">
        <f t="shared" si="5"/>
        <v>1898732.77</v>
      </c>
      <c r="T13" s="64">
        <f t="shared" si="5"/>
        <v>1898732.77</v>
      </c>
      <c r="U13" s="64">
        <f t="shared" si="5"/>
        <v>1898732.7499999995</v>
      </c>
    </row>
    <row r="14" spans="1:21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64">
        <v>7854161.9800000004</v>
      </c>
      <c r="H14" s="64">
        <f t="shared" si="6"/>
        <v>1963540.5</v>
      </c>
      <c r="I14" s="64">
        <f t="shared" si="7"/>
        <v>1963540.5</v>
      </c>
      <c r="J14" s="64">
        <f t="shared" si="8"/>
        <v>1963540.5</v>
      </c>
      <c r="K14" s="64">
        <f t="shared" si="9"/>
        <v>1963540.4800000004</v>
      </c>
      <c r="L14" s="64">
        <f t="shared" si="10"/>
        <v>396057.26</v>
      </c>
      <c r="M14" s="64">
        <f t="shared" si="11"/>
        <v>99014.32</v>
      </c>
      <c r="N14" s="64">
        <f t="shared" si="12"/>
        <v>99014.32</v>
      </c>
      <c r="O14" s="64">
        <f t="shared" si="13"/>
        <v>99014.32</v>
      </c>
      <c r="P14" s="64">
        <f t="shared" si="14"/>
        <v>99014.299999999988</v>
      </c>
      <c r="Q14" s="64">
        <f t="shared" si="15"/>
        <v>7458104.7200000007</v>
      </c>
      <c r="R14" s="64">
        <f t="shared" si="16"/>
        <v>1864526.18</v>
      </c>
      <c r="S14" s="64">
        <f t="shared" si="5"/>
        <v>1864526.18</v>
      </c>
      <c r="T14" s="64">
        <f t="shared" si="5"/>
        <v>1864526.18</v>
      </c>
      <c r="U14" s="64">
        <f t="shared" si="5"/>
        <v>1864526.1800000004</v>
      </c>
    </row>
    <row r="15" spans="1:21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64">
        <v>15071818.9</v>
      </c>
      <c r="H15" s="64">
        <f t="shared" si="6"/>
        <v>3767954.73</v>
      </c>
      <c r="I15" s="64">
        <f t="shared" si="7"/>
        <v>3767954.73</v>
      </c>
      <c r="J15" s="64">
        <f t="shared" si="8"/>
        <v>3767954.73</v>
      </c>
      <c r="K15" s="64">
        <f t="shared" si="9"/>
        <v>3767954.7099999995</v>
      </c>
      <c r="L15" s="64">
        <f t="shared" si="10"/>
        <v>13524179.380000001</v>
      </c>
      <c r="M15" s="64">
        <f t="shared" si="11"/>
        <v>3381044.85</v>
      </c>
      <c r="N15" s="64">
        <f t="shared" si="12"/>
        <v>3381044.85</v>
      </c>
      <c r="O15" s="64">
        <f t="shared" si="13"/>
        <v>3381044.85</v>
      </c>
      <c r="P15" s="64">
        <f t="shared" si="14"/>
        <v>3381044.8300000015</v>
      </c>
      <c r="Q15" s="64">
        <f t="shared" si="15"/>
        <v>1547639.5199999977</v>
      </c>
      <c r="R15" s="64">
        <f t="shared" si="16"/>
        <v>386909.87999999989</v>
      </c>
      <c r="S15" s="64">
        <f t="shared" si="5"/>
        <v>386909.87999999989</v>
      </c>
      <c r="T15" s="64">
        <f t="shared" si="5"/>
        <v>386909.87999999989</v>
      </c>
      <c r="U15" s="64">
        <f t="shared" si="5"/>
        <v>386909.87999999803</v>
      </c>
    </row>
    <row r="16" spans="1:21" ht="15.75" customHeight="1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64">
        <v>15666688.609999999</v>
      </c>
      <c r="H16" s="64">
        <f t="shared" si="6"/>
        <v>3916672.15</v>
      </c>
      <c r="I16" s="64">
        <f t="shared" si="7"/>
        <v>3916672.15</v>
      </c>
      <c r="J16" s="64">
        <f t="shared" si="8"/>
        <v>3916672.15</v>
      </c>
      <c r="K16" s="64">
        <f t="shared" si="9"/>
        <v>3916672.1599999988</v>
      </c>
      <c r="L16" s="64">
        <f t="shared" si="10"/>
        <v>1357653.17</v>
      </c>
      <c r="M16" s="64">
        <f t="shared" si="11"/>
        <v>339413.29</v>
      </c>
      <c r="N16" s="64">
        <f t="shared" si="12"/>
        <v>339413.29</v>
      </c>
      <c r="O16" s="64">
        <f t="shared" si="13"/>
        <v>339413.29</v>
      </c>
      <c r="P16" s="64">
        <f t="shared" si="14"/>
        <v>339413.29999999987</v>
      </c>
      <c r="Q16" s="64">
        <f t="shared" si="15"/>
        <v>14309035.439999999</v>
      </c>
      <c r="R16" s="64">
        <f t="shared" si="16"/>
        <v>3577258.86</v>
      </c>
      <c r="S16" s="64">
        <f t="shared" si="5"/>
        <v>3577258.86</v>
      </c>
      <c r="T16" s="64">
        <f t="shared" si="5"/>
        <v>3577258.86</v>
      </c>
      <c r="U16" s="64">
        <f t="shared" si="5"/>
        <v>3577258.8599999989</v>
      </c>
    </row>
    <row r="17" spans="1:21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64">
        <v>8218501.0300000003</v>
      </c>
      <c r="H17" s="64">
        <f t="shared" si="6"/>
        <v>2054625.26</v>
      </c>
      <c r="I17" s="64">
        <f t="shared" si="7"/>
        <v>2054625.26</v>
      </c>
      <c r="J17" s="64">
        <f t="shared" si="8"/>
        <v>2054625.26</v>
      </c>
      <c r="K17" s="64">
        <f t="shared" si="9"/>
        <v>2054625.2500000007</v>
      </c>
      <c r="L17" s="64">
        <f t="shared" si="10"/>
        <v>7852044.8200000003</v>
      </c>
      <c r="M17" s="64">
        <f t="shared" si="11"/>
        <v>1963011.21</v>
      </c>
      <c r="N17" s="64">
        <f t="shared" si="12"/>
        <v>1963011.21</v>
      </c>
      <c r="O17" s="64">
        <f t="shared" si="13"/>
        <v>1963011.21</v>
      </c>
      <c r="P17" s="64">
        <f t="shared" si="14"/>
        <v>1963011.1900000004</v>
      </c>
      <c r="Q17" s="64">
        <f t="shared" si="15"/>
        <v>366456.21000000043</v>
      </c>
      <c r="R17" s="64">
        <f t="shared" si="16"/>
        <v>91614.050000000047</v>
      </c>
      <c r="S17" s="64">
        <f t="shared" si="5"/>
        <v>91614.050000000047</v>
      </c>
      <c r="T17" s="64">
        <f t="shared" si="5"/>
        <v>91614.050000000047</v>
      </c>
      <c r="U17" s="64">
        <f t="shared" si="5"/>
        <v>91614.060000000289</v>
      </c>
    </row>
    <row r="18" spans="1:21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64">
        <v>9497653.5500000007</v>
      </c>
      <c r="H18" s="64">
        <f t="shared" si="6"/>
        <v>2374413.39</v>
      </c>
      <c r="I18" s="64">
        <f t="shared" si="7"/>
        <v>2374413.39</v>
      </c>
      <c r="J18" s="64">
        <f t="shared" si="8"/>
        <v>2374413.39</v>
      </c>
      <c r="K18" s="64">
        <f t="shared" si="9"/>
        <v>2374413.3799999994</v>
      </c>
      <c r="L18" s="64">
        <f t="shared" si="10"/>
        <v>3231356.04</v>
      </c>
      <c r="M18" s="64">
        <f t="shared" si="11"/>
        <v>807839.01</v>
      </c>
      <c r="N18" s="64">
        <f t="shared" si="12"/>
        <v>807839.01</v>
      </c>
      <c r="O18" s="64">
        <f t="shared" si="13"/>
        <v>807839.01</v>
      </c>
      <c r="P18" s="64">
        <f t="shared" si="14"/>
        <v>807839.01000000024</v>
      </c>
      <c r="Q18" s="64">
        <f t="shared" si="15"/>
        <v>6266297.5099999998</v>
      </c>
      <c r="R18" s="64">
        <f t="shared" si="16"/>
        <v>1566574.3800000001</v>
      </c>
      <c r="S18" s="64">
        <f t="shared" si="5"/>
        <v>1566574.3800000001</v>
      </c>
      <c r="T18" s="64">
        <f t="shared" si="5"/>
        <v>1566574.3800000001</v>
      </c>
      <c r="U18" s="64">
        <f t="shared" si="5"/>
        <v>1566574.3699999992</v>
      </c>
    </row>
    <row r="19" spans="1:21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64">
        <v>10566906.699999999</v>
      </c>
      <c r="H19" s="64">
        <f t="shared" si="6"/>
        <v>2641726.6800000002</v>
      </c>
      <c r="I19" s="64">
        <f t="shared" si="7"/>
        <v>2641726.6800000002</v>
      </c>
      <c r="J19" s="64">
        <f t="shared" si="8"/>
        <v>2641726.6800000002</v>
      </c>
      <c r="K19" s="64">
        <f t="shared" si="9"/>
        <v>2641726.6599999997</v>
      </c>
      <c r="L19" s="64">
        <f t="shared" si="10"/>
        <v>531611.43999999994</v>
      </c>
      <c r="M19" s="64">
        <f t="shared" si="11"/>
        <v>132902.85999999999</v>
      </c>
      <c r="N19" s="64">
        <f t="shared" si="12"/>
        <v>132902.85999999999</v>
      </c>
      <c r="O19" s="64">
        <f t="shared" si="13"/>
        <v>132902.85999999999</v>
      </c>
      <c r="P19" s="64">
        <f t="shared" si="14"/>
        <v>132902.85999999999</v>
      </c>
      <c r="Q19" s="64">
        <f t="shared" si="15"/>
        <v>10035295.260000002</v>
      </c>
      <c r="R19" s="64">
        <f t="shared" si="16"/>
        <v>2508823.8200000003</v>
      </c>
      <c r="S19" s="64">
        <f t="shared" si="5"/>
        <v>2508823.8200000003</v>
      </c>
      <c r="T19" s="64">
        <f t="shared" si="5"/>
        <v>2508823.8200000003</v>
      </c>
      <c r="U19" s="64">
        <f t="shared" si="5"/>
        <v>2508823.7999999998</v>
      </c>
    </row>
    <row r="20" spans="1:21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64">
        <v>6055992.7400000002</v>
      </c>
      <c r="H20" s="64">
        <f t="shared" si="6"/>
        <v>1513998.19</v>
      </c>
      <c r="I20" s="64">
        <f t="shared" si="7"/>
        <v>1513998.19</v>
      </c>
      <c r="J20" s="64">
        <f t="shared" si="8"/>
        <v>1513998.19</v>
      </c>
      <c r="K20" s="64">
        <f t="shared" si="9"/>
        <v>1513998.1700000009</v>
      </c>
      <c r="L20" s="64">
        <f t="shared" si="10"/>
        <v>81176.55</v>
      </c>
      <c r="M20" s="64">
        <f t="shared" si="11"/>
        <v>20294.14</v>
      </c>
      <c r="N20" s="64">
        <f t="shared" si="12"/>
        <v>20294.14</v>
      </c>
      <c r="O20" s="64">
        <f t="shared" si="13"/>
        <v>20294.14</v>
      </c>
      <c r="P20" s="64">
        <f t="shared" si="14"/>
        <v>20294.130000000005</v>
      </c>
      <c r="Q20" s="64">
        <f t="shared" si="15"/>
        <v>5974816.1900000013</v>
      </c>
      <c r="R20" s="64">
        <f t="shared" si="16"/>
        <v>1493704.05</v>
      </c>
      <c r="S20" s="64">
        <f t="shared" si="5"/>
        <v>1493704.05</v>
      </c>
      <c r="T20" s="64">
        <f t="shared" si="5"/>
        <v>1493704.05</v>
      </c>
      <c r="U20" s="64">
        <f t="shared" si="5"/>
        <v>1493704.040000001</v>
      </c>
    </row>
    <row r="21" spans="1:21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64">
        <v>5538327.1200000001</v>
      </c>
      <c r="H21" s="64">
        <f t="shared" si="6"/>
        <v>1384581.78</v>
      </c>
      <c r="I21" s="64">
        <f t="shared" si="7"/>
        <v>1384581.78</v>
      </c>
      <c r="J21" s="64">
        <f t="shared" si="8"/>
        <v>1384581.78</v>
      </c>
      <c r="K21" s="64">
        <f t="shared" si="9"/>
        <v>1384581.7799999996</v>
      </c>
      <c r="L21" s="64">
        <f t="shared" si="10"/>
        <v>5101065.8600000003</v>
      </c>
      <c r="M21" s="64">
        <f t="shared" si="11"/>
        <v>1275266.47</v>
      </c>
      <c r="N21" s="64">
        <f t="shared" si="12"/>
        <v>1275266.47</v>
      </c>
      <c r="O21" s="64">
        <f t="shared" si="13"/>
        <v>1275266.47</v>
      </c>
      <c r="P21" s="64">
        <f t="shared" si="14"/>
        <v>1275266.4500000009</v>
      </c>
      <c r="Q21" s="64">
        <f t="shared" si="15"/>
        <v>437261.25999999885</v>
      </c>
      <c r="R21" s="64">
        <f t="shared" si="16"/>
        <v>109315.31000000006</v>
      </c>
      <c r="S21" s="64">
        <f t="shared" si="5"/>
        <v>109315.31000000006</v>
      </c>
      <c r="T21" s="64">
        <f t="shared" si="5"/>
        <v>109315.31000000006</v>
      </c>
      <c r="U21" s="64">
        <f t="shared" si="5"/>
        <v>109315.32999999868</v>
      </c>
    </row>
    <row r="22" spans="1:21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64">
        <v>5339611.2699999996</v>
      </c>
      <c r="H22" s="64">
        <f t="shared" si="6"/>
        <v>1334902.82</v>
      </c>
      <c r="I22" s="64">
        <f t="shared" si="7"/>
        <v>1334902.82</v>
      </c>
      <c r="J22" s="64">
        <f t="shared" si="8"/>
        <v>1334902.82</v>
      </c>
      <c r="K22" s="64">
        <f t="shared" si="9"/>
        <v>1334902.8099999989</v>
      </c>
      <c r="L22" s="64">
        <f t="shared" si="10"/>
        <v>422081.63</v>
      </c>
      <c r="M22" s="64">
        <f t="shared" si="11"/>
        <v>105520.41</v>
      </c>
      <c r="N22" s="64">
        <f t="shared" si="12"/>
        <v>105520.41</v>
      </c>
      <c r="O22" s="64">
        <f t="shared" si="13"/>
        <v>105520.41</v>
      </c>
      <c r="P22" s="64">
        <f t="shared" si="14"/>
        <v>105520.39999999997</v>
      </c>
      <c r="Q22" s="64">
        <f t="shared" si="15"/>
        <v>4917529.6399999997</v>
      </c>
      <c r="R22" s="64">
        <f t="shared" si="16"/>
        <v>1229382.4100000001</v>
      </c>
      <c r="S22" s="64">
        <f t="shared" si="5"/>
        <v>1229382.4100000001</v>
      </c>
      <c r="T22" s="64">
        <f t="shared" si="5"/>
        <v>1229382.4100000001</v>
      </c>
      <c r="U22" s="64">
        <f t="shared" si="5"/>
        <v>1229382.409999999</v>
      </c>
    </row>
    <row r="23" spans="1:21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64">
        <v>6792163.8399999999</v>
      </c>
      <c r="H23" s="64">
        <f t="shared" si="6"/>
        <v>1698040.96</v>
      </c>
      <c r="I23" s="64">
        <f t="shared" si="7"/>
        <v>1698040.96</v>
      </c>
      <c r="J23" s="64">
        <f t="shared" si="8"/>
        <v>1698040.96</v>
      </c>
      <c r="K23" s="64">
        <f t="shared" si="9"/>
        <v>1698040.96</v>
      </c>
      <c r="L23" s="64">
        <f t="shared" si="10"/>
        <v>65675.94</v>
      </c>
      <c r="M23" s="64">
        <f t="shared" si="11"/>
        <v>16418.990000000002</v>
      </c>
      <c r="N23" s="64">
        <f t="shared" si="12"/>
        <v>16418.990000000002</v>
      </c>
      <c r="O23" s="64">
        <f t="shared" si="13"/>
        <v>16418.990000000002</v>
      </c>
      <c r="P23" s="64">
        <f t="shared" si="14"/>
        <v>16418.96999999999</v>
      </c>
      <c r="Q23" s="64">
        <f t="shared" si="15"/>
        <v>6726487.9000000004</v>
      </c>
      <c r="R23" s="64">
        <f t="shared" si="16"/>
        <v>1681621.97</v>
      </c>
      <c r="S23" s="64">
        <f t="shared" si="16"/>
        <v>1681621.97</v>
      </c>
      <c r="T23" s="64">
        <f t="shared" si="16"/>
        <v>1681621.97</v>
      </c>
      <c r="U23" s="64">
        <f t="shared" si="16"/>
        <v>1681621.99</v>
      </c>
    </row>
    <row r="24" spans="1:21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64">
        <v>9853695.7699999996</v>
      </c>
      <c r="H24" s="64">
        <f t="shared" si="6"/>
        <v>2463423.94</v>
      </c>
      <c r="I24" s="64">
        <f t="shared" si="7"/>
        <v>2463423.94</v>
      </c>
      <c r="J24" s="64">
        <f t="shared" si="8"/>
        <v>2463423.94</v>
      </c>
      <c r="K24" s="64">
        <f t="shared" si="9"/>
        <v>2463423.9500000007</v>
      </c>
      <c r="L24" s="64">
        <f t="shared" si="10"/>
        <v>813715.64</v>
      </c>
      <c r="M24" s="64">
        <f t="shared" si="11"/>
        <v>203428.91</v>
      </c>
      <c r="N24" s="64">
        <f t="shared" si="12"/>
        <v>203428.91</v>
      </c>
      <c r="O24" s="64">
        <f t="shared" si="13"/>
        <v>203428.91</v>
      </c>
      <c r="P24" s="64">
        <f t="shared" si="14"/>
        <v>203428.90999999995</v>
      </c>
      <c r="Q24" s="64">
        <f t="shared" si="15"/>
        <v>9039980.1300000008</v>
      </c>
      <c r="R24" s="64">
        <f t="shared" si="16"/>
        <v>2259995.0299999998</v>
      </c>
      <c r="S24" s="64">
        <f t="shared" si="16"/>
        <v>2259995.0299999998</v>
      </c>
      <c r="T24" s="64">
        <f t="shared" si="16"/>
        <v>2259995.0299999998</v>
      </c>
      <c r="U24" s="64">
        <f t="shared" si="16"/>
        <v>2259995.0400000005</v>
      </c>
    </row>
    <row r="25" spans="1:21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64">
        <v>3128243.49</v>
      </c>
      <c r="H25" s="64">
        <f t="shared" si="6"/>
        <v>782060.87</v>
      </c>
      <c r="I25" s="64">
        <f t="shared" si="7"/>
        <v>782060.87</v>
      </c>
      <c r="J25" s="64">
        <f t="shared" si="8"/>
        <v>782060.87</v>
      </c>
      <c r="K25" s="64">
        <f t="shared" si="9"/>
        <v>782060.88</v>
      </c>
      <c r="L25" s="64">
        <f t="shared" si="10"/>
        <v>294943.74</v>
      </c>
      <c r="M25" s="64">
        <f t="shared" si="11"/>
        <v>73735.94</v>
      </c>
      <c r="N25" s="64">
        <f t="shared" si="12"/>
        <v>73735.94</v>
      </c>
      <c r="O25" s="64">
        <f t="shared" si="13"/>
        <v>73735.94</v>
      </c>
      <c r="P25" s="64">
        <f t="shared" si="14"/>
        <v>73735.919999999984</v>
      </c>
      <c r="Q25" s="64">
        <f t="shared" si="15"/>
        <v>2833299.75</v>
      </c>
      <c r="R25" s="64">
        <f t="shared" si="16"/>
        <v>708324.92999999993</v>
      </c>
      <c r="S25" s="64">
        <f t="shared" si="16"/>
        <v>708324.92999999993</v>
      </c>
      <c r="T25" s="64">
        <f t="shared" si="16"/>
        <v>708324.92999999993</v>
      </c>
      <c r="U25" s="64">
        <f t="shared" si="16"/>
        <v>708324.96</v>
      </c>
    </row>
    <row r="26" spans="1:21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64">
        <v>10665381.960000001</v>
      </c>
      <c r="H26" s="64">
        <f t="shared" si="6"/>
        <v>2666345.4900000002</v>
      </c>
      <c r="I26" s="64">
        <f t="shared" si="7"/>
        <v>2666345.4900000002</v>
      </c>
      <c r="J26" s="64">
        <f t="shared" si="8"/>
        <v>2666345.4900000002</v>
      </c>
      <c r="K26" s="64">
        <f t="shared" si="9"/>
        <v>2666345.4900000002</v>
      </c>
      <c r="L26" s="64">
        <f t="shared" si="10"/>
        <v>4317606.82</v>
      </c>
      <c r="M26" s="64">
        <f t="shared" si="11"/>
        <v>1079401.71</v>
      </c>
      <c r="N26" s="64">
        <f t="shared" si="12"/>
        <v>1079401.71</v>
      </c>
      <c r="O26" s="64">
        <f t="shared" si="13"/>
        <v>1079401.71</v>
      </c>
      <c r="P26" s="64">
        <f t="shared" si="14"/>
        <v>1079401.6900000004</v>
      </c>
      <c r="Q26" s="64">
        <f t="shared" si="15"/>
        <v>6347775.1400000006</v>
      </c>
      <c r="R26" s="64">
        <f t="shared" si="16"/>
        <v>1586943.7800000003</v>
      </c>
      <c r="S26" s="64">
        <f t="shared" si="16"/>
        <v>1586943.7800000003</v>
      </c>
      <c r="T26" s="64">
        <f t="shared" si="16"/>
        <v>1586943.7800000003</v>
      </c>
      <c r="U26" s="64">
        <f t="shared" si="16"/>
        <v>1586943.7999999998</v>
      </c>
    </row>
    <row r="27" spans="1:21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64">
        <v>8323870.75</v>
      </c>
      <c r="H27" s="64">
        <f t="shared" si="6"/>
        <v>2080967.69</v>
      </c>
      <c r="I27" s="64">
        <f t="shared" si="7"/>
        <v>2080967.69</v>
      </c>
      <c r="J27" s="64">
        <f t="shared" si="8"/>
        <v>2080967.69</v>
      </c>
      <c r="K27" s="64">
        <f t="shared" si="9"/>
        <v>2080967.6800000006</v>
      </c>
      <c r="L27" s="64">
        <f t="shared" si="10"/>
        <v>720146.95</v>
      </c>
      <c r="M27" s="64">
        <f t="shared" si="11"/>
        <v>180036.74</v>
      </c>
      <c r="N27" s="64">
        <f t="shared" si="12"/>
        <v>180036.74</v>
      </c>
      <c r="O27" s="64">
        <f t="shared" si="13"/>
        <v>180036.74</v>
      </c>
      <c r="P27" s="64">
        <f t="shared" si="14"/>
        <v>180036.72999999998</v>
      </c>
      <c r="Q27" s="64">
        <f t="shared" si="15"/>
        <v>7603723.8000000007</v>
      </c>
      <c r="R27" s="64">
        <f t="shared" si="16"/>
        <v>1900930.95</v>
      </c>
      <c r="S27" s="64">
        <f t="shared" si="16"/>
        <v>1900930.95</v>
      </c>
      <c r="T27" s="64">
        <f t="shared" si="16"/>
        <v>1900930.95</v>
      </c>
      <c r="U27" s="64">
        <f t="shared" si="16"/>
        <v>1900930.9500000007</v>
      </c>
    </row>
    <row r="28" spans="1:21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64">
        <v>10873575.84</v>
      </c>
      <c r="H28" s="64">
        <f t="shared" si="6"/>
        <v>2718393.96</v>
      </c>
      <c r="I28" s="64">
        <f t="shared" si="7"/>
        <v>2718393.96</v>
      </c>
      <c r="J28" s="64">
        <f t="shared" si="8"/>
        <v>2718393.96</v>
      </c>
      <c r="K28" s="64">
        <f t="shared" si="9"/>
        <v>2718393.96</v>
      </c>
      <c r="L28" s="64">
        <f t="shared" si="10"/>
        <v>1944825.3</v>
      </c>
      <c r="M28" s="64">
        <f t="shared" si="11"/>
        <v>486206.33</v>
      </c>
      <c r="N28" s="64">
        <f t="shared" si="12"/>
        <v>486206.33</v>
      </c>
      <c r="O28" s="64">
        <f t="shared" si="13"/>
        <v>486206.33</v>
      </c>
      <c r="P28" s="64">
        <f t="shared" si="14"/>
        <v>486206.30999999988</v>
      </c>
      <c r="Q28" s="64">
        <f t="shared" si="15"/>
        <v>8928750.5399999991</v>
      </c>
      <c r="R28" s="64">
        <f t="shared" si="16"/>
        <v>2232187.63</v>
      </c>
      <c r="S28" s="64">
        <f t="shared" si="16"/>
        <v>2232187.63</v>
      </c>
      <c r="T28" s="64">
        <f t="shared" si="16"/>
        <v>2232187.63</v>
      </c>
      <c r="U28" s="64">
        <f t="shared" si="16"/>
        <v>2232187.65</v>
      </c>
    </row>
    <row r="29" spans="1:21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64">
        <v>6148739.8399999999</v>
      </c>
      <c r="H29" s="64">
        <f t="shared" si="6"/>
        <v>1537184.96</v>
      </c>
      <c r="I29" s="64">
        <f t="shared" si="7"/>
        <v>1537184.96</v>
      </c>
      <c r="J29" s="64">
        <f t="shared" si="8"/>
        <v>1537184.96</v>
      </c>
      <c r="K29" s="64">
        <f t="shared" si="9"/>
        <v>1537184.96</v>
      </c>
      <c r="L29" s="64">
        <f t="shared" si="10"/>
        <v>429341.8</v>
      </c>
      <c r="M29" s="64">
        <f t="shared" si="11"/>
        <v>107335.45</v>
      </c>
      <c r="N29" s="64">
        <f t="shared" si="12"/>
        <v>107335.45</v>
      </c>
      <c r="O29" s="64">
        <f t="shared" si="13"/>
        <v>107335.45</v>
      </c>
      <c r="P29" s="64">
        <f t="shared" si="14"/>
        <v>107335.44999999997</v>
      </c>
      <c r="Q29" s="64">
        <f t="shared" si="15"/>
        <v>5719398.04</v>
      </c>
      <c r="R29" s="64">
        <f t="shared" si="16"/>
        <v>1429849.51</v>
      </c>
      <c r="S29" s="64">
        <f t="shared" si="16"/>
        <v>1429849.51</v>
      </c>
      <c r="T29" s="64">
        <f t="shared" si="16"/>
        <v>1429849.51</v>
      </c>
      <c r="U29" s="64">
        <f t="shared" si="16"/>
        <v>1429849.51</v>
      </c>
    </row>
    <row r="30" spans="1:21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64">
        <v>9771666.4199999999</v>
      </c>
      <c r="H30" s="64">
        <f t="shared" si="6"/>
        <v>2442916.61</v>
      </c>
      <c r="I30" s="64">
        <f t="shared" si="7"/>
        <v>2442916.61</v>
      </c>
      <c r="J30" s="64">
        <f t="shared" si="8"/>
        <v>2442916.61</v>
      </c>
      <c r="K30" s="64">
        <f t="shared" si="9"/>
        <v>2442916.5900000012</v>
      </c>
      <c r="L30" s="64">
        <f t="shared" si="10"/>
        <v>1260231.53</v>
      </c>
      <c r="M30" s="64">
        <f t="shared" si="11"/>
        <v>315057.88</v>
      </c>
      <c r="N30" s="64">
        <f t="shared" si="12"/>
        <v>315057.88</v>
      </c>
      <c r="O30" s="64">
        <f t="shared" si="13"/>
        <v>315057.88</v>
      </c>
      <c r="P30" s="64">
        <f t="shared" si="14"/>
        <v>315057.89</v>
      </c>
      <c r="Q30" s="64">
        <f t="shared" si="15"/>
        <v>8511434.8900000006</v>
      </c>
      <c r="R30" s="64">
        <f t="shared" si="16"/>
        <v>2127858.73</v>
      </c>
      <c r="S30" s="64">
        <f t="shared" si="16"/>
        <v>2127858.73</v>
      </c>
      <c r="T30" s="64">
        <f t="shared" si="16"/>
        <v>2127858.73</v>
      </c>
      <c r="U30" s="64">
        <f t="shared" si="16"/>
        <v>2127858.7000000011</v>
      </c>
    </row>
    <row r="31" spans="1:21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64">
        <v>86573147.290000007</v>
      </c>
      <c r="H31" s="64">
        <f t="shared" si="6"/>
        <v>21643286.82</v>
      </c>
      <c r="I31" s="64">
        <f t="shared" si="7"/>
        <v>21643286.82</v>
      </c>
      <c r="J31" s="64">
        <f t="shared" si="8"/>
        <v>21643286.82</v>
      </c>
      <c r="K31" s="64">
        <f t="shared" si="9"/>
        <v>21643286.830000006</v>
      </c>
      <c r="L31" s="64">
        <f t="shared" si="10"/>
        <v>46466383.810000002</v>
      </c>
      <c r="M31" s="64">
        <f t="shared" si="11"/>
        <v>11616595.949999999</v>
      </c>
      <c r="N31" s="64">
        <f t="shared" si="12"/>
        <v>11616595.949999999</v>
      </c>
      <c r="O31" s="64">
        <f t="shared" si="13"/>
        <v>11616595.949999999</v>
      </c>
      <c r="P31" s="64">
        <f t="shared" si="14"/>
        <v>11616595.960000001</v>
      </c>
      <c r="Q31" s="64">
        <f t="shared" si="15"/>
        <v>40106763.480000004</v>
      </c>
      <c r="R31" s="64">
        <f t="shared" si="16"/>
        <v>10026690.870000001</v>
      </c>
      <c r="S31" s="64">
        <f t="shared" si="16"/>
        <v>10026690.870000001</v>
      </c>
      <c r="T31" s="64">
        <f t="shared" si="16"/>
        <v>10026690.870000001</v>
      </c>
      <c r="U31" s="64">
        <f t="shared" si="16"/>
        <v>10026690.870000005</v>
      </c>
    </row>
    <row r="32" spans="1:21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64">
        <v>7702980.5999999996</v>
      </c>
      <c r="H32" s="64">
        <f t="shared" si="6"/>
        <v>1925745.15</v>
      </c>
      <c r="I32" s="64">
        <f t="shared" si="7"/>
        <v>1925745.15</v>
      </c>
      <c r="J32" s="64">
        <f t="shared" si="8"/>
        <v>1925745.15</v>
      </c>
      <c r="K32" s="64">
        <f t="shared" si="9"/>
        <v>1925745.1499999994</v>
      </c>
      <c r="L32" s="64">
        <f t="shared" si="10"/>
        <v>4134418.86</v>
      </c>
      <c r="M32" s="64">
        <f t="shared" si="11"/>
        <v>1033604.72</v>
      </c>
      <c r="N32" s="64">
        <f t="shared" si="12"/>
        <v>1033604.72</v>
      </c>
      <c r="O32" s="64">
        <f t="shared" si="13"/>
        <v>1033604.72</v>
      </c>
      <c r="P32" s="64">
        <f t="shared" si="14"/>
        <v>1033604.6999999997</v>
      </c>
      <c r="Q32" s="64">
        <f t="shared" si="15"/>
        <v>3568561.7399999998</v>
      </c>
      <c r="R32" s="64">
        <f t="shared" si="16"/>
        <v>892140.42999999993</v>
      </c>
      <c r="S32" s="64">
        <f t="shared" si="16"/>
        <v>892140.42999999993</v>
      </c>
      <c r="T32" s="64">
        <f t="shared" si="16"/>
        <v>892140.42999999993</v>
      </c>
      <c r="U32" s="64">
        <f t="shared" si="16"/>
        <v>892140.44999999972</v>
      </c>
    </row>
    <row r="33" spans="1:21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64">
        <v>17525370.59</v>
      </c>
      <c r="H33" s="64">
        <f t="shared" si="6"/>
        <v>4381342.6500000004</v>
      </c>
      <c r="I33" s="64">
        <f t="shared" si="7"/>
        <v>4381342.6500000004</v>
      </c>
      <c r="J33" s="64">
        <f t="shared" si="8"/>
        <v>4381342.6500000004</v>
      </c>
      <c r="K33" s="64">
        <f t="shared" si="9"/>
        <v>4381342.6399999987</v>
      </c>
      <c r="L33" s="64">
        <f t="shared" si="10"/>
        <v>9406387.8000000007</v>
      </c>
      <c r="M33" s="64">
        <f t="shared" si="11"/>
        <v>2351596.9500000002</v>
      </c>
      <c r="N33" s="64">
        <f t="shared" si="12"/>
        <v>2351596.9500000002</v>
      </c>
      <c r="O33" s="64">
        <f t="shared" si="13"/>
        <v>2351596.9500000002</v>
      </c>
      <c r="P33" s="64">
        <f t="shared" si="14"/>
        <v>2351596.9500000002</v>
      </c>
      <c r="Q33" s="64">
        <f t="shared" si="15"/>
        <v>8118982.7899999991</v>
      </c>
      <c r="R33" s="64">
        <f t="shared" si="16"/>
        <v>2029745.7000000002</v>
      </c>
      <c r="S33" s="64">
        <f t="shared" si="16"/>
        <v>2029745.7000000002</v>
      </c>
      <c r="T33" s="64">
        <f t="shared" si="16"/>
        <v>2029745.7000000002</v>
      </c>
      <c r="U33" s="64">
        <f t="shared" si="16"/>
        <v>2029745.6899999985</v>
      </c>
    </row>
    <row r="34" spans="1:21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64">
        <v>516267191.72999996</v>
      </c>
      <c r="H34" s="64">
        <f t="shared" si="6"/>
        <v>129066797.93000001</v>
      </c>
      <c r="I34" s="64">
        <f t="shared" si="7"/>
        <v>129066797.93000001</v>
      </c>
      <c r="J34" s="64">
        <f t="shared" si="8"/>
        <v>129066797.93000001</v>
      </c>
      <c r="K34" s="64">
        <f t="shared" si="9"/>
        <v>129066797.93999994</v>
      </c>
      <c r="L34" s="64">
        <f t="shared" si="10"/>
        <v>277095961.38</v>
      </c>
      <c r="M34" s="64">
        <f t="shared" si="11"/>
        <v>69273990.349999994</v>
      </c>
      <c r="N34" s="64">
        <f t="shared" si="12"/>
        <v>69273990.349999994</v>
      </c>
      <c r="O34" s="64">
        <f t="shared" si="13"/>
        <v>69273990.349999994</v>
      </c>
      <c r="P34" s="64">
        <f t="shared" si="14"/>
        <v>69273990.330000013</v>
      </c>
      <c r="Q34" s="64">
        <f t="shared" si="15"/>
        <v>239171230.34999996</v>
      </c>
      <c r="R34" s="64">
        <f t="shared" si="16"/>
        <v>59792807.580000013</v>
      </c>
      <c r="S34" s="64">
        <f t="shared" si="16"/>
        <v>59792807.580000013</v>
      </c>
      <c r="T34" s="64">
        <f t="shared" si="16"/>
        <v>59792807.580000013</v>
      </c>
      <c r="U34" s="64">
        <f t="shared" si="16"/>
        <v>59792807.609999925</v>
      </c>
    </row>
    <row r="35" spans="1:21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64">
        <v>15934336.190000001</v>
      </c>
      <c r="H35" s="64">
        <f t="shared" si="6"/>
        <v>3983584.05</v>
      </c>
      <c r="I35" s="64">
        <f t="shared" si="7"/>
        <v>3983584.05</v>
      </c>
      <c r="J35" s="64">
        <f t="shared" si="8"/>
        <v>3983584.05</v>
      </c>
      <c r="K35" s="64">
        <f t="shared" si="9"/>
        <v>3983584.040000001</v>
      </c>
      <c r="L35" s="64">
        <f t="shared" si="10"/>
        <v>8552432.3000000007</v>
      </c>
      <c r="M35" s="64">
        <f t="shared" si="11"/>
        <v>2138108.08</v>
      </c>
      <c r="N35" s="64">
        <f t="shared" si="12"/>
        <v>2138108.08</v>
      </c>
      <c r="O35" s="64">
        <f t="shared" si="13"/>
        <v>2138108.08</v>
      </c>
      <c r="P35" s="64">
        <f t="shared" si="14"/>
        <v>2138108.0600000005</v>
      </c>
      <c r="Q35" s="64">
        <f t="shared" si="15"/>
        <v>7381903.8899999997</v>
      </c>
      <c r="R35" s="64">
        <f t="shared" si="16"/>
        <v>1845475.9699999997</v>
      </c>
      <c r="S35" s="64">
        <f t="shared" si="16"/>
        <v>1845475.9699999997</v>
      </c>
      <c r="T35" s="64">
        <f t="shared" si="16"/>
        <v>1845475.9699999997</v>
      </c>
      <c r="U35" s="64">
        <f t="shared" si="16"/>
        <v>1845475.9800000004</v>
      </c>
    </row>
    <row r="36" spans="1:21" ht="29.25" customHeight="1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64">
        <v>23957657.260000002</v>
      </c>
      <c r="H36" s="64">
        <f t="shared" si="6"/>
        <v>5989414.3200000003</v>
      </c>
      <c r="I36" s="64">
        <f t="shared" si="7"/>
        <v>5989414.3200000003</v>
      </c>
      <c r="J36" s="64">
        <f t="shared" si="8"/>
        <v>5989414.3200000003</v>
      </c>
      <c r="K36" s="64">
        <f t="shared" si="9"/>
        <v>5989414.3000000007</v>
      </c>
      <c r="L36" s="64">
        <f t="shared" si="10"/>
        <v>12858787.42</v>
      </c>
      <c r="M36" s="64">
        <f t="shared" si="11"/>
        <v>3214696.86</v>
      </c>
      <c r="N36" s="64">
        <f t="shared" si="12"/>
        <v>3214696.86</v>
      </c>
      <c r="O36" s="64">
        <f t="shared" si="13"/>
        <v>3214696.86</v>
      </c>
      <c r="P36" s="64">
        <f t="shared" si="14"/>
        <v>3214696.8400000012</v>
      </c>
      <c r="Q36" s="64">
        <f t="shared" si="15"/>
        <v>11098869.84</v>
      </c>
      <c r="R36" s="64">
        <f t="shared" si="16"/>
        <v>2774717.4600000004</v>
      </c>
      <c r="S36" s="64">
        <f t="shared" si="16"/>
        <v>2774717.4600000004</v>
      </c>
      <c r="T36" s="64">
        <f t="shared" si="16"/>
        <v>2774717.4600000004</v>
      </c>
      <c r="U36" s="64">
        <f t="shared" si="16"/>
        <v>2774717.4599999995</v>
      </c>
    </row>
    <row r="37" spans="1:21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64">
        <v>22991277.43</v>
      </c>
      <c r="H37" s="64">
        <f t="shared" si="6"/>
        <v>5747819.3600000003</v>
      </c>
      <c r="I37" s="64">
        <f t="shared" si="7"/>
        <v>5747819.3600000003</v>
      </c>
      <c r="J37" s="64">
        <f t="shared" si="8"/>
        <v>5747819.3600000003</v>
      </c>
      <c r="K37" s="64">
        <f t="shared" si="9"/>
        <v>5747819.3500000006</v>
      </c>
      <c r="L37" s="64">
        <f t="shared" si="10"/>
        <v>12340102.619999999</v>
      </c>
      <c r="M37" s="64">
        <f t="shared" si="11"/>
        <v>3085025.66</v>
      </c>
      <c r="N37" s="64">
        <f t="shared" si="12"/>
        <v>3085025.66</v>
      </c>
      <c r="O37" s="64">
        <f t="shared" si="13"/>
        <v>3085025.66</v>
      </c>
      <c r="P37" s="64">
        <f t="shared" si="14"/>
        <v>3085025.6399999987</v>
      </c>
      <c r="Q37" s="64">
        <f t="shared" si="15"/>
        <v>10651174.810000002</v>
      </c>
      <c r="R37" s="64">
        <f t="shared" si="16"/>
        <v>2662793.7000000002</v>
      </c>
      <c r="S37" s="64">
        <f t="shared" si="16"/>
        <v>2662793.7000000002</v>
      </c>
      <c r="T37" s="64">
        <f t="shared" si="16"/>
        <v>2662793.7000000002</v>
      </c>
      <c r="U37" s="64">
        <f t="shared" si="16"/>
        <v>2662793.7100000018</v>
      </c>
    </row>
    <row r="38" spans="1:21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64">
        <v>0</v>
      </c>
      <c r="H38" s="64">
        <f t="shared" si="6"/>
        <v>0</v>
      </c>
      <c r="I38" s="64">
        <f t="shared" si="7"/>
        <v>0</v>
      </c>
      <c r="J38" s="64">
        <f t="shared" si="8"/>
        <v>0</v>
      </c>
      <c r="K38" s="64">
        <f t="shared" si="9"/>
        <v>0</v>
      </c>
      <c r="L38" s="64">
        <f t="shared" si="10"/>
        <v>0</v>
      </c>
      <c r="M38" s="64">
        <f t="shared" si="11"/>
        <v>0</v>
      </c>
      <c r="N38" s="64">
        <f t="shared" si="12"/>
        <v>0</v>
      </c>
      <c r="O38" s="64">
        <f t="shared" si="13"/>
        <v>0</v>
      </c>
      <c r="P38" s="64">
        <f t="shared" si="14"/>
        <v>0</v>
      </c>
      <c r="Q38" s="64">
        <f t="shared" si="15"/>
        <v>0</v>
      </c>
      <c r="R38" s="64">
        <f t="shared" si="16"/>
        <v>0</v>
      </c>
      <c r="S38" s="64">
        <f t="shared" si="16"/>
        <v>0</v>
      </c>
      <c r="T38" s="64">
        <f t="shared" si="16"/>
        <v>0</v>
      </c>
      <c r="U38" s="64">
        <f t="shared" si="16"/>
        <v>0</v>
      </c>
    </row>
    <row r="39" spans="1:21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ref="E39:E70" si="17">C39/(C39+D39)</f>
        <v>0.53672975122006972</v>
      </c>
      <c r="F39" s="71">
        <f t="shared" ref="F39:F70" si="18">1-E39</f>
        <v>0.46327024877993028</v>
      </c>
      <c r="G39" s="64">
        <v>6040054.9000000004</v>
      </c>
      <c r="H39" s="64">
        <f t="shared" si="6"/>
        <v>1510013.73</v>
      </c>
      <c r="I39" s="64">
        <f t="shared" si="7"/>
        <v>1510013.73</v>
      </c>
      <c r="J39" s="64">
        <f t="shared" si="8"/>
        <v>1510013.73</v>
      </c>
      <c r="K39" s="64">
        <f t="shared" si="9"/>
        <v>1510013.71</v>
      </c>
      <c r="L39" s="64">
        <f t="shared" si="10"/>
        <v>3241877.16</v>
      </c>
      <c r="M39" s="64">
        <f t="shared" si="11"/>
        <v>810469.29</v>
      </c>
      <c r="N39" s="64">
        <f t="shared" si="12"/>
        <v>810469.29</v>
      </c>
      <c r="O39" s="64">
        <f t="shared" si="13"/>
        <v>810469.29</v>
      </c>
      <c r="P39" s="64">
        <f t="shared" si="14"/>
        <v>810469.29</v>
      </c>
      <c r="Q39" s="64">
        <f t="shared" si="15"/>
        <v>2798177.7399999998</v>
      </c>
      <c r="R39" s="64">
        <f t="shared" si="16"/>
        <v>699544.44</v>
      </c>
      <c r="S39" s="64">
        <f t="shared" si="16"/>
        <v>699544.44</v>
      </c>
      <c r="T39" s="64">
        <f t="shared" si="16"/>
        <v>699544.44</v>
      </c>
      <c r="U39" s="64">
        <f t="shared" si="16"/>
        <v>699544.41999999993</v>
      </c>
    </row>
    <row r="40" spans="1:21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17"/>
        <v>0.53672975122006972</v>
      </c>
      <c r="F40" s="71">
        <f t="shared" si="18"/>
        <v>0.46327024877993028</v>
      </c>
      <c r="G40" s="64">
        <v>0</v>
      </c>
      <c r="H40" s="64">
        <f t="shared" si="6"/>
        <v>0</v>
      </c>
      <c r="I40" s="64">
        <f t="shared" si="7"/>
        <v>0</v>
      </c>
      <c r="J40" s="64">
        <f t="shared" si="8"/>
        <v>0</v>
      </c>
      <c r="K40" s="64">
        <f t="shared" si="9"/>
        <v>0</v>
      </c>
      <c r="L40" s="64">
        <f t="shared" si="10"/>
        <v>0</v>
      </c>
      <c r="M40" s="64">
        <f t="shared" si="11"/>
        <v>0</v>
      </c>
      <c r="N40" s="64">
        <f t="shared" si="12"/>
        <v>0</v>
      </c>
      <c r="O40" s="64">
        <f t="shared" si="13"/>
        <v>0</v>
      </c>
      <c r="P40" s="64">
        <f t="shared" si="14"/>
        <v>0</v>
      </c>
      <c r="Q40" s="64">
        <f t="shared" si="15"/>
        <v>0</v>
      </c>
      <c r="R40" s="64">
        <f t="shared" si="16"/>
        <v>0</v>
      </c>
      <c r="S40" s="64">
        <f t="shared" si="16"/>
        <v>0</v>
      </c>
      <c r="T40" s="64">
        <f t="shared" si="16"/>
        <v>0</v>
      </c>
      <c r="U40" s="64">
        <f t="shared" si="16"/>
        <v>0</v>
      </c>
    </row>
    <row r="41" spans="1:21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17"/>
        <v>0.53672975122006972</v>
      </c>
      <c r="F41" s="71">
        <f t="shared" si="18"/>
        <v>0.46327024877993028</v>
      </c>
      <c r="G41" s="64">
        <v>0</v>
      </c>
      <c r="H41" s="64">
        <f t="shared" si="6"/>
        <v>0</v>
      </c>
      <c r="I41" s="64">
        <f t="shared" si="7"/>
        <v>0</v>
      </c>
      <c r="J41" s="64">
        <f t="shared" si="8"/>
        <v>0</v>
      </c>
      <c r="K41" s="64">
        <f t="shared" si="9"/>
        <v>0</v>
      </c>
      <c r="L41" s="64">
        <f t="shared" si="10"/>
        <v>0</v>
      </c>
      <c r="M41" s="64">
        <f t="shared" si="11"/>
        <v>0</v>
      </c>
      <c r="N41" s="64">
        <f t="shared" si="12"/>
        <v>0</v>
      </c>
      <c r="O41" s="64">
        <f t="shared" si="13"/>
        <v>0</v>
      </c>
      <c r="P41" s="64">
        <f t="shared" si="14"/>
        <v>0</v>
      </c>
      <c r="Q41" s="64">
        <f t="shared" si="15"/>
        <v>0</v>
      </c>
      <c r="R41" s="64">
        <f t="shared" si="16"/>
        <v>0</v>
      </c>
      <c r="S41" s="64">
        <f t="shared" si="16"/>
        <v>0</v>
      </c>
      <c r="T41" s="64">
        <f t="shared" si="16"/>
        <v>0</v>
      </c>
      <c r="U41" s="64">
        <f t="shared" si="16"/>
        <v>0</v>
      </c>
    </row>
    <row r="42" spans="1:21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17"/>
        <v>0.53672975122006972</v>
      </c>
      <c r="F42" s="71">
        <f t="shared" si="18"/>
        <v>0.46327024877993028</v>
      </c>
      <c r="G42" s="64">
        <v>239707.42</v>
      </c>
      <c r="H42" s="64">
        <f>G42</f>
        <v>239707.42</v>
      </c>
      <c r="I42" s="64">
        <v>0</v>
      </c>
      <c r="J42" s="64">
        <v>0</v>
      </c>
      <c r="K42" s="64">
        <v>0</v>
      </c>
      <c r="L42" s="64">
        <f t="shared" si="10"/>
        <v>128658.1</v>
      </c>
      <c r="M42" s="64">
        <f>L42</f>
        <v>128658.1</v>
      </c>
      <c r="N42" s="64">
        <v>0</v>
      </c>
      <c r="O42" s="64">
        <v>0</v>
      </c>
      <c r="P42" s="64">
        <v>0</v>
      </c>
      <c r="Q42" s="64">
        <f t="shared" si="15"/>
        <v>111049.32</v>
      </c>
      <c r="R42" s="64">
        <f t="shared" si="16"/>
        <v>111049.32</v>
      </c>
      <c r="S42" s="64">
        <f t="shared" si="16"/>
        <v>0</v>
      </c>
      <c r="T42" s="64">
        <f t="shared" si="16"/>
        <v>0</v>
      </c>
      <c r="U42" s="64">
        <f t="shared" si="16"/>
        <v>0</v>
      </c>
    </row>
    <row r="43" spans="1:21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17"/>
        <v>0.74116272275781481</v>
      </c>
      <c r="F43" s="71">
        <f t="shared" si="18"/>
        <v>0.25883727724218519</v>
      </c>
      <c r="G43" s="64">
        <v>24108837.059999999</v>
      </c>
      <c r="H43" s="64">
        <f t="shared" si="6"/>
        <v>6027209.2699999996</v>
      </c>
      <c r="I43" s="64">
        <f t="shared" si="7"/>
        <v>6027209.2699999996</v>
      </c>
      <c r="J43" s="64">
        <f t="shared" si="8"/>
        <v>6027209.2699999996</v>
      </c>
      <c r="K43" s="64">
        <f t="shared" si="9"/>
        <v>6027209.25</v>
      </c>
      <c r="L43" s="64">
        <f t="shared" si="10"/>
        <v>17868571.32</v>
      </c>
      <c r="M43" s="64">
        <f t="shared" si="11"/>
        <v>4467142.83</v>
      </c>
      <c r="N43" s="64">
        <f t="shared" si="12"/>
        <v>4467142.83</v>
      </c>
      <c r="O43" s="64">
        <f t="shared" si="13"/>
        <v>4467142.83</v>
      </c>
      <c r="P43" s="64">
        <f t="shared" si="14"/>
        <v>4467142.83</v>
      </c>
      <c r="Q43" s="64">
        <f t="shared" si="15"/>
        <v>6240265.7399999984</v>
      </c>
      <c r="R43" s="64">
        <f t="shared" si="16"/>
        <v>1560066.4399999995</v>
      </c>
      <c r="S43" s="64">
        <f t="shared" si="16"/>
        <v>1560066.4399999995</v>
      </c>
      <c r="T43" s="64">
        <f t="shared" si="16"/>
        <v>1560066.4399999995</v>
      </c>
      <c r="U43" s="64">
        <f t="shared" si="16"/>
        <v>1560066.42</v>
      </c>
    </row>
    <row r="44" spans="1:21" ht="15.75" x14ac:dyDescent="0.25">
      <c r="A44" s="52">
        <v>38</v>
      </c>
      <c r="B44" s="7" t="s">
        <v>32</v>
      </c>
      <c r="C44" s="72">
        <v>60194</v>
      </c>
      <c r="D44" s="71">
        <v>10332</v>
      </c>
      <c r="E44" s="71">
        <f t="shared" si="17"/>
        <v>0.85350083657091003</v>
      </c>
      <c r="F44" s="71">
        <f t="shared" si="18"/>
        <v>0.14649916342908997</v>
      </c>
      <c r="G44" s="64">
        <v>30434095.579999998</v>
      </c>
      <c r="H44" s="64">
        <f t="shared" si="6"/>
        <v>7608523.9000000004</v>
      </c>
      <c r="I44" s="64">
        <f t="shared" si="7"/>
        <v>7608523.9000000004</v>
      </c>
      <c r="J44" s="64">
        <f t="shared" si="8"/>
        <v>7608523.9000000004</v>
      </c>
      <c r="K44" s="64">
        <f t="shared" si="9"/>
        <v>7608523.879999999</v>
      </c>
      <c r="L44" s="64">
        <f t="shared" si="10"/>
        <v>25975526.039999999</v>
      </c>
      <c r="M44" s="64">
        <f t="shared" si="11"/>
        <v>6493881.5099999998</v>
      </c>
      <c r="N44" s="64">
        <f t="shared" si="12"/>
        <v>6493881.5099999998</v>
      </c>
      <c r="O44" s="64">
        <f t="shared" si="13"/>
        <v>6493881.5099999998</v>
      </c>
      <c r="P44" s="64">
        <f t="shared" si="14"/>
        <v>6493881.5100000016</v>
      </c>
      <c r="Q44" s="64">
        <f t="shared" si="15"/>
        <v>4458569.5399999991</v>
      </c>
      <c r="R44" s="64">
        <f t="shared" si="16"/>
        <v>1114642.3900000006</v>
      </c>
      <c r="S44" s="64">
        <f t="shared" si="16"/>
        <v>1114642.3900000006</v>
      </c>
      <c r="T44" s="64">
        <f t="shared" si="16"/>
        <v>1114642.3900000006</v>
      </c>
      <c r="U44" s="64">
        <f t="shared" si="16"/>
        <v>1114642.3699999973</v>
      </c>
    </row>
    <row r="45" spans="1:21" ht="15.75" x14ac:dyDescent="0.25">
      <c r="A45" s="52">
        <v>39</v>
      </c>
      <c r="B45" s="7" t="s">
        <v>33</v>
      </c>
      <c r="C45" s="72">
        <v>94360</v>
      </c>
      <c r="D45" s="71">
        <v>17577</v>
      </c>
      <c r="E45" s="71">
        <f t="shared" si="17"/>
        <v>0.84297417297229693</v>
      </c>
      <c r="F45" s="71">
        <f t="shared" si="18"/>
        <v>0.15702582702770307</v>
      </c>
      <c r="G45" s="64">
        <v>37382379.229999997</v>
      </c>
      <c r="H45" s="64">
        <f t="shared" si="6"/>
        <v>9345594.8100000005</v>
      </c>
      <c r="I45" s="64">
        <f t="shared" si="7"/>
        <v>9345594.8100000005</v>
      </c>
      <c r="J45" s="64">
        <f t="shared" si="8"/>
        <v>9345594.8100000005</v>
      </c>
      <c r="K45" s="64">
        <f t="shared" si="9"/>
        <v>9345594.7999999914</v>
      </c>
      <c r="L45" s="64">
        <f t="shared" si="10"/>
        <v>31512380.219999999</v>
      </c>
      <c r="M45" s="64">
        <f t="shared" si="11"/>
        <v>7878095.0599999996</v>
      </c>
      <c r="N45" s="64">
        <f t="shared" si="12"/>
        <v>7878095.0599999996</v>
      </c>
      <c r="O45" s="64">
        <f t="shared" si="13"/>
        <v>7878095.0599999996</v>
      </c>
      <c r="P45" s="64">
        <f t="shared" si="14"/>
        <v>7878095.0400000019</v>
      </c>
      <c r="Q45" s="64">
        <f t="shared" si="15"/>
        <v>5869999.0099999923</v>
      </c>
      <c r="R45" s="64">
        <f t="shared" si="16"/>
        <v>1467499.7500000009</v>
      </c>
      <c r="S45" s="64">
        <f t="shared" si="16"/>
        <v>1467499.7500000009</v>
      </c>
      <c r="T45" s="64">
        <f t="shared" si="16"/>
        <v>1467499.7500000009</v>
      </c>
      <c r="U45" s="64">
        <f t="shared" si="16"/>
        <v>1467499.7599999895</v>
      </c>
    </row>
    <row r="46" spans="1:21" ht="15.75" x14ac:dyDescent="0.25">
      <c r="A46" s="52">
        <v>40</v>
      </c>
      <c r="B46" s="7" t="s">
        <v>34</v>
      </c>
      <c r="C46" s="72">
        <v>92101</v>
      </c>
      <c r="D46" s="71">
        <v>20950</v>
      </c>
      <c r="E46" s="71">
        <f t="shared" si="17"/>
        <v>0.81468540747096441</v>
      </c>
      <c r="F46" s="71">
        <f t="shared" si="18"/>
        <v>0.18531459252903559</v>
      </c>
      <c r="G46" s="64">
        <v>32735059.359999999</v>
      </c>
      <c r="H46" s="64">
        <f t="shared" si="6"/>
        <v>8183764.8399999999</v>
      </c>
      <c r="I46" s="64">
        <f t="shared" si="7"/>
        <v>8183764.8399999999</v>
      </c>
      <c r="J46" s="64">
        <f t="shared" si="8"/>
        <v>8183764.8399999999</v>
      </c>
      <c r="K46" s="64">
        <f t="shared" si="9"/>
        <v>8183764.8399999999</v>
      </c>
      <c r="L46" s="64">
        <f t="shared" si="10"/>
        <v>26668775.170000002</v>
      </c>
      <c r="M46" s="64">
        <f t="shared" si="11"/>
        <v>6667193.79</v>
      </c>
      <c r="N46" s="64">
        <f t="shared" si="12"/>
        <v>6667193.79</v>
      </c>
      <c r="O46" s="64">
        <f t="shared" si="13"/>
        <v>6667193.79</v>
      </c>
      <c r="P46" s="64">
        <f t="shared" si="14"/>
        <v>6667193.8000000035</v>
      </c>
      <c r="Q46" s="64">
        <f t="shared" si="15"/>
        <v>6066284.1899999958</v>
      </c>
      <c r="R46" s="64">
        <f t="shared" si="16"/>
        <v>1516571.0499999998</v>
      </c>
      <c r="S46" s="64">
        <f t="shared" si="16"/>
        <v>1516571.0499999998</v>
      </c>
      <c r="T46" s="64">
        <f t="shared" si="16"/>
        <v>1516571.0499999998</v>
      </c>
      <c r="U46" s="64">
        <f t="shared" si="16"/>
        <v>1516571.0399999963</v>
      </c>
    </row>
    <row r="47" spans="1:21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17"/>
        <v>0.53672975122006972</v>
      </c>
      <c r="F47" s="71">
        <f t="shared" si="18"/>
        <v>0.46327024877993028</v>
      </c>
      <c r="G47" s="64">
        <v>0</v>
      </c>
      <c r="H47" s="64">
        <f t="shared" si="6"/>
        <v>0</v>
      </c>
      <c r="I47" s="64">
        <f t="shared" si="7"/>
        <v>0</v>
      </c>
      <c r="J47" s="64">
        <f t="shared" si="8"/>
        <v>0</v>
      </c>
      <c r="K47" s="64">
        <f t="shared" si="9"/>
        <v>0</v>
      </c>
      <c r="L47" s="64">
        <f t="shared" si="10"/>
        <v>0</v>
      </c>
      <c r="M47" s="64">
        <f t="shared" si="11"/>
        <v>0</v>
      </c>
      <c r="N47" s="64">
        <f t="shared" si="12"/>
        <v>0</v>
      </c>
      <c r="O47" s="64">
        <f t="shared" si="13"/>
        <v>0</v>
      </c>
      <c r="P47" s="64">
        <f t="shared" si="14"/>
        <v>0</v>
      </c>
      <c r="Q47" s="64">
        <f t="shared" si="15"/>
        <v>0</v>
      </c>
      <c r="R47" s="64">
        <f t="shared" si="16"/>
        <v>0</v>
      </c>
      <c r="S47" s="64">
        <f t="shared" si="16"/>
        <v>0</v>
      </c>
      <c r="T47" s="64">
        <f t="shared" si="16"/>
        <v>0</v>
      </c>
      <c r="U47" s="64">
        <f t="shared" si="16"/>
        <v>0</v>
      </c>
    </row>
    <row r="48" spans="1:21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17"/>
        <v>0.53672975122006972</v>
      </c>
      <c r="F48" s="71">
        <f t="shared" si="18"/>
        <v>0.46327024877993028</v>
      </c>
      <c r="G48" s="64">
        <v>0</v>
      </c>
      <c r="H48" s="64">
        <f t="shared" si="6"/>
        <v>0</v>
      </c>
      <c r="I48" s="64">
        <f t="shared" si="7"/>
        <v>0</v>
      </c>
      <c r="J48" s="64">
        <f t="shared" si="8"/>
        <v>0</v>
      </c>
      <c r="K48" s="64">
        <f t="shared" si="9"/>
        <v>0</v>
      </c>
      <c r="L48" s="64">
        <f t="shared" si="10"/>
        <v>0</v>
      </c>
      <c r="M48" s="64">
        <f t="shared" si="11"/>
        <v>0</v>
      </c>
      <c r="N48" s="64">
        <f t="shared" si="12"/>
        <v>0</v>
      </c>
      <c r="O48" s="64">
        <f t="shared" si="13"/>
        <v>0</v>
      </c>
      <c r="P48" s="64">
        <f t="shared" si="14"/>
        <v>0</v>
      </c>
      <c r="Q48" s="64">
        <f t="shared" si="15"/>
        <v>0</v>
      </c>
      <c r="R48" s="64">
        <f t="shared" si="16"/>
        <v>0</v>
      </c>
      <c r="S48" s="64">
        <f t="shared" si="16"/>
        <v>0</v>
      </c>
      <c r="T48" s="64">
        <f t="shared" si="16"/>
        <v>0</v>
      </c>
      <c r="U48" s="64">
        <f t="shared" si="16"/>
        <v>0</v>
      </c>
    </row>
    <row r="49" spans="1:21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17"/>
        <v>0.43382559774964841</v>
      </c>
      <c r="F49" s="71">
        <f t="shared" si="18"/>
        <v>0.56617440225035165</v>
      </c>
      <c r="G49" s="64">
        <v>2454603.94</v>
      </c>
      <c r="H49" s="64">
        <f t="shared" si="6"/>
        <v>613650.99</v>
      </c>
      <c r="I49" s="64">
        <f t="shared" si="7"/>
        <v>613650.99</v>
      </c>
      <c r="J49" s="64">
        <f t="shared" si="8"/>
        <v>613650.99</v>
      </c>
      <c r="K49" s="64">
        <f t="shared" si="9"/>
        <v>613650.97</v>
      </c>
      <c r="L49" s="64">
        <f t="shared" si="10"/>
        <v>1064870.02</v>
      </c>
      <c r="M49" s="64">
        <f t="shared" si="11"/>
        <v>266217.51</v>
      </c>
      <c r="N49" s="64">
        <f t="shared" si="12"/>
        <v>266217.51</v>
      </c>
      <c r="O49" s="64">
        <f t="shared" si="13"/>
        <v>266217.51</v>
      </c>
      <c r="P49" s="64">
        <f t="shared" si="14"/>
        <v>266217.49</v>
      </c>
      <c r="Q49" s="64">
        <f t="shared" si="15"/>
        <v>1389733.92</v>
      </c>
      <c r="R49" s="64">
        <f t="shared" si="16"/>
        <v>347433.48</v>
      </c>
      <c r="S49" s="64">
        <f t="shared" si="16"/>
        <v>347433.48</v>
      </c>
      <c r="T49" s="64">
        <f t="shared" si="16"/>
        <v>347433.48</v>
      </c>
      <c r="U49" s="64">
        <f t="shared" si="16"/>
        <v>347433.48</v>
      </c>
    </row>
    <row r="50" spans="1:21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17"/>
        <v>0.44104957786290772</v>
      </c>
      <c r="F50" s="71">
        <f t="shared" si="18"/>
        <v>0.55895042213709223</v>
      </c>
      <c r="G50" s="64">
        <v>14310163.949999999</v>
      </c>
      <c r="H50" s="64">
        <f t="shared" si="6"/>
        <v>3577540.99</v>
      </c>
      <c r="I50" s="64">
        <f t="shared" si="7"/>
        <v>3577540.99</v>
      </c>
      <c r="J50" s="64">
        <f t="shared" si="8"/>
        <v>3577540.99</v>
      </c>
      <c r="K50" s="64">
        <f t="shared" si="9"/>
        <v>3577540.9799999986</v>
      </c>
      <c r="L50" s="64">
        <f t="shared" si="10"/>
        <v>6311491.7699999996</v>
      </c>
      <c r="M50" s="64">
        <f t="shared" si="11"/>
        <v>1577872.94</v>
      </c>
      <c r="N50" s="64">
        <f t="shared" si="12"/>
        <v>1577872.94</v>
      </c>
      <c r="O50" s="64">
        <f t="shared" si="13"/>
        <v>1577872.94</v>
      </c>
      <c r="P50" s="64">
        <f t="shared" si="14"/>
        <v>1577872.9500000002</v>
      </c>
      <c r="Q50" s="64">
        <f t="shared" si="15"/>
        <v>7998672.1799999988</v>
      </c>
      <c r="R50" s="64">
        <f t="shared" si="16"/>
        <v>1999668.0500000003</v>
      </c>
      <c r="S50" s="64">
        <f t="shared" si="16"/>
        <v>1999668.0500000003</v>
      </c>
      <c r="T50" s="64">
        <f t="shared" si="16"/>
        <v>1999668.0500000003</v>
      </c>
      <c r="U50" s="64">
        <f t="shared" si="16"/>
        <v>1999668.0299999984</v>
      </c>
    </row>
    <row r="51" spans="1:21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17"/>
        <v>0.44104957786290772</v>
      </c>
      <c r="F51" s="71">
        <f t="shared" si="18"/>
        <v>0.55895042213709223</v>
      </c>
      <c r="G51" s="64">
        <v>10529670.689999999</v>
      </c>
      <c r="H51" s="64">
        <f t="shared" si="6"/>
        <v>2632417.67</v>
      </c>
      <c r="I51" s="64">
        <f t="shared" si="7"/>
        <v>2632417.67</v>
      </c>
      <c r="J51" s="64">
        <f t="shared" si="8"/>
        <v>2632417.67</v>
      </c>
      <c r="K51" s="64">
        <f t="shared" si="9"/>
        <v>2632417.6799999997</v>
      </c>
      <c r="L51" s="64">
        <f t="shared" si="10"/>
        <v>4644106.8099999996</v>
      </c>
      <c r="M51" s="64">
        <f t="shared" si="11"/>
        <v>1161026.7</v>
      </c>
      <c r="N51" s="64">
        <f t="shared" si="12"/>
        <v>1161026.7</v>
      </c>
      <c r="O51" s="64">
        <f t="shared" si="13"/>
        <v>1161026.7</v>
      </c>
      <c r="P51" s="64">
        <f t="shared" si="14"/>
        <v>1161026.7099999993</v>
      </c>
      <c r="Q51" s="64">
        <f t="shared" si="15"/>
        <v>5885563.8800000008</v>
      </c>
      <c r="R51" s="64">
        <f t="shared" si="16"/>
        <v>1471390.97</v>
      </c>
      <c r="S51" s="64">
        <f t="shared" si="16"/>
        <v>1471390.97</v>
      </c>
      <c r="T51" s="64">
        <f t="shared" si="16"/>
        <v>1471390.97</v>
      </c>
      <c r="U51" s="64">
        <f t="shared" si="16"/>
        <v>1471390.9700000004</v>
      </c>
    </row>
    <row r="52" spans="1:21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17"/>
        <v>0.85633633633633632</v>
      </c>
      <c r="F52" s="71">
        <f t="shared" si="18"/>
        <v>0.14366366366366368</v>
      </c>
      <c r="G52" s="64">
        <v>9029104.2300000004</v>
      </c>
      <c r="H52" s="64">
        <f t="shared" si="6"/>
        <v>2257276.06</v>
      </c>
      <c r="I52" s="64">
        <f t="shared" si="7"/>
        <v>2257276.06</v>
      </c>
      <c r="J52" s="64">
        <f t="shared" si="8"/>
        <v>2257276.06</v>
      </c>
      <c r="K52" s="64">
        <f t="shared" si="9"/>
        <v>2257276.0499999993</v>
      </c>
      <c r="L52" s="64">
        <f t="shared" si="10"/>
        <v>7731950.04</v>
      </c>
      <c r="M52" s="64">
        <f t="shared" si="11"/>
        <v>1932987.51</v>
      </c>
      <c r="N52" s="64">
        <f t="shared" si="12"/>
        <v>1932987.51</v>
      </c>
      <c r="O52" s="64">
        <f t="shared" si="13"/>
        <v>1932987.51</v>
      </c>
      <c r="P52" s="64">
        <f t="shared" si="14"/>
        <v>1932987.5100000005</v>
      </c>
      <c r="Q52" s="64">
        <f t="shared" si="15"/>
        <v>1297154.189999999</v>
      </c>
      <c r="R52" s="64">
        <f t="shared" si="16"/>
        <v>324288.55000000005</v>
      </c>
      <c r="S52" s="64">
        <f t="shared" si="16"/>
        <v>324288.55000000005</v>
      </c>
      <c r="T52" s="64">
        <f t="shared" si="16"/>
        <v>324288.55000000005</v>
      </c>
      <c r="U52" s="64">
        <f t="shared" si="16"/>
        <v>324288.53999999887</v>
      </c>
    </row>
    <row r="53" spans="1:21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17"/>
        <v>0.53672975122006972</v>
      </c>
      <c r="F53" s="71">
        <f t="shared" si="18"/>
        <v>0.46327024877993028</v>
      </c>
      <c r="G53" s="64">
        <v>0</v>
      </c>
      <c r="H53" s="64">
        <f t="shared" si="6"/>
        <v>0</v>
      </c>
      <c r="I53" s="64">
        <f t="shared" si="7"/>
        <v>0</v>
      </c>
      <c r="J53" s="64">
        <f t="shared" si="8"/>
        <v>0</v>
      </c>
      <c r="K53" s="64">
        <f t="shared" si="9"/>
        <v>0</v>
      </c>
      <c r="L53" s="64">
        <f t="shared" si="10"/>
        <v>0</v>
      </c>
      <c r="M53" s="64">
        <f t="shared" si="11"/>
        <v>0</v>
      </c>
      <c r="N53" s="64">
        <f t="shared" si="12"/>
        <v>0</v>
      </c>
      <c r="O53" s="64">
        <f t="shared" si="13"/>
        <v>0</v>
      </c>
      <c r="P53" s="64">
        <f t="shared" si="14"/>
        <v>0</v>
      </c>
      <c r="Q53" s="64">
        <f t="shared" si="15"/>
        <v>0</v>
      </c>
      <c r="R53" s="64">
        <f t="shared" si="16"/>
        <v>0</v>
      </c>
      <c r="S53" s="64">
        <f t="shared" si="16"/>
        <v>0</v>
      </c>
      <c r="T53" s="64">
        <f t="shared" si="16"/>
        <v>0</v>
      </c>
      <c r="U53" s="64">
        <f t="shared" si="16"/>
        <v>0</v>
      </c>
    </row>
    <row r="54" spans="1:21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17"/>
        <v>0.53672975122006972</v>
      </c>
      <c r="F54" s="71">
        <f t="shared" si="18"/>
        <v>0.46327024877993028</v>
      </c>
      <c r="G54" s="64">
        <v>295024.51</v>
      </c>
      <c r="H54" s="64">
        <f t="shared" si="6"/>
        <v>73756.13</v>
      </c>
      <c r="I54" s="64">
        <f t="shared" si="7"/>
        <v>73756.13</v>
      </c>
      <c r="J54" s="64">
        <f t="shared" si="8"/>
        <v>73756.13</v>
      </c>
      <c r="K54" s="64">
        <f t="shared" si="9"/>
        <v>73756.12</v>
      </c>
      <c r="L54" s="64">
        <f t="shared" si="10"/>
        <v>158348.43</v>
      </c>
      <c r="M54" s="64">
        <f t="shared" si="11"/>
        <v>39587.11</v>
      </c>
      <c r="N54" s="64">
        <f t="shared" si="12"/>
        <v>39587.11</v>
      </c>
      <c r="O54" s="64">
        <f t="shared" si="13"/>
        <v>39587.11</v>
      </c>
      <c r="P54" s="64">
        <f t="shared" si="14"/>
        <v>39587.099999999991</v>
      </c>
      <c r="Q54" s="64">
        <f t="shared" si="15"/>
        <v>136676.08000000002</v>
      </c>
      <c r="R54" s="64">
        <f t="shared" si="16"/>
        <v>34169.020000000004</v>
      </c>
      <c r="S54" s="64">
        <f t="shared" si="16"/>
        <v>34169.020000000004</v>
      </c>
      <c r="T54" s="64">
        <f t="shared" si="16"/>
        <v>34169.020000000004</v>
      </c>
      <c r="U54" s="64">
        <f t="shared" si="16"/>
        <v>34169.020000000004</v>
      </c>
    </row>
    <row r="55" spans="1:21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17"/>
        <v>0.53672975122006972</v>
      </c>
      <c r="F55" s="71">
        <f t="shared" si="18"/>
        <v>0.46327024877993028</v>
      </c>
      <c r="G55" s="64">
        <v>41347372.409999996</v>
      </c>
      <c r="H55" s="64">
        <f>$G$55/'8. ДС, объемы'!$G$55*'8. ДС, объемы'!H55</f>
        <v>12679860.872400001</v>
      </c>
      <c r="I55" s="64">
        <f>$G$55/'8. ДС, объемы'!$G$55*'8. ДС, объемы'!I55</f>
        <v>11025965.976</v>
      </c>
      <c r="J55" s="64">
        <f>$G$55/'8. ДС, объемы'!$G$55*'8. ДС, объемы'!J55</f>
        <v>8820772.7807999998</v>
      </c>
      <c r="K55" s="64">
        <f t="shared" si="9"/>
        <v>8820772.7807999961</v>
      </c>
      <c r="L55" s="64">
        <f>ROUND(G55*$E$55,2)</f>
        <v>22192364.91</v>
      </c>
      <c r="M55" s="64">
        <f t="shared" ref="M55:O55" si="19">ROUND(H55*$E$55,2)</f>
        <v>6805658.5700000003</v>
      </c>
      <c r="N55" s="64">
        <f t="shared" si="19"/>
        <v>5917963.9800000004</v>
      </c>
      <c r="O55" s="64">
        <f t="shared" si="19"/>
        <v>4734371.18</v>
      </c>
      <c r="P55" s="64">
        <f t="shared" si="14"/>
        <v>4734371.18</v>
      </c>
      <c r="Q55" s="64">
        <f t="shared" si="15"/>
        <v>19155007.499999996</v>
      </c>
      <c r="R55" s="64">
        <f t="shared" si="16"/>
        <v>5874202.3024000004</v>
      </c>
      <c r="S55" s="64">
        <f t="shared" si="16"/>
        <v>5108001.9959999993</v>
      </c>
      <c r="T55" s="64">
        <f t="shared" si="16"/>
        <v>4086401.6008000001</v>
      </c>
      <c r="U55" s="64">
        <f t="shared" si="16"/>
        <v>4086401.6007999964</v>
      </c>
    </row>
    <row r="56" spans="1:21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17"/>
        <v>0.53672975122006972</v>
      </c>
      <c r="F56" s="71">
        <f t="shared" si="18"/>
        <v>0.46327024877993028</v>
      </c>
      <c r="G56" s="64">
        <v>1912250.55</v>
      </c>
      <c r="H56" s="64">
        <f t="shared" si="6"/>
        <v>478062.64</v>
      </c>
      <c r="I56" s="64">
        <f t="shared" si="7"/>
        <v>478062.64</v>
      </c>
      <c r="J56" s="64">
        <f t="shared" si="8"/>
        <v>478062.64</v>
      </c>
      <c r="K56" s="64">
        <f t="shared" si="9"/>
        <v>478062.63000000012</v>
      </c>
      <c r="L56" s="64">
        <f t="shared" si="10"/>
        <v>1026361.76</v>
      </c>
      <c r="M56" s="64">
        <f t="shared" si="11"/>
        <v>256590.44</v>
      </c>
      <c r="N56" s="64">
        <f t="shared" si="12"/>
        <v>256590.44</v>
      </c>
      <c r="O56" s="64">
        <f t="shared" si="13"/>
        <v>256590.44</v>
      </c>
      <c r="P56" s="64">
        <f t="shared" si="14"/>
        <v>256590.44000000006</v>
      </c>
      <c r="Q56" s="64">
        <f t="shared" si="15"/>
        <v>885888.79000000015</v>
      </c>
      <c r="R56" s="64">
        <f t="shared" si="16"/>
        <v>221472.2</v>
      </c>
      <c r="S56" s="64">
        <f t="shared" si="16"/>
        <v>221472.2</v>
      </c>
      <c r="T56" s="64">
        <f t="shared" si="16"/>
        <v>221472.2</v>
      </c>
      <c r="U56" s="64">
        <f t="shared" si="16"/>
        <v>221472.19000000006</v>
      </c>
    </row>
    <row r="57" spans="1:21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17"/>
        <v>0.53672975122006972</v>
      </c>
      <c r="F57" s="71">
        <f t="shared" si="18"/>
        <v>0.46327024877993028</v>
      </c>
      <c r="G57" s="64">
        <v>0</v>
      </c>
      <c r="H57" s="64">
        <f t="shared" si="6"/>
        <v>0</v>
      </c>
      <c r="I57" s="64">
        <f t="shared" si="7"/>
        <v>0</v>
      </c>
      <c r="J57" s="64">
        <f t="shared" si="8"/>
        <v>0</v>
      </c>
      <c r="K57" s="64">
        <f t="shared" si="9"/>
        <v>0</v>
      </c>
      <c r="L57" s="64">
        <f t="shared" si="10"/>
        <v>0</v>
      </c>
      <c r="M57" s="64">
        <f t="shared" si="11"/>
        <v>0</v>
      </c>
      <c r="N57" s="64">
        <f t="shared" si="12"/>
        <v>0</v>
      </c>
      <c r="O57" s="64">
        <f t="shared" si="13"/>
        <v>0</v>
      </c>
      <c r="P57" s="64">
        <f t="shared" si="14"/>
        <v>0</v>
      </c>
      <c r="Q57" s="64">
        <f t="shared" si="15"/>
        <v>0</v>
      </c>
      <c r="R57" s="64">
        <f t="shared" si="16"/>
        <v>0</v>
      </c>
      <c r="S57" s="64">
        <f t="shared" si="16"/>
        <v>0</v>
      </c>
      <c r="T57" s="64">
        <f t="shared" si="16"/>
        <v>0</v>
      </c>
      <c r="U57" s="64">
        <f t="shared" si="16"/>
        <v>0</v>
      </c>
    </row>
    <row r="58" spans="1:21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17"/>
        <v>0.53672975122006972</v>
      </c>
      <c r="F58" s="71">
        <f t="shared" si="18"/>
        <v>0.46327024877993028</v>
      </c>
      <c r="G58" s="64">
        <v>34171039.660000004</v>
      </c>
      <c r="H58" s="64">
        <f t="shared" si="6"/>
        <v>8542759.9199999999</v>
      </c>
      <c r="I58" s="64">
        <f t="shared" si="7"/>
        <v>8542759.9199999999</v>
      </c>
      <c r="J58" s="64">
        <f t="shared" si="8"/>
        <v>8542759.9199999999</v>
      </c>
      <c r="K58" s="64">
        <f t="shared" si="9"/>
        <v>8542759.9000000004</v>
      </c>
      <c r="L58" s="64">
        <f t="shared" si="10"/>
        <v>18340613.620000001</v>
      </c>
      <c r="M58" s="64">
        <f t="shared" si="11"/>
        <v>4585153.41</v>
      </c>
      <c r="N58" s="64">
        <f t="shared" si="12"/>
        <v>4585153.41</v>
      </c>
      <c r="O58" s="64">
        <f t="shared" si="13"/>
        <v>4585153.41</v>
      </c>
      <c r="P58" s="64">
        <f t="shared" si="14"/>
        <v>4585153.3900000006</v>
      </c>
      <c r="Q58" s="64">
        <f t="shared" si="15"/>
        <v>15830426.039999999</v>
      </c>
      <c r="R58" s="64">
        <f t="shared" si="16"/>
        <v>3957606.51</v>
      </c>
      <c r="S58" s="64">
        <f t="shared" si="16"/>
        <v>3957606.51</v>
      </c>
      <c r="T58" s="64">
        <f t="shared" si="16"/>
        <v>3957606.51</v>
      </c>
      <c r="U58" s="64">
        <f t="shared" si="16"/>
        <v>3957606.51</v>
      </c>
    </row>
    <row r="59" spans="1:21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17"/>
        <v>0.53672975122006972</v>
      </c>
      <c r="F59" s="71">
        <f t="shared" si="18"/>
        <v>0.46327024877993028</v>
      </c>
      <c r="G59" s="64">
        <v>104261096.23</v>
      </c>
      <c r="H59" s="64">
        <f t="shared" si="6"/>
        <v>26065274.059999999</v>
      </c>
      <c r="I59" s="64">
        <f t="shared" si="7"/>
        <v>26065274.059999999</v>
      </c>
      <c r="J59" s="64">
        <f t="shared" si="8"/>
        <v>26065274.059999999</v>
      </c>
      <c r="K59" s="64">
        <f t="shared" si="9"/>
        <v>26065274.050000001</v>
      </c>
      <c r="L59" s="64">
        <f t="shared" si="10"/>
        <v>55960032.240000002</v>
      </c>
      <c r="M59" s="64">
        <f t="shared" si="11"/>
        <v>13990008.060000001</v>
      </c>
      <c r="N59" s="64">
        <f t="shared" si="12"/>
        <v>13990008.060000001</v>
      </c>
      <c r="O59" s="64">
        <f t="shared" si="13"/>
        <v>13990008.060000001</v>
      </c>
      <c r="P59" s="64">
        <f t="shared" si="14"/>
        <v>13990008.059999997</v>
      </c>
      <c r="Q59" s="64">
        <f t="shared" si="15"/>
        <v>48301063.989999995</v>
      </c>
      <c r="R59" s="64">
        <f t="shared" si="16"/>
        <v>12075265.999999998</v>
      </c>
      <c r="S59" s="64">
        <f t="shared" si="16"/>
        <v>12075265.999999998</v>
      </c>
      <c r="T59" s="64">
        <f t="shared" si="16"/>
        <v>12075265.999999998</v>
      </c>
      <c r="U59" s="64">
        <f t="shared" si="16"/>
        <v>12075265.990000004</v>
      </c>
    </row>
    <row r="60" spans="1:21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17"/>
        <v>0.53672975122006972</v>
      </c>
      <c r="F60" s="71">
        <f t="shared" si="18"/>
        <v>0.46327024877993028</v>
      </c>
      <c r="G60" s="64">
        <v>0</v>
      </c>
      <c r="H60" s="64">
        <f t="shared" si="6"/>
        <v>0</v>
      </c>
      <c r="I60" s="64">
        <f t="shared" si="7"/>
        <v>0</v>
      </c>
      <c r="J60" s="64">
        <f t="shared" si="8"/>
        <v>0</v>
      </c>
      <c r="K60" s="64">
        <f t="shared" si="9"/>
        <v>0</v>
      </c>
      <c r="L60" s="64">
        <f t="shared" si="10"/>
        <v>0</v>
      </c>
      <c r="M60" s="64">
        <f t="shared" si="11"/>
        <v>0</v>
      </c>
      <c r="N60" s="64">
        <f t="shared" si="12"/>
        <v>0</v>
      </c>
      <c r="O60" s="64">
        <f t="shared" si="13"/>
        <v>0</v>
      </c>
      <c r="P60" s="64">
        <f t="shared" si="14"/>
        <v>0</v>
      </c>
      <c r="Q60" s="64">
        <f t="shared" si="15"/>
        <v>0</v>
      </c>
      <c r="R60" s="64">
        <f t="shared" si="16"/>
        <v>0</v>
      </c>
      <c r="S60" s="64">
        <f t="shared" si="16"/>
        <v>0</v>
      </c>
      <c r="T60" s="64">
        <f t="shared" si="16"/>
        <v>0</v>
      </c>
      <c r="U60" s="64">
        <f t="shared" si="16"/>
        <v>0</v>
      </c>
    </row>
    <row r="61" spans="1:21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17"/>
        <v>0.53672975122006972</v>
      </c>
      <c r="F61" s="71">
        <f t="shared" si="18"/>
        <v>0.46327024877993028</v>
      </c>
      <c r="G61" s="64">
        <v>0</v>
      </c>
      <c r="H61" s="64">
        <f t="shared" si="6"/>
        <v>0</v>
      </c>
      <c r="I61" s="64">
        <f t="shared" si="7"/>
        <v>0</v>
      </c>
      <c r="J61" s="64">
        <f t="shared" si="8"/>
        <v>0</v>
      </c>
      <c r="K61" s="64">
        <f t="shared" si="9"/>
        <v>0</v>
      </c>
      <c r="L61" s="64">
        <f t="shared" si="10"/>
        <v>0</v>
      </c>
      <c r="M61" s="64">
        <f t="shared" si="11"/>
        <v>0</v>
      </c>
      <c r="N61" s="64">
        <f t="shared" si="12"/>
        <v>0</v>
      </c>
      <c r="O61" s="64">
        <f t="shared" si="13"/>
        <v>0</v>
      </c>
      <c r="P61" s="64">
        <f t="shared" si="14"/>
        <v>0</v>
      </c>
      <c r="Q61" s="64">
        <f t="shared" si="15"/>
        <v>0</v>
      </c>
      <c r="R61" s="64">
        <f t="shared" si="16"/>
        <v>0</v>
      </c>
      <c r="S61" s="64">
        <f t="shared" si="16"/>
        <v>0</v>
      </c>
      <c r="T61" s="64">
        <f t="shared" si="16"/>
        <v>0</v>
      </c>
      <c r="U61" s="64">
        <f t="shared" si="16"/>
        <v>0</v>
      </c>
    </row>
    <row r="62" spans="1:21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17"/>
        <v>0.53672975122006972</v>
      </c>
      <c r="F62" s="71">
        <f t="shared" si="18"/>
        <v>0.46327024877993028</v>
      </c>
      <c r="G62" s="64">
        <v>9873640.6600000001</v>
      </c>
      <c r="H62" s="64">
        <f t="shared" si="6"/>
        <v>2468410.17</v>
      </c>
      <c r="I62" s="64">
        <f t="shared" si="7"/>
        <v>2468410.17</v>
      </c>
      <c r="J62" s="64">
        <f t="shared" si="8"/>
        <v>2468410.17</v>
      </c>
      <c r="K62" s="64">
        <f t="shared" si="9"/>
        <v>2468410.1500000004</v>
      </c>
      <c r="L62" s="64">
        <f t="shared" si="10"/>
        <v>5299476.7</v>
      </c>
      <c r="M62" s="64">
        <f t="shared" si="11"/>
        <v>1324869.18</v>
      </c>
      <c r="N62" s="64">
        <f t="shared" si="12"/>
        <v>1324869.18</v>
      </c>
      <c r="O62" s="64">
        <f t="shared" si="13"/>
        <v>1324869.18</v>
      </c>
      <c r="P62" s="64">
        <f t="shared" si="14"/>
        <v>1324869.1600000008</v>
      </c>
      <c r="Q62" s="64">
        <f t="shared" si="15"/>
        <v>4574163.959999999</v>
      </c>
      <c r="R62" s="64">
        <f t="shared" si="16"/>
        <v>1143540.99</v>
      </c>
      <c r="S62" s="64">
        <f t="shared" si="16"/>
        <v>1143540.99</v>
      </c>
      <c r="T62" s="64">
        <f t="shared" si="16"/>
        <v>1143540.99</v>
      </c>
      <c r="U62" s="64">
        <f t="shared" si="16"/>
        <v>1143540.9899999995</v>
      </c>
    </row>
    <row r="63" spans="1:21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17"/>
        <v>0.53672975122006972</v>
      </c>
      <c r="F63" s="71">
        <f t="shared" si="18"/>
        <v>0.46327024877993028</v>
      </c>
      <c r="G63" s="64">
        <v>0</v>
      </c>
      <c r="H63" s="64">
        <f t="shared" si="6"/>
        <v>0</v>
      </c>
      <c r="I63" s="64">
        <f t="shared" si="7"/>
        <v>0</v>
      </c>
      <c r="J63" s="64">
        <f t="shared" si="8"/>
        <v>0</v>
      </c>
      <c r="K63" s="64">
        <f t="shared" si="9"/>
        <v>0</v>
      </c>
      <c r="L63" s="64">
        <f t="shared" si="10"/>
        <v>0</v>
      </c>
      <c r="M63" s="64">
        <f t="shared" si="11"/>
        <v>0</v>
      </c>
      <c r="N63" s="64">
        <f t="shared" si="12"/>
        <v>0</v>
      </c>
      <c r="O63" s="64">
        <f t="shared" si="13"/>
        <v>0</v>
      </c>
      <c r="P63" s="64">
        <f t="shared" si="14"/>
        <v>0</v>
      </c>
      <c r="Q63" s="64">
        <f t="shared" si="15"/>
        <v>0</v>
      </c>
      <c r="R63" s="64">
        <f t="shared" si="16"/>
        <v>0</v>
      </c>
      <c r="S63" s="64">
        <f t="shared" si="16"/>
        <v>0</v>
      </c>
      <c r="T63" s="64">
        <f t="shared" si="16"/>
        <v>0</v>
      </c>
      <c r="U63" s="64">
        <f t="shared" si="16"/>
        <v>0</v>
      </c>
    </row>
    <row r="64" spans="1:21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17"/>
        <v>0.53672975122006972</v>
      </c>
      <c r="F64" s="71">
        <f t="shared" si="18"/>
        <v>0.46327024877993028</v>
      </c>
      <c r="G64" s="64">
        <v>1026685.3</v>
      </c>
      <c r="H64" s="64">
        <f t="shared" si="6"/>
        <v>256671.33</v>
      </c>
      <c r="I64" s="64">
        <f t="shared" si="7"/>
        <v>256671.33</v>
      </c>
      <c r="J64" s="64">
        <f t="shared" si="8"/>
        <v>256671.33</v>
      </c>
      <c r="K64" s="64">
        <f t="shared" si="9"/>
        <v>256671.31000000014</v>
      </c>
      <c r="L64" s="64">
        <f t="shared" si="10"/>
        <v>551052.55000000005</v>
      </c>
      <c r="M64" s="64">
        <f t="shared" si="11"/>
        <v>137763.14000000001</v>
      </c>
      <c r="N64" s="64">
        <f t="shared" si="12"/>
        <v>137763.14000000001</v>
      </c>
      <c r="O64" s="64">
        <f t="shared" si="13"/>
        <v>137763.14000000001</v>
      </c>
      <c r="P64" s="64">
        <f t="shared" si="14"/>
        <v>137763.13</v>
      </c>
      <c r="Q64" s="64">
        <f t="shared" si="15"/>
        <v>475632.75000000012</v>
      </c>
      <c r="R64" s="64">
        <f t="shared" si="16"/>
        <v>118908.18999999997</v>
      </c>
      <c r="S64" s="64">
        <f t="shared" si="16"/>
        <v>118908.18999999997</v>
      </c>
      <c r="T64" s="64">
        <f t="shared" si="16"/>
        <v>118908.18999999997</v>
      </c>
      <c r="U64" s="64">
        <f t="shared" si="16"/>
        <v>118908.18000000014</v>
      </c>
    </row>
    <row r="65" spans="1:21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17"/>
        <v>0.53672975122006972</v>
      </c>
      <c r="F65" s="71">
        <f t="shared" si="18"/>
        <v>0.46327024877993028</v>
      </c>
      <c r="G65" s="64">
        <v>1888156.88</v>
      </c>
      <c r="H65" s="64">
        <f t="shared" si="6"/>
        <v>472039.22</v>
      </c>
      <c r="I65" s="64">
        <f t="shared" si="7"/>
        <v>472039.22</v>
      </c>
      <c r="J65" s="64">
        <f t="shared" si="8"/>
        <v>472039.22</v>
      </c>
      <c r="K65" s="64">
        <f t="shared" si="9"/>
        <v>472039.22</v>
      </c>
      <c r="L65" s="64">
        <f t="shared" si="10"/>
        <v>1013429.97</v>
      </c>
      <c r="M65" s="64">
        <f t="shared" si="11"/>
        <v>253357.49</v>
      </c>
      <c r="N65" s="64">
        <f t="shared" si="12"/>
        <v>253357.49</v>
      </c>
      <c r="O65" s="64">
        <f t="shared" si="13"/>
        <v>253357.49</v>
      </c>
      <c r="P65" s="64">
        <f t="shared" si="14"/>
        <v>253357.5</v>
      </c>
      <c r="Q65" s="64">
        <f t="shared" si="15"/>
        <v>874726.90999999992</v>
      </c>
      <c r="R65" s="64">
        <f t="shared" si="16"/>
        <v>218681.72999999998</v>
      </c>
      <c r="S65" s="64">
        <f t="shared" si="16"/>
        <v>218681.72999999998</v>
      </c>
      <c r="T65" s="64">
        <f t="shared" si="16"/>
        <v>218681.72999999998</v>
      </c>
      <c r="U65" s="64">
        <f t="shared" si="16"/>
        <v>218681.71999999997</v>
      </c>
    </row>
    <row r="66" spans="1:21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17"/>
        <v>0.53672975122006972</v>
      </c>
      <c r="F66" s="71">
        <f t="shared" si="18"/>
        <v>0.46327024877993028</v>
      </c>
      <c r="G66" s="64">
        <v>0</v>
      </c>
      <c r="H66" s="64">
        <f t="shared" si="6"/>
        <v>0</v>
      </c>
      <c r="I66" s="64">
        <f t="shared" si="7"/>
        <v>0</v>
      </c>
      <c r="J66" s="64">
        <f t="shared" si="8"/>
        <v>0</v>
      </c>
      <c r="K66" s="64">
        <f t="shared" si="9"/>
        <v>0</v>
      </c>
      <c r="L66" s="64">
        <f t="shared" si="10"/>
        <v>0</v>
      </c>
      <c r="M66" s="64">
        <f t="shared" si="11"/>
        <v>0</v>
      </c>
      <c r="N66" s="64">
        <f t="shared" si="12"/>
        <v>0</v>
      </c>
      <c r="O66" s="64">
        <f t="shared" si="13"/>
        <v>0</v>
      </c>
      <c r="P66" s="64">
        <f t="shared" si="14"/>
        <v>0</v>
      </c>
      <c r="Q66" s="64">
        <f t="shared" si="15"/>
        <v>0</v>
      </c>
      <c r="R66" s="64">
        <f t="shared" si="16"/>
        <v>0</v>
      </c>
      <c r="S66" s="64">
        <f t="shared" si="16"/>
        <v>0</v>
      </c>
      <c r="T66" s="64">
        <f t="shared" si="16"/>
        <v>0</v>
      </c>
      <c r="U66" s="64">
        <f t="shared" si="16"/>
        <v>0</v>
      </c>
    </row>
    <row r="67" spans="1:21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17"/>
        <v>0.53672975122006972</v>
      </c>
      <c r="F67" s="71">
        <f t="shared" si="18"/>
        <v>0.46327024877993028</v>
      </c>
      <c r="G67" s="64">
        <v>0</v>
      </c>
      <c r="H67" s="64">
        <f t="shared" si="6"/>
        <v>0</v>
      </c>
      <c r="I67" s="64">
        <f t="shared" si="7"/>
        <v>0</v>
      </c>
      <c r="J67" s="64">
        <f t="shared" si="8"/>
        <v>0</v>
      </c>
      <c r="K67" s="64">
        <f t="shared" si="9"/>
        <v>0</v>
      </c>
      <c r="L67" s="64">
        <f t="shared" si="10"/>
        <v>0</v>
      </c>
      <c r="M67" s="64">
        <f t="shared" si="11"/>
        <v>0</v>
      </c>
      <c r="N67" s="64">
        <f t="shared" si="12"/>
        <v>0</v>
      </c>
      <c r="O67" s="64">
        <f t="shared" si="13"/>
        <v>0</v>
      </c>
      <c r="P67" s="64">
        <f t="shared" si="14"/>
        <v>0</v>
      </c>
      <c r="Q67" s="64">
        <f t="shared" si="15"/>
        <v>0</v>
      </c>
      <c r="R67" s="64">
        <f t="shared" si="16"/>
        <v>0</v>
      </c>
      <c r="S67" s="64">
        <f t="shared" si="16"/>
        <v>0</v>
      </c>
      <c r="T67" s="64">
        <f t="shared" si="16"/>
        <v>0</v>
      </c>
      <c r="U67" s="64">
        <f t="shared" si="16"/>
        <v>0</v>
      </c>
    </row>
    <row r="68" spans="1:21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17"/>
        <v>0.53672975122006972</v>
      </c>
      <c r="F68" s="71">
        <f t="shared" si="18"/>
        <v>0.46327024877993028</v>
      </c>
      <c r="G68" s="64">
        <v>0</v>
      </c>
      <c r="H68" s="64">
        <f t="shared" si="6"/>
        <v>0</v>
      </c>
      <c r="I68" s="64">
        <f t="shared" si="7"/>
        <v>0</v>
      </c>
      <c r="J68" s="64">
        <f t="shared" si="8"/>
        <v>0</v>
      </c>
      <c r="K68" s="64">
        <f t="shared" si="9"/>
        <v>0</v>
      </c>
      <c r="L68" s="64">
        <f t="shared" si="10"/>
        <v>0</v>
      </c>
      <c r="M68" s="64">
        <f t="shared" si="11"/>
        <v>0</v>
      </c>
      <c r="N68" s="64">
        <f t="shared" si="12"/>
        <v>0</v>
      </c>
      <c r="O68" s="64">
        <f t="shared" si="13"/>
        <v>0</v>
      </c>
      <c r="P68" s="64">
        <f t="shared" si="14"/>
        <v>0</v>
      </c>
      <c r="Q68" s="64">
        <f t="shared" si="15"/>
        <v>0</v>
      </c>
      <c r="R68" s="64">
        <f t="shared" si="16"/>
        <v>0</v>
      </c>
      <c r="S68" s="64">
        <f t="shared" si="16"/>
        <v>0</v>
      </c>
      <c r="T68" s="64">
        <f t="shared" si="16"/>
        <v>0</v>
      </c>
      <c r="U68" s="64">
        <f t="shared" si="16"/>
        <v>0</v>
      </c>
    </row>
    <row r="69" spans="1:21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17"/>
        <v>0.53672975122006972</v>
      </c>
      <c r="F69" s="71">
        <f t="shared" si="18"/>
        <v>0.46327024877993028</v>
      </c>
      <c r="G69" s="64">
        <v>566447.06000000006</v>
      </c>
      <c r="H69" s="64">
        <f t="shared" si="6"/>
        <v>141611.76999999999</v>
      </c>
      <c r="I69" s="64">
        <f t="shared" si="7"/>
        <v>141611.76999999999</v>
      </c>
      <c r="J69" s="64">
        <f t="shared" si="8"/>
        <v>141611.76999999999</v>
      </c>
      <c r="K69" s="64">
        <f t="shared" si="9"/>
        <v>141611.75000000003</v>
      </c>
      <c r="L69" s="64">
        <f t="shared" si="10"/>
        <v>304028.99</v>
      </c>
      <c r="M69" s="64">
        <f t="shared" si="11"/>
        <v>76007.25</v>
      </c>
      <c r="N69" s="64">
        <f t="shared" si="12"/>
        <v>76007.25</v>
      </c>
      <c r="O69" s="64">
        <f t="shared" si="13"/>
        <v>76007.25</v>
      </c>
      <c r="P69" s="64">
        <f t="shared" si="14"/>
        <v>76007.239999999991</v>
      </c>
      <c r="Q69" s="64">
        <f t="shared" si="15"/>
        <v>262418.07</v>
      </c>
      <c r="R69" s="64">
        <f t="shared" si="16"/>
        <v>65604.51999999999</v>
      </c>
      <c r="S69" s="64">
        <f t="shared" si="16"/>
        <v>65604.51999999999</v>
      </c>
      <c r="T69" s="64">
        <f t="shared" si="16"/>
        <v>65604.51999999999</v>
      </c>
      <c r="U69" s="64">
        <f t="shared" si="16"/>
        <v>65604.510000000038</v>
      </c>
    </row>
    <row r="70" spans="1:21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17"/>
        <v>0.53672975122006972</v>
      </c>
      <c r="F70" s="71">
        <f t="shared" si="18"/>
        <v>0.46327024877993028</v>
      </c>
      <c r="G70" s="64">
        <v>0</v>
      </c>
      <c r="H70" s="64">
        <f t="shared" si="6"/>
        <v>0</v>
      </c>
      <c r="I70" s="64">
        <f t="shared" si="7"/>
        <v>0</v>
      </c>
      <c r="J70" s="64">
        <f t="shared" si="8"/>
        <v>0</v>
      </c>
      <c r="K70" s="64">
        <f t="shared" si="9"/>
        <v>0</v>
      </c>
      <c r="L70" s="64">
        <f t="shared" si="10"/>
        <v>0</v>
      </c>
      <c r="M70" s="64">
        <f t="shared" si="11"/>
        <v>0</v>
      </c>
      <c r="N70" s="64">
        <f t="shared" si="12"/>
        <v>0</v>
      </c>
      <c r="O70" s="64">
        <f t="shared" si="13"/>
        <v>0</v>
      </c>
      <c r="P70" s="64">
        <f t="shared" si="14"/>
        <v>0</v>
      </c>
      <c r="Q70" s="64">
        <f t="shared" si="15"/>
        <v>0</v>
      </c>
      <c r="R70" s="64">
        <f t="shared" si="16"/>
        <v>0</v>
      </c>
      <c r="S70" s="64">
        <f t="shared" si="16"/>
        <v>0</v>
      </c>
      <c r="T70" s="64">
        <f t="shared" si="16"/>
        <v>0</v>
      </c>
      <c r="U70" s="64">
        <f t="shared" si="16"/>
        <v>0</v>
      </c>
    </row>
    <row r="71" spans="1:21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4" si="20">C71/(C71+D71)</f>
        <v>0.53672975122006972</v>
      </c>
      <c r="F71" s="71">
        <f t="shared" ref="F71:F84" si="21">1-E71</f>
        <v>0.46327024877993028</v>
      </c>
      <c r="G71" s="64">
        <v>0</v>
      </c>
      <c r="H71" s="64">
        <f t="shared" si="6"/>
        <v>0</v>
      </c>
      <c r="I71" s="64">
        <f t="shared" si="7"/>
        <v>0</v>
      </c>
      <c r="J71" s="64">
        <f t="shared" si="8"/>
        <v>0</v>
      </c>
      <c r="K71" s="64">
        <f t="shared" si="9"/>
        <v>0</v>
      </c>
      <c r="L71" s="64">
        <f t="shared" si="10"/>
        <v>0</v>
      </c>
      <c r="M71" s="64">
        <f t="shared" si="11"/>
        <v>0</v>
      </c>
      <c r="N71" s="64">
        <f t="shared" si="12"/>
        <v>0</v>
      </c>
      <c r="O71" s="64">
        <f t="shared" si="13"/>
        <v>0</v>
      </c>
      <c r="P71" s="64">
        <f t="shared" si="14"/>
        <v>0</v>
      </c>
      <c r="Q71" s="64">
        <f t="shared" si="15"/>
        <v>0</v>
      </c>
      <c r="R71" s="64">
        <f t="shared" si="16"/>
        <v>0</v>
      </c>
      <c r="S71" s="64">
        <f t="shared" si="16"/>
        <v>0</v>
      </c>
      <c r="T71" s="64">
        <f t="shared" si="16"/>
        <v>0</v>
      </c>
      <c r="U71" s="64">
        <f t="shared" si="16"/>
        <v>0</v>
      </c>
    </row>
    <row r="72" spans="1:21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20"/>
        <v>0.53672975122006972</v>
      </c>
      <c r="F72" s="71">
        <f t="shared" si="21"/>
        <v>0.46327024877993028</v>
      </c>
      <c r="G72" s="64">
        <v>112109.31</v>
      </c>
      <c r="H72" s="64">
        <f t="shared" ref="H72:H84" si="22">ROUND(G72/4,2)</f>
        <v>28027.33</v>
      </c>
      <c r="I72" s="64">
        <f t="shared" ref="I72:I84" si="23">H72</f>
        <v>28027.33</v>
      </c>
      <c r="J72" s="64">
        <f t="shared" ref="J72:J84" si="24">H72</f>
        <v>28027.33</v>
      </c>
      <c r="K72" s="64">
        <f t="shared" ref="K72:K84" si="25">G72-H72-I72-J72</f>
        <v>28027.319999999992</v>
      </c>
      <c r="L72" s="64">
        <f t="shared" ref="L72:L84" si="26">ROUND(G72*E72,2)</f>
        <v>60172.4</v>
      </c>
      <c r="M72" s="64">
        <f t="shared" ref="M72:M84" si="27">ROUND(L72/4,2)</f>
        <v>15043.1</v>
      </c>
      <c r="N72" s="64">
        <f t="shared" ref="N72:N84" si="28">M72</f>
        <v>15043.1</v>
      </c>
      <c r="O72" s="64">
        <f t="shared" ref="O72:O84" si="29">M72</f>
        <v>15043.1</v>
      </c>
      <c r="P72" s="64">
        <f t="shared" ref="P72:P84" si="30">L72-M72-N72-O72</f>
        <v>15043.100000000004</v>
      </c>
      <c r="Q72" s="64">
        <f t="shared" ref="Q72:Q84" si="31">R72+S72+T72+U72</f>
        <v>51936.909999999989</v>
      </c>
      <c r="R72" s="64">
        <f t="shared" ref="R72:U84" si="32">H72-M72</f>
        <v>12984.230000000001</v>
      </c>
      <c r="S72" s="64">
        <f t="shared" si="32"/>
        <v>12984.230000000001</v>
      </c>
      <c r="T72" s="64">
        <f t="shared" si="32"/>
        <v>12984.230000000001</v>
      </c>
      <c r="U72" s="64">
        <f t="shared" si="32"/>
        <v>12984.219999999988</v>
      </c>
    </row>
    <row r="73" spans="1:21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20"/>
        <v>0.53672975122006972</v>
      </c>
      <c r="F73" s="71">
        <f t="shared" si="21"/>
        <v>0.46327024877993028</v>
      </c>
      <c r="G73" s="64">
        <v>141611.76999999999</v>
      </c>
      <c r="H73" s="64">
        <f t="shared" si="22"/>
        <v>35402.94</v>
      </c>
      <c r="I73" s="64">
        <f t="shared" si="23"/>
        <v>35402.94</v>
      </c>
      <c r="J73" s="64">
        <f t="shared" si="24"/>
        <v>35402.94</v>
      </c>
      <c r="K73" s="64">
        <f t="shared" si="25"/>
        <v>35402.949999999983</v>
      </c>
      <c r="L73" s="64">
        <f t="shared" si="26"/>
        <v>76007.25</v>
      </c>
      <c r="M73" s="64">
        <f t="shared" si="27"/>
        <v>19001.810000000001</v>
      </c>
      <c r="N73" s="64">
        <f t="shared" si="28"/>
        <v>19001.810000000001</v>
      </c>
      <c r="O73" s="64">
        <f t="shared" si="29"/>
        <v>19001.810000000001</v>
      </c>
      <c r="P73" s="64">
        <f t="shared" si="30"/>
        <v>19001.820000000003</v>
      </c>
      <c r="Q73" s="64">
        <f t="shared" si="31"/>
        <v>65604.519999999975</v>
      </c>
      <c r="R73" s="64">
        <f t="shared" si="32"/>
        <v>16401.13</v>
      </c>
      <c r="S73" s="64">
        <f t="shared" si="32"/>
        <v>16401.13</v>
      </c>
      <c r="T73" s="64">
        <f t="shared" si="32"/>
        <v>16401.13</v>
      </c>
      <c r="U73" s="64">
        <f t="shared" si="32"/>
        <v>16401.129999999979</v>
      </c>
    </row>
    <row r="74" spans="1:21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20"/>
        <v>0.53672975122006972</v>
      </c>
      <c r="F74" s="71">
        <f t="shared" si="21"/>
        <v>0.46327024877993028</v>
      </c>
      <c r="G74" s="64">
        <v>0</v>
      </c>
      <c r="H74" s="64">
        <f t="shared" si="22"/>
        <v>0</v>
      </c>
      <c r="I74" s="64">
        <f t="shared" si="23"/>
        <v>0</v>
      </c>
      <c r="J74" s="64">
        <f t="shared" si="24"/>
        <v>0</v>
      </c>
      <c r="K74" s="64">
        <f t="shared" si="25"/>
        <v>0</v>
      </c>
      <c r="L74" s="64">
        <f t="shared" si="26"/>
        <v>0</v>
      </c>
      <c r="M74" s="64">
        <f t="shared" si="27"/>
        <v>0</v>
      </c>
      <c r="N74" s="64">
        <f t="shared" si="28"/>
        <v>0</v>
      </c>
      <c r="O74" s="64">
        <f t="shared" si="29"/>
        <v>0</v>
      </c>
      <c r="P74" s="64">
        <f t="shared" si="30"/>
        <v>0</v>
      </c>
      <c r="Q74" s="64">
        <f t="shared" si="31"/>
        <v>0</v>
      </c>
      <c r="R74" s="64">
        <f t="shared" si="32"/>
        <v>0</v>
      </c>
      <c r="S74" s="64">
        <f t="shared" si="32"/>
        <v>0</v>
      </c>
      <c r="T74" s="64">
        <f t="shared" si="32"/>
        <v>0</v>
      </c>
      <c r="U74" s="64">
        <f t="shared" si="32"/>
        <v>0</v>
      </c>
    </row>
    <row r="75" spans="1:21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20"/>
        <v>0.53672975122006972</v>
      </c>
      <c r="F75" s="71">
        <f t="shared" si="21"/>
        <v>0.46327024877993028</v>
      </c>
      <c r="G75" s="64">
        <v>236019.62</v>
      </c>
      <c r="H75" s="64">
        <f t="shared" si="22"/>
        <v>59004.91</v>
      </c>
      <c r="I75" s="64">
        <f t="shared" si="23"/>
        <v>59004.91</v>
      </c>
      <c r="J75" s="64">
        <f t="shared" si="24"/>
        <v>59004.91</v>
      </c>
      <c r="K75" s="64">
        <f t="shared" si="25"/>
        <v>59004.889999999985</v>
      </c>
      <c r="L75" s="64">
        <f t="shared" si="26"/>
        <v>126678.75</v>
      </c>
      <c r="M75" s="64">
        <f t="shared" si="27"/>
        <v>31669.69</v>
      </c>
      <c r="N75" s="64">
        <f t="shared" si="28"/>
        <v>31669.69</v>
      </c>
      <c r="O75" s="64">
        <f t="shared" si="29"/>
        <v>31669.69</v>
      </c>
      <c r="P75" s="64">
        <f t="shared" si="30"/>
        <v>31669.679999999997</v>
      </c>
      <c r="Q75" s="64">
        <f t="shared" si="31"/>
        <v>109340.87000000001</v>
      </c>
      <c r="R75" s="64">
        <f t="shared" si="32"/>
        <v>27335.220000000005</v>
      </c>
      <c r="S75" s="64">
        <f t="shared" si="32"/>
        <v>27335.220000000005</v>
      </c>
      <c r="T75" s="64">
        <f t="shared" si="32"/>
        <v>27335.220000000005</v>
      </c>
      <c r="U75" s="64">
        <f t="shared" si="32"/>
        <v>27335.209999999988</v>
      </c>
    </row>
    <row r="76" spans="1:21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20"/>
        <v>0.53672975122006972</v>
      </c>
      <c r="F76" s="71">
        <f t="shared" si="21"/>
        <v>0.46327024877993028</v>
      </c>
      <c r="G76" s="64">
        <v>0</v>
      </c>
      <c r="H76" s="64">
        <f t="shared" si="22"/>
        <v>0</v>
      </c>
      <c r="I76" s="64">
        <f t="shared" si="23"/>
        <v>0</v>
      </c>
      <c r="J76" s="64">
        <f t="shared" si="24"/>
        <v>0</v>
      </c>
      <c r="K76" s="64">
        <f t="shared" si="25"/>
        <v>0</v>
      </c>
      <c r="L76" s="64">
        <f t="shared" si="26"/>
        <v>0</v>
      </c>
      <c r="M76" s="64">
        <f t="shared" si="27"/>
        <v>0</v>
      </c>
      <c r="N76" s="64">
        <f t="shared" si="28"/>
        <v>0</v>
      </c>
      <c r="O76" s="64">
        <f t="shared" si="29"/>
        <v>0</v>
      </c>
      <c r="P76" s="64">
        <f t="shared" si="30"/>
        <v>0</v>
      </c>
      <c r="Q76" s="64">
        <f t="shared" si="31"/>
        <v>0</v>
      </c>
      <c r="R76" s="64">
        <f t="shared" si="32"/>
        <v>0</v>
      </c>
      <c r="S76" s="64">
        <f t="shared" si="32"/>
        <v>0</v>
      </c>
      <c r="T76" s="64">
        <f t="shared" si="32"/>
        <v>0</v>
      </c>
      <c r="U76" s="64">
        <f t="shared" si="32"/>
        <v>0</v>
      </c>
    </row>
    <row r="77" spans="1:21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20"/>
        <v>0.53672975122006972</v>
      </c>
      <c r="F77" s="71">
        <f t="shared" si="21"/>
        <v>0.46327024877993028</v>
      </c>
      <c r="G77" s="64">
        <v>0</v>
      </c>
      <c r="H77" s="64">
        <f t="shared" si="22"/>
        <v>0</v>
      </c>
      <c r="I77" s="64">
        <f t="shared" si="23"/>
        <v>0</v>
      </c>
      <c r="J77" s="64">
        <f t="shared" si="24"/>
        <v>0</v>
      </c>
      <c r="K77" s="64">
        <f t="shared" si="25"/>
        <v>0</v>
      </c>
      <c r="L77" s="64">
        <f t="shared" si="26"/>
        <v>0</v>
      </c>
      <c r="M77" s="64">
        <f t="shared" si="27"/>
        <v>0</v>
      </c>
      <c r="N77" s="64">
        <f t="shared" si="28"/>
        <v>0</v>
      </c>
      <c r="O77" s="64">
        <f t="shared" si="29"/>
        <v>0</v>
      </c>
      <c r="P77" s="64">
        <f t="shared" si="30"/>
        <v>0</v>
      </c>
      <c r="Q77" s="64">
        <f t="shared" si="31"/>
        <v>0</v>
      </c>
      <c r="R77" s="64">
        <f t="shared" si="32"/>
        <v>0</v>
      </c>
      <c r="S77" s="64">
        <f t="shared" si="32"/>
        <v>0</v>
      </c>
      <c r="T77" s="64">
        <f t="shared" si="32"/>
        <v>0</v>
      </c>
      <c r="U77" s="64">
        <f t="shared" si="32"/>
        <v>0</v>
      </c>
    </row>
    <row r="78" spans="1:21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20"/>
        <v>0.53672975122006972</v>
      </c>
      <c r="F78" s="71">
        <f t="shared" si="21"/>
        <v>0.46327024877993028</v>
      </c>
      <c r="G78" s="64">
        <v>0</v>
      </c>
      <c r="H78" s="64">
        <f t="shared" si="22"/>
        <v>0</v>
      </c>
      <c r="I78" s="64">
        <f t="shared" si="23"/>
        <v>0</v>
      </c>
      <c r="J78" s="64">
        <f t="shared" si="24"/>
        <v>0</v>
      </c>
      <c r="K78" s="64">
        <f t="shared" si="25"/>
        <v>0</v>
      </c>
      <c r="L78" s="64">
        <f t="shared" si="26"/>
        <v>0</v>
      </c>
      <c r="M78" s="64">
        <f t="shared" si="27"/>
        <v>0</v>
      </c>
      <c r="N78" s="64">
        <f t="shared" si="28"/>
        <v>0</v>
      </c>
      <c r="O78" s="64">
        <f t="shared" si="29"/>
        <v>0</v>
      </c>
      <c r="P78" s="64">
        <f t="shared" si="30"/>
        <v>0</v>
      </c>
      <c r="Q78" s="64">
        <f t="shared" si="31"/>
        <v>0</v>
      </c>
      <c r="R78" s="64">
        <f t="shared" si="32"/>
        <v>0</v>
      </c>
      <c r="S78" s="64">
        <f t="shared" si="32"/>
        <v>0</v>
      </c>
      <c r="T78" s="64">
        <f t="shared" si="32"/>
        <v>0</v>
      </c>
      <c r="U78" s="64">
        <f t="shared" si="32"/>
        <v>0</v>
      </c>
    </row>
    <row r="79" spans="1:21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20"/>
        <v>0.53672975122006972</v>
      </c>
      <c r="F79" s="71">
        <f t="shared" si="21"/>
        <v>0.46327024877993028</v>
      </c>
      <c r="G79" s="64">
        <v>0</v>
      </c>
      <c r="H79" s="64">
        <f t="shared" si="22"/>
        <v>0</v>
      </c>
      <c r="I79" s="64">
        <f t="shared" si="23"/>
        <v>0</v>
      </c>
      <c r="J79" s="64">
        <f t="shared" si="24"/>
        <v>0</v>
      </c>
      <c r="K79" s="64">
        <f t="shared" si="25"/>
        <v>0</v>
      </c>
      <c r="L79" s="64">
        <f t="shared" si="26"/>
        <v>0</v>
      </c>
      <c r="M79" s="64">
        <f t="shared" si="27"/>
        <v>0</v>
      </c>
      <c r="N79" s="64">
        <f t="shared" si="28"/>
        <v>0</v>
      </c>
      <c r="O79" s="64">
        <f t="shared" si="29"/>
        <v>0</v>
      </c>
      <c r="P79" s="64">
        <f t="shared" si="30"/>
        <v>0</v>
      </c>
      <c r="Q79" s="64">
        <f t="shared" si="31"/>
        <v>0</v>
      </c>
      <c r="R79" s="64">
        <f t="shared" si="32"/>
        <v>0</v>
      </c>
      <c r="S79" s="64">
        <f t="shared" si="32"/>
        <v>0</v>
      </c>
      <c r="T79" s="64">
        <f t="shared" si="32"/>
        <v>0</v>
      </c>
      <c r="U79" s="64">
        <f t="shared" si="32"/>
        <v>0</v>
      </c>
    </row>
    <row r="80" spans="1:21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20"/>
        <v>0.53672975122006972</v>
      </c>
      <c r="F80" s="71">
        <f t="shared" si="21"/>
        <v>0.46327024877993028</v>
      </c>
      <c r="G80" s="64">
        <v>0</v>
      </c>
      <c r="H80" s="64">
        <f t="shared" si="22"/>
        <v>0</v>
      </c>
      <c r="I80" s="64">
        <f t="shared" si="23"/>
        <v>0</v>
      </c>
      <c r="J80" s="64">
        <f t="shared" si="24"/>
        <v>0</v>
      </c>
      <c r="K80" s="64">
        <f t="shared" si="25"/>
        <v>0</v>
      </c>
      <c r="L80" s="64">
        <f t="shared" si="26"/>
        <v>0</v>
      </c>
      <c r="M80" s="64">
        <f t="shared" si="27"/>
        <v>0</v>
      </c>
      <c r="N80" s="64">
        <f t="shared" si="28"/>
        <v>0</v>
      </c>
      <c r="O80" s="64">
        <f t="shared" si="29"/>
        <v>0</v>
      </c>
      <c r="P80" s="64">
        <f t="shared" si="30"/>
        <v>0</v>
      </c>
      <c r="Q80" s="64">
        <f t="shared" si="31"/>
        <v>0</v>
      </c>
      <c r="R80" s="64">
        <f t="shared" si="32"/>
        <v>0</v>
      </c>
      <c r="S80" s="64">
        <f t="shared" si="32"/>
        <v>0</v>
      </c>
      <c r="T80" s="64">
        <f t="shared" si="32"/>
        <v>0</v>
      </c>
      <c r="U80" s="64">
        <f t="shared" si="32"/>
        <v>0</v>
      </c>
    </row>
    <row r="81" spans="1:21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20"/>
        <v>0.53672975122006972</v>
      </c>
      <c r="F81" s="71">
        <f t="shared" si="21"/>
        <v>0.46327024877993028</v>
      </c>
      <c r="G81" s="64">
        <v>0</v>
      </c>
      <c r="H81" s="64">
        <f t="shared" si="22"/>
        <v>0</v>
      </c>
      <c r="I81" s="64">
        <f t="shared" si="23"/>
        <v>0</v>
      </c>
      <c r="J81" s="64">
        <f t="shared" si="24"/>
        <v>0</v>
      </c>
      <c r="K81" s="64">
        <f t="shared" si="25"/>
        <v>0</v>
      </c>
      <c r="L81" s="64">
        <f t="shared" si="26"/>
        <v>0</v>
      </c>
      <c r="M81" s="64">
        <f t="shared" si="27"/>
        <v>0</v>
      </c>
      <c r="N81" s="64">
        <f t="shared" si="28"/>
        <v>0</v>
      </c>
      <c r="O81" s="64">
        <f t="shared" si="29"/>
        <v>0</v>
      </c>
      <c r="P81" s="64">
        <f t="shared" si="30"/>
        <v>0</v>
      </c>
      <c r="Q81" s="64">
        <f t="shared" si="31"/>
        <v>0</v>
      </c>
      <c r="R81" s="64">
        <f t="shared" si="32"/>
        <v>0</v>
      </c>
      <c r="S81" s="64">
        <f t="shared" si="32"/>
        <v>0</v>
      </c>
      <c r="T81" s="64">
        <f t="shared" si="32"/>
        <v>0</v>
      </c>
      <c r="U81" s="64">
        <f t="shared" si="32"/>
        <v>0</v>
      </c>
    </row>
    <row r="82" spans="1:21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20"/>
        <v>0.53672975122006972</v>
      </c>
      <c r="F82" s="71">
        <f t="shared" si="21"/>
        <v>0.46327024877993028</v>
      </c>
      <c r="G82" s="64">
        <v>0</v>
      </c>
      <c r="H82" s="64">
        <f t="shared" si="22"/>
        <v>0</v>
      </c>
      <c r="I82" s="64">
        <f t="shared" si="23"/>
        <v>0</v>
      </c>
      <c r="J82" s="64">
        <f t="shared" si="24"/>
        <v>0</v>
      </c>
      <c r="K82" s="64">
        <f t="shared" si="25"/>
        <v>0</v>
      </c>
      <c r="L82" s="64">
        <f t="shared" si="26"/>
        <v>0</v>
      </c>
      <c r="M82" s="64">
        <f t="shared" si="27"/>
        <v>0</v>
      </c>
      <c r="N82" s="64">
        <f t="shared" si="28"/>
        <v>0</v>
      </c>
      <c r="O82" s="64">
        <f t="shared" si="29"/>
        <v>0</v>
      </c>
      <c r="P82" s="64">
        <f t="shared" si="30"/>
        <v>0</v>
      </c>
      <c r="Q82" s="64">
        <f t="shared" si="31"/>
        <v>0</v>
      </c>
      <c r="R82" s="64">
        <f t="shared" si="32"/>
        <v>0</v>
      </c>
      <c r="S82" s="64">
        <f t="shared" si="32"/>
        <v>0</v>
      </c>
      <c r="T82" s="64">
        <f t="shared" si="32"/>
        <v>0</v>
      </c>
      <c r="U82" s="64">
        <f t="shared" si="32"/>
        <v>0</v>
      </c>
    </row>
    <row r="83" spans="1:21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20"/>
        <v>0.53672975122006972</v>
      </c>
      <c r="F83" s="71">
        <f t="shared" si="21"/>
        <v>0.46327024877993028</v>
      </c>
      <c r="G83" s="64">
        <v>0</v>
      </c>
      <c r="H83" s="64">
        <f t="shared" si="22"/>
        <v>0</v>
      </c>
      <c r="I83" s="64">
        <f t="shared" si="23"/>
        <v>0</v>
      </c>
      <c r="J83" s="64">
        <f t="shared" si="24"/>
        <v>0</v>
      </c>
      <c r="K83" s="64">
        <f t="shared" si="25"/>
        <v>0</v>
      </c>
      <c r="L83" s="64">
        <f t="shared" si="26"/>
        <v>0</v>
      </c>
      <c r="M83" s="64">
        <f t="shared" si="27"/>
        <v>0</v>
      </c>
      <c r="N83" s="64">
        <f t="shared" si="28"/>
        <v>0</v>
      </c>
      <c r="O83" s="64">
        <f t="shared" si="29"/>
        <v>0</v>
      </c>
      <c r="P83" s="64">
        <f t="shared" si="30"/>
        <v>0</v>
      </c>
      <c r="Q83" s="64">
        <f t="shared" si="31"/>
        <v>0</v>
      </c>
      <c r="R83" s="64">
        <f t="shared" si="32"/>
        <v>0</v>
      </c>
      <c r="S83" s="64">
        <f t="shared" si="32"/>
        <v>0</v>
      </c>
      <c r="T83" s="64">
        <f t="shared" si="32"/>
        <v>0</v>
      </c>
      <c r="U83" s="64">
        <f t="shared" si="32"/>
        <v>0</v>
      </c>
    </row>
    <row r="84" spans="1:21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20"/>
        <v>0.53672975122006972</v>
      </c>
      <c r="F84" s="71">
        <f t="shared" si="21"/>
        <v>0.46327024877993028</v>
      </c>
      <c r="G84" s="64">
        <v>0</v>
      </c>
      <c r="H84" s="64">
        <f t="shared" si="22"/>
        <v>0</v>
      </c>
      <c r="I84" s="64">
        <f t="shared" si="23"/>
        <v>0</v>
      </c>
      <c r="J84" s="64">
        <f t="shared" si="24"/>
        <v>0</v>
      </c>
      <c r="K84" s="64">
        <f t="shared" si="25"/>
        <v>0</v>
      </c>
      <c r="L84" s="64">
        <f t="shared" si="26"/>
        <v>0</v>
      </c>
      <c r="M84" s="64">
        <f t="shared" si="27"/>
        <v>0</v>
      </c>
      <c r="N84" s="64">
        <f t="shared" si="28"/>
        <v>0</v>
      </c>
      <c r="O84" s="64">
        <f t="shared" si="29"/>
        <v>0</v>
      </c>
      <c r="P84" s="64">
        <f t="shared" si="30"/>
        <v>0</v>
      </c>
      <c r="Q84" s="64">
        <f t="shared" si="31"/>
        <v>0</v>
      </c>
      <c r="R84" s="64">
        <f t="shared" si="32"/>
        <v>0</v>
      </c>
      <c r="S84" s="64">
        <f t="shared" si="32"/>
        <v>0</v>
      </c>
      <c r="T84" s="64">
        <f t="shared" si="32"/>
        <v>0</v>
      </c>
      <c r="U84" s="64">
        <f t="shared" si="32"/>
        <v>0</v>
      </c>
    </row>
    <row r="85" spans="1:2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33">C85/(C85+D85)</f>
        <v>0.53672975122006972</v>
      </c>
      <c r="F85" s="71">
        <f t="shared" ref="F85" si="34">1-E85</f>
        <v>0.46327024877993028</v>
      </c>
      <c r="G85" s="64">
        <v>2375438.9300000002</v>
      </c>
      <c r="H85" s="64">
        <f t="shared" ref="H85" si="35">ROUND(G85/4,2)</f>
        <v>593859.73</v>
      </c>
      <c r="I85" s="64">
        <f t="shared" ref="I85" si="36">H85</f>
        <v>593859.73</v>
      </c>
      <c r="J85" s="64">
        <f t="shared" ref="J85" si="37">H85</f>
        <v>593859.73</v>
      </c>
      <c r="K85" s="64">
        <f t="shared" ref="K85" si="38">G85-H85-I85-J85</f>
        <v>593859.74000000022</v>
      </c>
      <c r="L85" s="64">
        <f t="shared" ref="L85" si="39">ROUND(G85*E85,2)</f>
        <v>1274968.75</v>
      </c>
      <c r="M85" s="64">
        <f t="shared" ref="M85" si="40">ROUND(L85/4,2)</f>
        <v>318742.19</v>
      </c>
      <c r="N85" s="64">
        <f t="shared" ref="N85" si="41">M85</f>
        <v>318742.19</v>
      </c>
      <c r="O85" s="64">
        <f t="shared" ref="O85" si="42">M85</f>
        <v>318742.19</v>
      </c>
      <c r="P85" s="64">
        <f t="shared" ref="P85" si="43">L85-M85-N85-O85</f>
        <v>318742.18000000011</v>
      </c>
      <c r="Q85" s="64">
        <f t="shared" ref="Q85" si="44">R85+S85+T85+U85</f>
        <v>1100470.18</v>
      </c>
      <c r="R85" s="64">
        <f t="shared" ref="R85" si="45">H85-M85</f>
        <v>275117.53999999998</v>
      </c>
      <c r="S85" s="64">
        <f t="shared" ref="S85" si="46">I85-N85</f>
        <v>275117.53999999998</v>
      </c>
      <c r="T85" s="64">
        <f t="shared" ref="T85" si="47">J85-O85</f>
        <v>275117.53999999998</v>
      </c>
      <c r="U85" s="64">
        <f t="shared" ref="U85" si="48">K85-P85</f>
        <v>275117.56000000011</v>
      </c>
    </row>
    <row r="86" spans="1:21" s="4" customFormat="1" ht="15.75" x14ac:dyDescent="0.25">
      <c r="A86" s="53"/>
      <c r="B86" s="67" t="s">
        <v>123</v>
      </c>
      <c r="C86" s="71"/>
      <c r="D86" s="71"/>
      <c r="E86" s="71"/>
      <c r="F86" s="71"/>
      <c r="G86" s="65">
        <f>SUM(G7:G85)</f>
        <v>1261140812.6000001</v>
      </c>
      <c r="H86" s="65">
        <f t="shared" ref="H86:U86" si="49">SUM(H7:H85)</f>
        <v>317808001.59240007</v>
      </c>
      <c r="I86" s="65">
        <f t="shared" si="49"/>
        <v>315914399.27600008</v>
      </c>
      <c r="J86" s="65">
        <f t="shared" si="49"/>
        <v>313709206.08080012</v>
      </c>
      <c r="K86" s="65">
        <f t="shared" si="49"/>
        <v>313709205.65079993</v>
      </c>
      <c r="L86" s="65">
        <f t="shared" si="49"/>
        <v>660129692.95999992</v>
      </c>
      <c r="M86" s="65">
        <f t="shared" si="49"/>
        <v>166386484.23999998</v>
      </c>
      <c r="N86" s="65">
        <f t="shared" si="49"/>
        <v>165370131.54999998</v>
      </c>
      <c r="O86" s="65">
        <f t="shared" si="49"/>
        <v>164186538.75</v>
      </c>
      <c r="P86" s="65">
        <f t="shared" si="49"/>
        <v>164186538.42000002</v>
      </c>
      <c r="Q86" s="65">
        <f t="shared" si="49"/>
        <v>601011119.63999987</v>
      </c>
      <c r="R86" s="65">
        <f t="shared" si="49"/>
        <v>151421517.35239998</v>
      </c>
      <c r="S86" s="65">
        <f t="shared" si="49"/>
        <v>150544267.72599998</v>
      </c>
      <c r="T86" s="65">
        <f t="shared" si="49"/>
        <v>149522667.3308</v>
      </c>
      <c r="U86" s="65">
        <f t="shared" si="49"/>
        <v>149522667.23079991</v>
      </c>
    </row>
    <row r="87" spans="1:21" x14ac:dyDescent="0.2">
      <c r="G87" s="66"/>
      <c r="L87" s="66"/>
      <c r="Q87" s="66"/>
    </row>
    <row r="88" spans="1:21" x14ac:dyDescent="0.2">
      <c r="C88" s="73"/>
      <c r="D88" s="73"/>
      <c r="E88" s="73"/>
      <c r="F88" s="73"/>
      <c r="G88" s="66"/>
      <c r="L88" s="66"/>
      <c r="Q88" s="66"/>
    </row>
  </sheetData>
  <mergeCells count="13">
    <mergeCell ref="A4:A6"/>
    <mergeCell ref="B4:B6"/>
    <mergeCell ref="C4:F4"/>
    <mergeCell ref="G4:G6"/>
    <mergeCell ref="H4:K5"/>
    <mergeCell ref="Q4:U4"/>
    <mergeCell ref="C5:D5"/>
    <mergeCell ref="E5:F5"/>
    <mergeCell ref="L5:L6"/>
    <mergeCell ref="M5:P5"/>
    <mergeCell ref="Q5:Q6"/>
    <mergeCell ref="R5:U5"/>
    <mergeCell ref="L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B85" sqref="B85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9.5703125" style="115" hidden="1" customWidth="1"/>
    <col min="8" max="8" width="18.140625" style="62" customWidth="1"/>
    <col min="9" max="22" width="18.140625" style="74" customWidth="1"/>
    <col min="23" max="16384" width="9.140625" style="1"/>
  </cols>
  <sheetData>
    <row r="1" spans="1:22" x14ac:dyDescent="0.2">
      <c r="L1" s="75"/>
      <c r="V1" s="74" t="s">
        <v>327</v>
      </c>
    </row>
    <row r="3" spans="1:22" ht="18" customHeight="1" x14ac:dyDescent="0.25">
      <c r="A3" s="4" t="s">
        <v>358</v>
      </c>
      <c r="B3" s="80"/>
      <c r="C3" s="69"/>
      <c r="D3" s="69"/>
      <c r="E3" s="69"/>
      <c r="F3" s="69"/>
      <c r="G3" s="116"/>
      <c r="H3" s="111"/>
      <c r="I3" s="111"/>
      <c r="J3" s="111"/>
      <c r="K3" s="111"/>
      <c r="L3" s="111"/>
    </row>
    <row r="4" spans="1:22" s="110" customFormat="1" ht="57.75" customHeight="1" x14ac:dyDescent="0.2">
      <c r="A4" s="173" t="s">
        <v>0</v>
      </c>
      <c r="B4" s="182" t="s">
        <v>1</v>
      </c>
      <c r="C4" s="180" t="s">
        <v>298</v>
      </c>
      <c r="D4" s="180"/>
      <c r="E4" s="180"/>
      <c r="F4" s="180"/>
      <c r="G4" s="186" t="s">
        <v>326</v>
      </c>
      <c r="H4" s="184" t="s">
        <v>292</v>
      </c>
      <c r="I4" s="185" t="s">
        <v>268</v>
      </c>
      <c r="J4" s="185"/>
      <c r="K4" s="185"/>
      <c r="L4" s="185"/>
      <c r="M4" s="183" t="s">
        <v>328</v>
      </c>
      <c r="N4" s="183"/>
      <c r="O4" s="183"/>
      <c r="P4" s="183"/>
      <c r="Q4" s="183"/>
      <c r="R4" s="183" t="s">
        <v>329</v>
      </c>
      <c r="S4" s="183"/>
      <c r="T4" s="183"/>
      <c r="U4" s="183"/>
      <c r="V4" s="183"/>
    </row>
    <row r="5" spans="1:22" s="2" customFormat="1" ht="15" customHeight="1" x14ac:dyDescent="0.2">
      <c r="A5" s="173"/>
      <c r="B5" s="182"/>
      <c r="C5" s="181" t="s">
        <v>289</v>
      </c>
      <c r="D5" s="181"/>
      <c r="E5" s="181" t="s">
        <v>290</v>
      </c>
      <c r="F5" s="181"/>
      <c r="G5" s="187"/>
      <c r="H5" s="184"/>
      <c r="I5" s="185"/>
      <c r="J5" s="185"/>
      <c r="K5" s="185"/>
      <c r="L5" s="185"/>
      <c r="M5" s="184" t="s">
        <v>330</v>
      </c>
      <c r="N5" s="185" t="s">
        <v>80</v>
      </c>
      <c r="O5" s="185"/>
      <c r="P5" s="185"/>
      <c r="Q5" s="185"/>
      <c r="R5" s="184" t="s">
        <v>292</v>
      </c>
      <c r="S5" s="185" t="s">
        <v>80</v>
      </c>
      <c r="T5" s="185"/>
      <c r="U5" s="185"/>
      <c r="V5" s="185"/>
    </row>
    <row r="6" spans="1:22" s="6" customFormat="1" ht="66" customHeight="1" x14ac:dyDescent="0.2">
      <c r="A6" s="173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88"/>
      <c r="H6" s="184"/>
      <c r="I6" s="76" t="s">
        <v>81</v>
      </c>
      <c r="J6" s="76" t="s">
        <v>82</v>
      </c>
      <c r="K6" s="76" t="s">
        <v>83</v>
      </c>
      <c r="L6" s="76" t="s">
        <v>84</v>
      </c>
      <c r="M6" s="184"/>
      <c r="N6" s="76" t="s">
        <v>81</v>
      </c>
      <c r="O6" s="76" t="s">
        <v>82</v>
      </c>
      <c r="P6" s="76" t="s">
        <v>83</v>
      </c>
      <c r="Q6" s="76" t="s">
        <v>84</v>
      </c>
      <c r="R6" s="184"/>
      <c r="S6" s="76" t="s">
        <v>81</v>
      </c>
      <c r="T6" s="76" t="s">
        <v>82</v>
      </c>
      <c r="U6" s="76" t="s">
        <v>83</v>
      </c>
      <c r="V6" s="76" t="s">
        <v>84</v>
      </c>
    </row>
    <row r="7" spans="1:22" x14ac:dyDescent="0.2">
      <c r="A7" s="52">
        <v>1</v>
      </c>
      <c r="B7" s="3" t="s">
        <v>2</v>
      </c>
      <c r="C7" s="71">
        <v>222</v>
      </c>
      <c r="D7" s="71">
        <v>8167</v>
      </c>
      <c r="E7" s="71">
        <f t="shared" ref="E7:E30" si="0">C7/(C7+D7)</f>
        <v>2.6463225652640362E-2</v>
      </c>
      <c r="F7" s="71">
        <f t="shared" ref="F7:F30" si="1">1-E7</f>
        <v>0.97353677434735963</v>
      </c>
      <c r="G7" s="117">
        <v>8704</v>
      </c>
      <c r="H7" s="64">
        <v>7514404.8000000007</v>
      </c>
      <c r="I7" s="64">
        <f t="shared" ref="I7:I38" si="2">ROUND(H7/4,)</f>
        <v>1878601</v>
      </c>
      <c r="J7" s="64">
        <f t="shared" ref="J7:J38" si="3">I7</f>
        <v>1878601</v>
      </c>
      <c r="K7" s="64">
        <f t="shared" ref="K7:K38" si="4">I7</f>
        <v>1878601</v>
      </c>
      <c r="L7" s="64">
        <f t="shared" ref="L7:L38" si="5">H7-I7-J7-K7</f>
        <v>1878601.8000000007</v>
      </c>
      <c r="M7" s="112">
        <f>ROUND(H7*E7,0)</f>
        <v>198855</v>
      </c>
      <c r="N7" s="112">
        <f>ROUND(M7/4,0)</f>
        <v>49714</v>
      </c>
      <c r="O7" s="112">
        <f>N7</f>
        <v>49714</v>
      </c>
      <c r="P7" s="112">
        <f>N7</f>
        <v>49714</v>
      </c>
      <c r="Q7" s="112">
        <f>M7-N7-O7-P7</f>
        <v>49713</v>
      </c>
      <c r="R7" s="112">
        <f>S7+T7+U7+V7</f>
        <v>7315549.8000000007</v>
      </c>
      <c r="S7" s="112">
        <f>I7-N7</f>
        <v>1828887</v>
      </c>
      <c r="T7" s="112">
        <f>J7-O7</f>
        <v>1828887</v>
      </c>
      <c r="U7" s="112">
        <f>K7-P7</f>
        <v>1828887</v>
      </c>
      <c r="V7" s="112">
        <f>L7-Q7</f>
        <v>1828888.8000000007</v>
      </c>
    </row>
    <row r="8" spans="1:22" x14ac:dyDescent="0.2">
      <c r="A8" s="52">
        <v>2</v>
      </c>
      <c r="B8" s="3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17">
        <v>15368</v>
      </c>
      <c r="H8" s="64">
        <v>13079858.399999999</v>
      </c>
      <c r="I8" s="64">
        <f t="shared" si="2"/>
        <v>3269965</v>
      </c>
      <c r="J8" s="64">
        <f t="shared" si="3"/>
        <v>3269965</v>
      </c>
      <c r="K8" s="64">
        <f t="shared" si="4"/>
        <v>3269965</v>
      </c>
      <c r="L8" s="64">
        <f t="shared" si="5"/>
        <v>3269963.3999999985</v>
      </c>
      <c r="M8" s="112">
        <f t="shared" ref="M8:M71" si="6">ROUND(H8*E8,0)</f>
        <v>951678</v>
      </c>
      <c r="N8" s="112">
        <f t="shared" ref="N8:N71" si="7">ROUND(M8/4,0)</f>
        <v>237920</v>
      </c>
      <c r="O8" s="112">
        <f t="shared" ref="O8:O71" si="8">N8</f>
        <v>237920</v>
      </c>
      <c r="P8" s="112">
        <f t="shared" ref="P8:P71" si="9">N8</f>
        <v>237920</v>
      </c>
      <c r="Q8" s="112">
        <f t="shared" ref="Q8:Q71" si="10">M8-N8-O8-P8</f>
        <v>237918</v>
      </c>
      <c r="R8" s="112">
        <f t="shared" ref="R8:R71" si="11">S8+T8+U8+V8</f>
        <v>12128180.399999999</v>
      </c>
      <c r="S8" s="112">
        <f t="shared" ref="S8:V71" si="12">I8-N8</f>
        <v>3032045</v>
      </c>
      <c r="T8" s="112">
        <f t="shared" si="12"/>
        <v>3032045</v>
      </c>
      <c r="U8" s="112">
        <f t="shared" si="12"/>
        <v>3032045</v>
      </c>
      <c r="V8" s="112">
        <f t="shared" si="12"/>
        <v>3032045.3999999985</v>
      </c>
    </row>
    <row r="9" spans="1:22" x14ac:dyDescent="0.2">
      <c r="A9" s="52">
        <v>3</v>
      </c>
      <c r="B9" s="3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17">
        <v>17990</v>
      </c>
      <c r="H9" s="64">
        <v>15068877.120000001</v>
      </c>
      <c r="I9" s="64">
        <f t="shared" si="2"/>
        <v>3767219</v>
      </c>
      <c r="J9" s="64">
        <f t="shared" si="3"/>
        <v>3767219</v>
      </c>
      <c r="K9" s="64">
        <f t="shared" si="4"/>
        <v>3767219</v>
      </c>
      <c r="L9" s="64">
        <f t="shared" si="5"/>
        <v>3767220.120000001</v>
      </c>
      <c r="M9" s="112">
        <f t="shared" si="6"/>
        <v>14662144</v>
      </c>
      <c r="N9" s="112">
        <f t="shared" si="7"/>
        <v>3665536</v>
      </c>
      <c r="O9" s="112">
        <f t="shared" si="8"/>
        <v>3665536</v>
      </c>
      <c r="P9" s="112">
        <f t="shared" si="9"/>
        <v>3665536</v>
      </c>
      <c r="Q9" s="112">
        <f t="shared" si="10"/>
        <v>3665536</v>
      </c>
      <c r="R9" s="112">
        <f t="shared" si="11"/>
        <v>406733.12000000104</v>
      </c>
      <c r="S9" s="112">
        <f t="shared" si="12"/>
        <v>101683</v>
      </c>
      <c r="T9" s="112">
        <f t="shared" si="12"/>
        <v>101683</v>
      </c>
      <c r="U9" s="112">
        <f t="shared" si="12"/>
        <v>101683</v>
      </c>
      <c r="V9" s="112">
        <f t="shared" si="12"/>
        <v>101684.12000000104</v>
      </c>
    </row>
    <row r="10" spans="1:22" x14ac:dyDescent="0.2">
      <c r="A10" s="52">
        <v>4</v>
      </c>
      <c r="B10" s="3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17">
        <v>13104</v>
      </c>
      <c r="H10" s="64">
        <v>11242184.399999999</v>
      </c>
      <c r="I10" s="64">
        <f t="shared" si="2"/>
        <v>2810546</v>
      </c>
      <c r="J10" s="64">
        <f t="shared" si="3"/>
        <v>2810546</v>
      </c>
      <c r="K10" s="64">
        <f t="shared" si="4"/>
        <v>2810546</v>
      </c>
      <c r="L10" s="64">
        <f t="shared" si="5"/>
        <v>2810546.3999999985</v>
      </c>
      <c r="M10" s="112">
        <f t="shared" si="6"/>
        <v>1245250</v>
      </c>
      <c r="N10" s="112">
        <f t="shared" si="7"/>
        <v>311313</v>
      </c>
      <c r="O10" s="112">
        <f t="shared" si="8"/>
        <v>311313</v>
      </c>
      <c r="P10" s="112">
        <f t="shared" si="9"/>
        <v>311313</v>
      </c>
      <c r="Q10" s="112">
        <f t="shared" si="10"/>
        <v>311311</v>
      </c>
      <c r="R10" s="112">
        <f t="shared" si="11"/>
        <v>9996934.3999999985</v>
      </c>
      <c r="S10" s="112">
        <f t="shared" si="12"/>
        <v>2499233</v>
      </c>
      <c r="T10" s="112">
        <f t="shared" si="12"/>
        <v>2499233</v>
      </c>
      <c r="U10" s="112">
        <f t="shared" si="12"/>
        <v>2499233</v>
      </c>
      <c r="V10" s="112">
        <f t="shared" si="12"/>
        <v>2499235.3999999985</v>
      </c>
    </row>
    <row r="11" spans="1:22" x14ac:dyDescent="0.2">
      <c r="A11" s="52">
        <v>5</v>
      </c>
      <c r="B11" s="3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17">
        <v>26017</v>
      </c>
      <c r="H11" s="64">
        <v>22616325.599999998</v>
      </c>
      <c r="I11" s="64">
        <f t="shared" si="2"/>
        <v>5654081</v>
      </c>
      <c r="J11" s="64">
        <f t="shared" si="3"/>
        <v>5654081</v>
      </c>
      <c r="K11" s="64">
        <f t="shared" si="4"/>
        <v>5654081</v>
      </c>
      <c r="L11" s="64">
        <f t="shared" si="5"/>
        <v>5654082.5999999978</v>
      </c>
      <c r="M11" s="112">
        <f t="shared" si="6"/>
        <v>3691472</v>
      </c>
      <c r="N11" s="112">
        <f t="shared" si="7"/>
        <v>922868</v>
      </c>
      <c r="O11" s="112">
        <f t="shared" si="8"/>
        <v>922868</v>
      </c>
      <c r="P11" s="112">
        <f t="shared" si="9"/>
        <v>922868</v>
      </c>
      <c r="Q11" s="112">
        <f t="shared" si="10"/>
        <v>922868</v>
      </c>
      <c r="R11" s="112">
        <f t="shared" si="11"/>
        <v>18924853.599999998</v>
      </c>
      <c r="S11" s="112">
        <f t="shared" si="12"/>
        <v>4731213</v>
      </c>
      <c r="T11" s="112">
        <f t="shared" si="12"/>
        <v>4731213</v>
      </c>
      <c r="U11" s="112">
        <f t="shared" si="12"/>
        <v>4731213</v>
      </c>
      <c r="V11" s="112">
        <f t="shared" si="12"/>
        <v>4731214.5999999978</v>
      </c>
    </row>
    <row r="12" spans="1:22" x14ac:dyDescent="0.2">
      <c r="A12" s="52">
        <v>6</v>
      </c>
      <c r="B12" s="3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17">
        <v>8626</v>
      </c>
      <c r="H12" s="64">
        <v>7137123.8400000008</v>
      </c>
      <c r="I12" s="64">
        <f t="shared" si="2"/>
        <v>1784281</v>
      </c>
      <c r="J12" s="64">
        <f t="shared" si="3"/>
        <v>1784281</v>
      </c>
      <c r="K12" s="64">
        <f t="shared" si="4"/>
        <v>1784281</v>
      </c>
      <c r="L12" s="64">
        <f t="shared" si="5"/>
        <v>1784280.8400000008</v>
      </c>
      <c r="M12" s="112">
        <f t="shared" si="6"/>
        <v>166779</v>
      </c>
      <c r="N12" s="112">
        <f t="shared" si="7"/>
        <v>41695</v>
      </c>
      <c r="O12" s="112">
        <f t="shared" si="8"/>
        <v>41695</v>
      </c>
      <c r="P12" s="112">
        <f t="shared" si="9"/>
        <v>41695</v>
      </c>
      <c r="Q12" s="112">
        <f t="shared" si="10"/>
        <v>41694</v>
      </c>
      <c r="R12" s="112">
        <f t="shared" si="11"/>
        <v>6970344.8400000008</v>
      </c>
      <c r="S12" s="112">
        <f t="shared" si="12"/>
        <v>1742586</v>
      </c>
      <c r="T12" s="112">
        <f t="shared" si="12"/>
        <v>1742586</v>
      </c>
      <c r="U12" s="112">
        <f t="shared" si="12"/>
        <v>1742586</v>
      </c>
      <c r="V12" s="112">
        <f t="shared" si="12"/>
        <v>1742586.8400000008</v>
      </c>
    </row>
    <row r="13" spans="1:22" x14ac:dyDescent="0.2">
      <c r="A13" s="52">
        <v>7</v>
      </c>
      <c r="B13" s="3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17">
        <v>27228</v>
      </c>
      <c r="H13" s="64">
        <v>23103409.68</v>
      </c>
      <c r="I13" s="64">
        <f t="shared" si="2"/>
        <v>5775852</v>
      </c>
      <c r="J13" s="64">
        <f t="shared" si="3"/>
        <v>5775852</v>
      </c>
      <c r="K13" s="64">
        <f t="shared" si="4"/>
        <v>5775852</v>
      </c>
      <c r="L13" s="64">
        <f t="shared" si="5"/>
        <v>5775853.6799999997</v>
      </c>
      <c r="M13" s="112">
        <f t="shared" si="6"/>
        <v>8675463</v>
      </c>
      <c r="N13" s="112">
        <f t="shared" si="7"/>
        <v>2168866</v>
      </c>
      <c r="O13" s="112">
        <f t="shared" si="8"/>
        <v>2168866</v>
      </c>
      <c r="P13" s="112">
        <f t="shared" si="9"/>
        <v>2168866</v>
      </c>
      <c r="Q13" s="112">
        <f t="shared" si="10"/>
        <v>2168865</v>
      </c>
      <c r="R13" s="112">
        <f t="shared" si="11"/>
        <v>14427946.68</v>
      </c>
      <c r="S13" s="112">
        <f t="shared" si="12"/>
        <v>3606986</v>
      </c>
      <c r="T13" s="112">
        <f t="shared" si="12"/>
        <v>3606986</v>
      </c>
      <c r="U13" s="112">
        <f t="shared" si="12"/>
        <v>3606986</v>
      </c>
      <c r="V13" s="112">
        <f t="shared" si="12"/>
        <v>3606988.6799999997</v>
      </c>
    </row>
    <row r="14" spans="1:22" x14ac:dyDescent="0.2">
      <c r="A14" s="52">
        <v>8</v>
      </c>
      <c r="B14" s="3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17">
        <v>20714</v>
      </c>
      <c r="H14" s="64">
        <v>17762824.799999997</v>
      </c>
      <c r="I14" s="64">
        <f t="shared" si="2"/>
        <v>4440706</v>
      </c>
      <c r="J14" s="64">
        <f t="shared" si="3"/>
        <v>4440706</v>
      </c>
      <c r="K14" s="64">
        <f t="shared" si="4"/>
        <v>4440706</v>
      </c>
      <c r="L14" s="64">
        <f t="shared" si="5"/>
        <v>4440706.799999997</v>
      </c>
      <c r="M14" s="112">
        <f t="shared" si="6"/>
        <v>895716</v>
      </c>
      <c r="N14" s="112">
        <f t="shared" si="7"/>
        <v>223929</v>
      </c>
      <c r="O14" s="112">
        <f t="shared" si="8"/>
        <v>223929</v>
      </c>
      <c r="P14" s="112">
        <f t="shared" si="9"/>
        <v>223929</v>
      </c>
      <c r="Q14" s="112">
        <f t="shared" si="10"/>
        <v>223929</v>
      </c>
      <c r="R14" s="112">
        <f t="shared" si="11"/>
        <v>16867108.799999997</v>
      </c>
      <c r="S14" s="112">
        <f t="shared" si="12"/>
        <v>4216777</v>
      </c>
      <c r="T14" s="112">
        <f t="shared" si="12"/>
        <v>4216777</v>
      </c>
      <c r="U14" s="112">
        <f t="shared" si="12"/>
        <v>4216777</v>
      </c>
      <c r="V14" s="112">
        <f t="shared" si="12"/>
        <v>4216777.799999997</v>
      </c>
    </row>
    <row r="15" spans="1:22" x14ac:dyDescent="0.2">
      <c r="A15" s="52">
        <v>9</v>
      </c>
      <c r="B15" s="3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17">
        <v>0</v>
      </c>
      <c r="H15" s="64">
        <v>0</v>
      </c>
      <c r="I15" s="64">
        <f t="shared" si="2"/>
        <v>0</v>
      </c>
      <c r="J15" s="64">
        <f t="shared" si="3"/>
        <v>0</v>
      </c>
      <c r="K15" s="64">
        <f t="shared" si="4"/>
        <v>0</v>
      </c>
      <c r="L15" s="64">
        <f t="shared" si="5"/>
        <v>0</v>
      </c>
      <c r="M15" s="112">
        <f t="shared" si="6"/>
        <v>0</v>
      </c>
      <c r="N15" s="112">
        <f t="shared" si="7"/>
        <v>0</v>
      </c>
      <c r="O15" s="112">
        <f t="shared" si="8"/>
        <v>0</v>
      </c>
      <c r="P15" s="112">
        <f t="shared" si="9"/>
        <v>0</v>
      </c>
      <c r="Q15" s="112">
        <f t="shared" si="10"/>
        <v>0</v>
      </c>
      <c r="R15" s="112">
        <f t="shared" si="11"/>
        <v>0</v>
      </c>
      <c r="S15" s="112">
        <f t="shared" si="12"/>
        <v>0</v>
      </c>
      <c r="T15" s="112">
        <f t="shared" si="12"/>
        <v>0</v>
      </c>
      <c r="U15" s="112">
        <f t="shared" si="12"/>
        <v>0</v>
      </c>
      <c r="V15" s="112">
        <f t="shared" si="12"/>
        <v>0</v>
      </c>
    </row>
    <row r="16" spans="1:22" ht="30" x14ac:dyDescent="0.2">
      <c r="A16" s="52">
        <v>10</v>
      </c>
      <c r="B16" s="3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17">
        <v>29641</v>
      </c>
      <c r="H16" s="64">
        <v>25221287.52</v>
      </c>
      <c r="I16" s="64">
        <f t="shared" si="2"/>
        <v>6305322</v>
      </c>
      <c r="J16" s="64">
        <f t="shared" si="3"/>
        <v>6305322</v>
      </c>
      <c r="K16" s="64">
        <f t="shared" si="4"/>
        <v>6305322</v>
      </c>
      <c r="L16" s="64">
        <f t="shared" si="5"/>
        <v>6305321.5199999996</v>
      </c>
      <c r="M16" s="112">
        <f t="shared" si="6"/>
        <v>2185641</v>
      </c>
      <c r="N16" s="112">
        <f t="shared" si="7"/>
        <v>546410</v>
      </c>
      <c r="O16" s="112">
        <f t="shared" si="8"/>
        <v>546410</v>
      </c>
      <c r="P16" s="112">
        <f t="shared" si="9"/>
        <v>546410</v>
      </c>
      <c r="Q16" s="112">
        <f t="shared" si="10"/>
        <v>546411</v>
      </c>
      <c r="R16" s="112">
        <f t="shared" si="11"/>
        <v>23035646.52</v>
      </c>
      <c r="S16" s="112">
        <f t="shared" si="12"/>
        <v>5758912</v>
      </c>
      <c r="T16" s="112">
        <f t="shared" si="12"/>
        <v>5758912</v>
      </c>
      <c r="U16" s="112">
        <f t="shared" si="12"/>
        <v>5758912</v>
      </c>
      <c r="V16" s="112">
        <f t="shared" si="12"/>
        <v>5758910.5199999996</v>
      </c>
    </row>
    <row r="17" spans="1:22" x14ac:dyDescent="0.2">
      <c r="A17" s="52">
        <v>11</v>
      </c>
      <c r="B17" s="3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17">
        <v>14496</v>
      </c>
      <c r="H17" s="64">
        <v>12205000.080000002</v>
      </c>
      <c r="I17" s="64">
        <f t="shared" si="2"/>
        <v>3051250</v>
      </c>
      <c r="J17" s="64">
        <f t="shared" si="3"/>
        <v>3051250</v>
      </c>
      <c r="K17" s="64">
        <f t="shared" si="4"/>
        <v>3051250</v>
      </c>
      <c r="L17" s="64">
        <f t="shared" si="5"/>
        <v>3051250.0800000019</v>
      </c>
      <c r="M17" s="112">
        <f t="shared" si="6"/>
        <v>11660789</v>
      </c>
      <c r="N17" s="112">
        <f t="shared" si="7"/>
        <v>2915197</v>
      </c>
      <c r="O17" s="112">
        <f t="shared" si="8"/>
        <v>2915197</v>
      </c>
      <c r="P17" s="112">
        <f t="shared" si="9"/>
        <v>2915197</v>
      </c>
      <c r="Q17" s="112">
        <f t="shared" si="10"/>
        <v>2915198</v>
      </c>
      <c r="R17" s="112">
        <f t="shared" si="11"/>
        <v>544211.08000000194</v>
      </c>
      <c r="S17" s="112">
        <f t="shared" si="12"/>
        <v>136053</v>
      </c>
      <c r="T17" s="112">
        <f t="shared" si="12"/>
        <v>136053</v>
      </c>
      <c r="U17" s="112">
        <f t="shared" si="12"/>
        <v>136053</v>
      </c>
      <c r="V17" s="112">
        <f t="shared" si="12"/>
        <v>136052.08000000194</v>
      </c>
    </row>
    <row r="18" spans="1:22" x14ac:dyDescent="0.2">
      <c r="A18" s="52">
        <v>12</v>
      </c>
      <c r="B18" s="3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17">
        <v>16190</v>
      </c>
      <c r="H18" s="64">
        <v>13331640.960000001</v>
      </c>
      <c r="I18" s="64">
        <f t="shared" si="2"/>
        <v>3332910</v>
      </c>
      <c r="J18" s="64">
        <f t="shared" si="3"/>
        <v>3332910</v>
      </c>
      <c r="K18" s="64">
        <f t="shared" si="4"/>
        <v>3332910</v>
      </c>
      <c r="L18" s="64">
        <f t="shared" si="5"/>
        <v>3332910.9600000009</v>
      </c>
      <c r="M18" s="112">
        <f t="shared" si="6"/>
        <v>4535781</v>
      </c>
      <c r="N18" s="112">
        <f t="shared" si="7"/>
        <v>1133945</v>
      </c>
      <c r="O18" s="112">
        <f t="shared" si="8"/>
        <v>1133945</v>
      </c>
      <c r="P18" s="112">
        <f t="shared" si="9"/>
        <v>1133945</v>
      </c>
      <c r="Q18" s="112">
        <f t="shared" si="10"/>
        <v>1133946</v>
      </c>
      <c r="R18" s="112">
        <f t="shared" si="11"/>
        <v>8795859.9600000009</v>
      </c>
      <c r="S18" s="112">
        <f t="shared" si="12"/>
        <v>2198965</v>
      </c>
      <c r="T18" s="112">
        <f t="shared" si="12"/>
        <v>2198965</v>
      </c>
      <c r="U18" s="112">
        <f t="shared" si="12"/>
        <v>2198965</v>
      </c>
      <c r="V18" s="112">
        <f t="shared" si="12"/>
        <v>2198964.9600000009</v>
      </c>
    </row>
    <row r="19" spans="1:22" x14ac:dyDescent="0.2">
      <c r="A19" s="52">
        <v>13</v>
      </c>
      <c r="B19" s="3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17">
        <v>15669</v>
      </c>
      <c r="H19" s="64">
        <v>13623041.639999999</v>
      </c>
      <c r="I19" s="64">
        <f t="shared" si="2"/>
        <v>3405760</v>
      </c>
      <c r="J19" s="64">
        <f t="shared" si="3"/>
        <v>3405760</v>
      </c>
      <c r="K19" s="64">
        <f t="shared" si="4"/>
        <v>3405760</v>
      </c>
      <c r="L19" s="64">
        <f t="shared" si="5"/>
        <v>3405761.6399999987</v>
      </c>
      <c r="M19" s="112">
        <f t="shared" si="6"/>
        <v>685363</v>
      </c>
      <c r="N19" s="112">
        <f t="shared" si="7"/>
        <v>171341</v>
      </c>
      <c r="O19" s="112">
        <f t="shared" si="8"/>
        <v>171341</v>
      </c>
      <c r="P19" s="112">
        <f t="shared" si="9"/>
        <v>171341</v>
      </c>
      <c r="Q19" s="112">
        <f t="shared" si="10"/>
        <v>171340</v>
      </c>
      <c r="R19" s="112">
        <f t="shared" si="11"/>
        <v>12937678.639999999</v>
      </c>
      <c r="S19" s="112">
        <f t="shared" si="12"/>
        <v>3234419</v>
      </c>
      <c r="T19" s="112">
        <f t="shared" si="12"/>
        <v>3234419</v>
      </c>
      <c r="U19" s="112">
        <f t="shared" si="12"/>
        <v>3234419</v>
      </c>
      <c r="V19" s="112">
        <f t="shared" si="12"/>
        <v>3234421.6399999987</v>
      </c>
    </row>
    <row r="20" spans="1:22" x14ac:dyDescent="0.2">
      <c r="A20" s="52">
        <v>14</v>
      </c>
      <c r="B20" s="3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17">
        <v>11285</v>
      </c>
      <c r="H20" s="64">
        <v>9334543.6799999997</v>
      </c>
      <c r="I20" s="64">
        <f t="shared" si="2"/>
        <v>2333636</v>
      </c>
      <c r="J20" s="64">
        <f t="shared" si="3"/>
        <v>2333636</v>
      </c>
      <c r="K20" s="64">
        <f t="shared" si="4"/>
        <v>2333636</v>
      </c>
      <c r="L20" s="64">
        <f t="shared" si="5"/>
        <v>2333635.6799999997</v>
      </c>
      <c r="M20" s="112">
        <f t="shared" si="6"/>
        <v>125123</v>
      </c>
      <c r="N20" s="112">
        <f t="shared" si="7"/>
        <v>31281</v>
      </c>
      <c r="O20" s="112">
        <f t="shared" si="8"/>
        <v>31281</v>
      </c>
      <c r="P20" s="112">
        <f t="shared" si="9"/>
        <v>31281</v>
      </c>
      <c r="Q20" s="112">
        <f t="shared" si="10"/>
        <v>31280</v>
      </c>
      <c r="R20" s="112">
        <f t="shared" si="11"/>
        <v>9209420.6799999997</v>
      </c>
      <c r="S20" s="112">
        <f t="shared" si="12"/>
        <v>2302355</v>
      </c>
      <c r="T20" s="112">
        <f t="shared" si="12"/>
        <v>2302355</v>
      </c>
      <c r="U20" s="112">
        <f t="shared" si="12"/>
        <v>2302355</v>
      </c>
      <c r="V20" s="112">
        <f t="shared" si="12"/>
        <v>2302355.6799999997</v>
      </c>
    </row>
    <row r="21" spans="1:22" x14ac:dyDescent="0.2">
      <c r="A21" s="52">
        <v>15</v>
      </c>
      <c r="B21" s="3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17">
        <v>18272</v>
      </c>
      <c r="H21" s="64">
        <v>15076575.359999999</v>
      </c>
      <c r="I21" s="64">
        <f t="shared" si="2"/>
        <v>3769144</v>
      </c>
      <c r="J21" s="64">
        <f t="shared" si="3"/>
        <v>3769144</v>
      </c>
      <c r="K21" s="64">
        <f t="shared" si="4"/>
        <v>3769144</v>
      </c>
      <c r="L21" s="64">
        <f t="shared" si="5"/>
        <v>3769143.3599999994</v>
      </c>
      <c r="M21" s="112">
        <f t="shared" si="6"/>
        <v>13886252</v>
      </c>
      <c r="N21" s="112">
        <f t="shared" si="7"/>
        <v>3471563</v>
      </c>
      <c r="O21" s="112">
        <f t="shared" si="8"/>
        <v>3471563</v>
      </c>
      <c r="P21" s="112">
        <f t="shared" si="9"/>
        <v>3471563</v>
      </c>
      <c r="Q21" s="112">
        <f t="shared" si="10"/>
        <v>3471563</v>
      </c>
      <c r="R21" s="112">
        <f t="shared" si="11"/>
        <v>1190323.3599999994</v>
      </c>
      <c r="S21" s="112">
        <f t="shared" si="12"/>
        <v>297581</v>
      </c>
      <c r="T21" s="112">
        <f t="shared" si="12"/>
        <v>297581</v>
      </c>
      <c r="U21" s="112">
        <f t="shared" si="12"/>
        <v>297581</v>
      </c>
      <c r="V21" s="112">
        <f t="shared" si="12"/>
        <v>297580.3599999994</v>
      </c>
    </row>
    <row r="22" spans="1:22" x14ac:dyDescent="0.2">
      <c r="A22" s="52">
        <v>16</v>
      </c>
      <c r="B22" s="3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17">
        <v>10936</v>
      </c>
      <c r="H22" s="64">
        <v>9052274.879999999</v>
      </c>
      <c r="I22" s="64">
        <f t="shared" si="2"/>
        <v>2263069</v>
      </c>
      <c r="J22" s="64">
        <f t="shared" si="3"/>
        <v>2263069</v>
      </c>
      <c r="K22" s="64">
        <f t="shared" si="4"/>
        <v>2263069</v>
      </c>
      <c r="L22" s="64">
        <f t="shared" si="5"/>
        <v>2263067.879999999</v>
      </c>
      <c r="M22" s="112">
        <f t="shared" si="6"/>
        <v>715558</v>
      </c>
      <c r="N22" s="112">
        <f t="shared" si="7"/>
        <v>178890</v>
      </c>
      <c r="O22" s="112">
        <f t="shared" si="8"/>
        <v>178890</v>
      </c>
      <c r="P22" s="112">
        <f t="shared" si="9"/>
        <v>178890</v>
      </c>
      <c r="Q22" s="112">
        <f t="shared" si="10"/>
        <v>178888</v>
      </c>
      <c r="R22" s="112">
        <f t="shared" si="11"/>
        <v>8336716.879999999</v>
      </c>
      <c r="S22" s="112">
        <f t="shared" si="12"/>
        <v>2084179</v>
      </c>
      <c r="T22" s="112">
        <f t="shared" si="12"/>
        <v>2084179</v>
      </c>
      <c r="U22" s="112">
        <f t="shared" si="12"/>
        <v>2084179</v>
      </c>
      <c r="V22" s="112">
        <f t="shared" si="12"/>
        <v>2084179.879999999</v>
      </c>
    </row>
    <row r="23" spans="1:22" x14ac:dyDescent="0.2">
      <c r="A23" s="52">
        <v>17</v>
      </c>
      <c r="B23" s="3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17">
        <v>9862</v>
      </c>
      <c r="H23" s="64">
        <v>8604831.5999999996</v>
      </c>
      <c r="I23" s="64">
        <f t="shared" si="2"/>
        <v>2151208</v>
      </c>
      <c r="J23" s="64">
        <f t="shared" si="3"/>
        <v>2151208</v>
      </c>
      <c r="K23" s="64">
        <f t="shared" si="4"/>
        <v>2151208</v>
      </c>
      <c r="L23" s="64">
        <f t="shared" si="5"/>
        <v>2151207.5999999996</v>
      </c>
      <c r="M23" s="112">
        <f t="shared" si="6"/>
        <v>83203</v>
      </c>
      <c r="N23" s="112">
        <f t="shared" si="7"/>
        <v>20801</v>
      </c>
      <c r="O23" s="112">
        <f t="shared" si="8"/>
        <v>20801</v>
      </c>
      <c r="P23" s="112">
        <f t="shared" si="9"/>
        <v>20801</v>
      </c>
      <c r="Q23" s="112">
        <f t="shared" si="10"/>
        <v>20800</v>
      </c>
      <c r="R23" s="112">
        <f t="shared" si="11"/>
        <v>8521628.5999999996</v>
      </c>
      <c r="S23" s="112">
        <f t="shared" si="12"/>
        <v>2130407</v>
      </c>
      <c r="T23" s="112">
        <f t="shared" si="12"/>
        <v>2130407</v>
      </c>
      <c r="U23" s="112">
        <f t="shared" si="12"/>
        <v>2130407</v>
      </c>
      <c r="V23" s="112">
        <f t="shared" si="12"/>
        <v>2130407.5999999996</v>
      </c>
    </row>
    <row r="24" spans="1:22" x14ac:dyDescent="0.2">
      <c r="A24" s="52">
        <v>18</v>
      </c>
      <c r="B24" s="3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17">
        <v>14784</v>
      </c>
      <c r="H24" s="64">
        <v>12548420.640000001</v>
      </c>
      <c r="I24" s="64">
        <f t="shared" si="2"/>
        <v>3137105</v>
      </c>
      <c r="J24" s="64">
        <f t="shared" si="3"/>
        <v>3137105</v>
      </c>
      <c r="K24" s="64">
        <f t="shared" si="4"/>
        <v>3137105</v>
      </c>
      <c r="L24" s="64">
        <f t="shared" si="5"/>
        <v>3137105.6400000006</v>
      </c>
      <c r="M24" s="112">
        <f t="shared" si="6"/>
        <v>1036245</v>
      </c>
      <c r="N24" s="112">
        <f t="shared" si="7"/>
        <v>259061</v>
      </c>
      <c r="O24" s="112">
        <f t="shared" si="8"/>
        <v>259061</v>
      </c>
      <c r="P24" s="112">
        <f t="shared" si="9"/>
        <v>259061</v>
      </c>
      <c r="Q24" s="112">
        <f t="shared" si="10"/>
        <v>259062</v>
      </c>
      <c r="R24" s="112">
        <f t="shared" si="11"/>
        <v>11512175.640000001</v>
      </c>
      <c r="S24" s="112">
        <f t="shared" si="12"/>
        <v>2878044</v>
      </c>
      <c r="T24" s="112">
        <f t="shared" si="12"/>
        <v>2878044</v>
      </c>
      <c r="U24" s="112">
        <f t="shared" si="12"/>
        <v>2878044</v>
      </c>
      <c r="V24" s="112">
        <f t="shared" si="12"/>
        <v>2878043.6400000006</v>
      </c>
    </row>
    <row r="25" spans="1:22" x14ac:dyDescent="0.2">
      <c r="A25" s="52">
        <v>19</v>
      </c>
      <c r="B25" s="3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17">
        <v>5657</v>
      </c>
      <c r="H25" s="64">
        <v>4684806.72</v>
      </c>
      <c r="I25" s="64">
        <f t="shared" si="2"/>
        <v>1171202</v>
      </c>
      <c r="J25" s="64">
        <f t="shared" si="3"/>
        <v>1171202</v>
      </c>
      <c r="K25" s="64">
        <f t="shared" si="4"/>
        <v>1171202</v>
      </c>
      <c r="L25" s="64">
        <f t="shared" si="5"/>
        <v>1171200.7199999997</v>
      </c>
      <c r="M25" s="112">
        <f t="shared" si="6"/>
        <v>441703</v>
      </c>
      <c r="N25" s="112">
        <f t="shared" si="7"/>
        <v>110426</v>
      </c>
      <c r="O25" s="112">
        <f t="shared" si="8"/>
        <v>110426</v>
      </c>
      <c r="P25" s="112">
        <f t="shared" si="9"/>
        <v>110426</v>
      </c>
      <c r="Q25" s="112">
        <f t="shared" si="10"/>
        <v>110425</v>
      </c>
      <c r="R25" s="112">
        <f t="shared" si="11"/>
        <v>4243103.72</v>
      </c>
      <c r="S25" s="112">
        <f t="shared" si="12"/>
        <v>1060776</v>
      </c>
      <c r="T25" s="112">
        <f t="shared" si="12"/>
        <v>1060776</v>
      </c>
      <c r="U25" s="112">
        <f t="shared" si="12"/>
        <v>1060776</v>
      </c>
      <c r="V25" s="112">
        <f t="shared" si="12"/>
        <v>1060775.7199999997</v>
      </c>
    </row>
    <row r="26" spans="1:22" x14ac:dyDescent="0.2">
      <c r="A26" s="52">
        <v>20</v>
      </c>
      <c r="B26" s="3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17"/>
      <c r="H26" s="64">
        <v>0</v>
      </c>
      <c r="I26" s="64">
        <f t="shared" si="2"/>
        <v>0</v>
      </c>
      <c r="J26" s="64">
        <f t="shared" si="3"/>
        <v>0</v>
      </c>
      <c r="K26" s="64">
        <f t="shared" si="4"/>
        <v>0</v>
      </c>
      <c r="L26" s="64">
        <f t="shared" si="5"/>
        <v>0</v>
      </c>
      <c r="M26" s="112">
        <f t="shared" si="6"/>
        <v>0</v>
      </c>
      <c r="N26" s="112">
        <f t="shared" si="7"/>
        <v>0</v>
      </c>
      <c r="O26" s="112">
        <f t="shared" si="8"/>
        <v>0</v>
      </c>
      <c r="P26" s="112">
        <f t="shared" si="9"/>
        <v>0</v>
      </c>
      <c r="Q26" s="112">
        <f t="shared" si="10"/>
        <v>0</v>
      </c>
      <c r="R26" s="112">
        <f t="shared" si="11"/>
        <v>0</v>
      </c>
      <c r="S26" s="112">
        <f t="shared" si="12"/>
        <v>0</v>
      </c>
      <c r="T26" s="112">
        <f t="shared" si="12"/>
        <v>0</v>
      </c>
      <c r="U26" s="112">
        <f t="shared" si="12"/>
        <v>0</v>
      </c>
      <c r="V26" s="112">
        <f t="shared" si="12"/>
        <v>0</v>
      </c>
    </row>
    <row r="27" spans="1:22" x14ac:dyDescent="0.2">
      <c r="A27" s="52">
        <v>21</v>
      </c>
      <c r="B27" s="3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17">
        <v>15523</v>
      </c>
      <c r="H27" s="64">
        <v>13330311.600000001</v>
      </c>
      <c r="I27" s="64">
        <f t="shared" si="2"/>
        <v>3332578</v>
      </c>
      <c r="J27" s="64">
        <f t="shared" si="3"/>
        <v>3332578</v>
      </c>
      <c r="K27" s="64">
        <f t="shared" si="4"/>
        <v>3332578</v>
      </c>
      <c r="L27" s="64">
        <f t="shared" si="5"/>
        <v>3332577.6000000015</v>
      </c>
      <c r="M27" s="112">
        <f t="shared" si="6"/>
        <v>1153284</v>
      </c>
      <c r="N27" s="112">
        <f t="shared" si="7"/>
        <v>288321</v>
      </c>
      <c r="O27" s="112">
        <f t="shared" si="8"/>
        <v>288321</v>
      </c>
      <c r="P27" s="112">
        <f t="shared" si="9"/>
        <v>288321</v>
      </c>
      <c r="Q27" s="112">
        <f t="shared" si="10"/>
        <v>288321</v>
      </c>
      <c r="R27" s="112">
        <f t="shared" si="11"/>
        <v>12177027.600000001</v>
      </c>
      <c r="S27" s="112">
        <f t="shared" si="12"/>
        <v>3044257</v>
      </c>
      <c r="T27" s="112">
        <f t="shared" si="12"/>
        <v>3044257</v>
      </c>
      <c r="U27" s="112">
        <f t="shared" si="12"/>
        <v>3044257</v>
      </c>
      <c r="V27" s="112">
        <f t="shared" si="12"/>
        <v>3044256.6000000015</v>
      </c>
    </row>
    <row r="28" spans="1:22" x14ac:dyDescent="0.2">
      <c r="A28" s="52">
        <v>22</v>
      </c>
      <c r="B28" s="3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17">
        <v>25931</v>
      </c>
      <c r="H28" s="64">
        <v>21704760</v>
      </c>
      <c r="I28" s="64">
        <f t="shared" si="2"/>
        <v>5426190</v>
      </c>
      <c r="J28" s="64">
        <f t="shared" si="3"/>
        <v>5426190</v>
      </c>
      <c r="K28" s="64">
        <f t="shared" si="4"/>
        <v>5426190</v>
      </c>
      <c r="L28" s="64">
        <f t="shared" si="5"/>
        <v>5426190</v>
      </c>
      <c r="M28" s="112">
        <f t="shared" si="6"/>
        <v>3882069</v>
      </c>
      <c r="N28" s="112">
        <f t="shared" si="7"/>
        <v>970517</v>
      </c>
      <c r="O28" s="112">
        <f t="shared" si="8"/>
        <v>970517</v>
      </c>
      <c r="P28" s="112">
        <f t="shared" si="9"/>
        <v>970517</v>
      </c>
      <c r="Q28" s="112">
        <f t="shared" si="10"/>
        <v>970518</v>
      </c>
      <c r="R28" s="112">
        <f t="shared" si="11"/>
        <v>17822691</v>
      </c>
      <c r="S28" s="112">
        <f t="shared" si="12"/>
        <v>4455673</v>
      </c>
      <c r="T28" s="112">
        <f t="shared" si="12"/>
        <v>4455673</v>
      </c>
      <c r="U28" s="112">
        <f t="shared" si="12"/>
        <v>4455673</v>
      </c>
      <c r="V28" s="112">
        <f t="shared" si="12"/>
        <v>4455672</v>
      </c>
    </row>
    <row r="29" spans="1:22" x14ac:dyDescent="0.2">
      <c r="A29" s="52">
        <v>23</v>
      </c>
      <c r="B29" s="3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17">
        <v>18858</v>
      </c>
      <c r="H29" s="64">
        <v>15729215.039999999</v>
      </c>
      <c r="I29" s="64">
        <f t="shared" si="2"/>
        <v>3932304</v>
      </c>
      <c r="J29" s="64">
        <f t="shared" si="3"/>
        <v>3932304</v>
      </c>
      <c r="K29" s="64">
        <f t="shared" si="4"/>
        <v>3932304</v>
      </c>
      <c r="L29" s="64">
        <f t="shared" si="5"/>
        <v>3932303.0399999991</v>
      </c>
      <c r="M29" s="112">
        <f t="shared" si="6"/>
        <v>1098308</v>
      </c>
      <c r="N29" s="112">
        <f t="shared" si="7"/>
        <v>274577</v>
      </c>
      <c r="O29" s="112">
        <f t="shared" si="8"/>
        <v>274577</v>
      </c>
      <c r="P29" s="112">
        <f t="shared" si="9"/>
        <v>274577</v>
      </c>
      <c r="Q29" s="112">
        <f t="shared" si="10"/>
        <v>274577</v>
      </c>
      <c r="R29" s="112">
        <f t="shared" si="11"/>
        <v>14630907.039999999</v>
      </c>
      <c r="S29" s="112">
        <f t="shared" si="12"/>
        <v>3657727</v>
      </c>
      <c r="T29" s="112">
        <f t="shared" si="12"/>
        <v>3657727</v>
      </c>
      <c r="U29" s="112">
        <f t="shared" si="12"/>
        <v>3657727</v>
      </c>
      <c r="V29" s="112">
        <f t="shared" si="12"/>
        <v>3657726.0399999991</v>
      </c>
    </row>
    <row r="30" spans="1:22" x14ac:dyDescent="0.2">
      <c r="A30" s="52">
        <v>24</v>
      </c>
      <c r="B30" s="3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17">
        <v>18527</v>
      </c>
      <c r="H30" s="64">
        <v>15494846.399999999</v>
      </c>
      <c r="I30" s="64">
        <f t="shared" si="2"/>
        <v>3873712</v>
      </c>
      <c r="J30" s="64">
        <f t="shared" si="3"/>
        <v>3873712</v>
      </c>
      <c r="K30" s="64">
        <f t="shared" si="4"/>
        <v>3873712</v>
      </c>
      <c r="L30" s="64">
        <f t="shared" si="5"/>
        <v>3873710.3999999985</v>
      </c>
      <c r="M30" s="112">
        <f t="shared" si="6"/>
        <v>1998338</v>
      </c>
      <c r="N30" s="112">
        <f t="shared" si="7"/>
        <v>499585</v>
      </c>
      <c r="O30" s="112">
        <f t="shared" si="8"/>
        <v>499585</v>
      </c>
      <c r="P30" s="112">
        <f t="shared" si="9"/>
        <v>499585</v>
      </c>
      <c r="Q30" s="112">
        <f t="shared" si="10"/>
        <v>499583</v>
      </c>
      <c r="R30" s="112">
        <f t="shared" si="11"/>
        <v>13496508.399999999</v>
      </c>
      <c r="S30" s="112">
        <f t="shared" si="12"/>
        <v>3374127</v>
      </c>
      <c r="T30" s="112">
        <f t="shared" si="12"/>
        <v>3374127</v>
      </c>
      <c r="U30" s="112">
        <f t="shared" si="12"/>
        <v>3374127</v>
      </c>
      <c r="V30" s="112">
        <f t="shared" si="12"/>
        <v>3374127.3999999985</v>
      </c>
    </row>
    <row r="31" spans="1:22" ht="30" x14ac:dyDescent="0.2">
      <c r="A31" s="52">
        <v>25</v>
      </c>
      <c r="B31" s="3" t="s">
        <v>68</v>
      </c>
      <c r="C31" s="71"/>
      <c r="D31" s="71"/>
      <c r="E31" s="71"/>
      <c r="F31" s="71"/>
      <c r="G31" s="118">
        <v>0</v>
      </c>
      <c r="H31" s="64">
        <v>0</v>
      </c>
      <c r="I31" s="64">
        <f t="shared" si="2"/>
        <v>0</v>
      </c>
      <c r="J31" s="64">
        <f t="shared" si="3"/>
        <v>0</v>
      </c>
      <c r="K31" s="64">
        <f t="shared" si="4"/>
        <v>0</v>
      </c>
      <c r="L31" s="64">
        <f t="shared" si="5"/>
        <v>0</v>
      </c>
      <c r="M31" s="112">
        <f t="shared" si="6"/>
        <v>0</v>
      </c>
      <c r="N31" s="112">
        <f t="shared" si="7"/>
        <v>0</v>
      </c>
      <c r="O31" s="112">
        <f t="shared" si="8"/>
        <v>0</v>
      </c>
      <c r="P31" s="112">
        <f t="shared" si="9"/>
        <v>0</v>
      </c>
      <c r="Q31" s="112">
        <f t="shared" si="10"/>
        <v>0</v>
      </c>
      <c r="R31" s="112">
        <f t="shared" si="11"/>
        <v>0</v>
      </c>
      <c r="S31" s="112">
        <f t="shared" si="12"/>
        <v>0</v>
      </c>
      <c r="T31" s="112">
        <f t="shared" si="12"/>
        <v>0</v>
      </c>
      <c r="U31" s="112">
        <f t="shared" si="12"/>
        <v>0</v>
      </c>
      <c r="V31" s="112">
        <f t="shared" si="12"/>
        <v>0</v>
      </c>
    </row>
    <row r="32" spans="1:22" ht="30" x14ac:dyDescent="0.2">
      <c r="A32" s="52">
        <v>26</v>
      </c>
      <c r="B32" s="3" t="s">
        <v>69</v>
      </c>
      <c r="C32" s="71"/>
      <c r="D32" s="71"/>
      <c r="E32" s="71"/>
      <c r="F32" s="71"/>
      <c r="G32" s="118">
        <v>0</v>
      </c>
      <c r="H32" s="64">
        <v>0</v>
      </c>
      <c r="I32" s="64">
        <f t="shared" si="2"/>
        <v>0</v>
      </c>
      <c r="J32" s="64">
        <f t="shared" si="3"/>
        <v>0</v>
      </c>
      <c r="K32" s="64">
        <f t="shared" si="4"/>
        <v>0</v>
      </c>
      <c r="L32" s="64">
        <f t="shared" si="5"/>
        <v>0</v>
      </c>
      <c r="M32" s="112">
        <f t="shared" si="6"/>
        <v>0</v>
      </c>
      <c r="N32" s="112">
        <f t="shared" si="7"/>
        <v>0</v>
      </c>
      <c r="O32" s="112">
        <f t="shared" si="8"/>
        <v>0</v>
      </c>
      <c r="P32" s="112">
        <f t="shared" si="9"/>
        <v>0</v>
      </c>
      <c r="Q32" s="112">
        <f t="shared" si="10"/>
        <v>0</v>
      </c>
      <c r="R32" s="112">
        <f t="shared" si="11"/>
        <v>0</v>
      </c>
      <c r="S32" s="112">
        <f t="shared" si="12"/>
        <v>0</v>
      </c>
      <c r="T32" s="112">
        <f t="shared" si="12"/>
        <v>0</v>
      </c>
      <c r="U32" s="112">
        <f t="shared" si="12"/>
        <v>0</v>
      </c>
      <c r="V32" s="112">
        <f t="shared" si="12"/>
        <v>0</v>
      </c>
    </row>
    <row r="33" spans="1:22" ht="30" x14ac:dyDescent="0.2">
      <c r="A33" s="52">
        <v>27</v>
      </c>
      <c r="B33" s="3" t="s">
        <v>25</v>
      </c>
      <c r="C33" s="71"/>
      <c r="D33" s="71"/>
      <c r="E33" s="71"/>
      <c r="F33" s="71"/>
      <c r="G33" s="118">
        <v>0</v>
      </c>
      <c r="H33" s="64">
        <v>0</v>
      </c>
      <c r="I33" s="64">
        <f t="shared" si="2"/>
        <v>0</v>
      </c>
      <c r="J33" s="64">
        <f t="shared" si="3"/>
        <v>0</v>
      </c>
      <c r="K33" s="64">
        <f t="shared" si="4"/>
        <v>0</v>
      </c>
      <c r="L33" s="64">
        <f t="shared" si="5"/>
        <v>0</v>
      </c>
      <c r="M33" s="112">
        <f t="shared" si="6"/>
        <v>0</v>
      </c>
      <c r="N33" s="112">
        <f t="shared" si="7"/>
        <v>0</v>
      </c>
      <c r="O33" s="112">
        <f t="shared" si="8"/>
        <v>0</v>
      </c>
      <c r="P33" s="112">
        <f t="shared" si="9"/>
        <v>0</v>
      </c>
      <c r="Q33" s="112">
        <f t="shared" si="10"/>
        <v>0</v>
      </c>
      <c r="R33" s="112">
        <f t="shared" si="11"/>
        <v>0</v>
      </c>
      <c r="S33" s="112">
        <f t="shared" si="12"/>
        <v>0</v>
      </c>
      <c r="T33" s="112">
        <f t="shared" si="12"/>
        <v>0</v>
      </c>
      <c r="U33" s="112">
        <f t="shared" si="12"/>
        <v>0</v>
      </c>
      <c r="V33" s="112">
        <f t="shared" si="12"/>
        <v>0</v>
      </c>
    </row>
    <row r="34" spans="1:22" ht="30" x14ac:dyDescent="0.2">
      <c r="A34" s="52">
        <v>28</v>
      </c>
      <c r="B34" s="3" t="s">
        <v>70</v>
      </c>
      <c r="C34" s="71"/>
      <c r="D34" s="71"/>
      <c r="E34" s="71"/>
      <c r="F34" s="71"/>
      <c r="G34" s="118">
        <v>0</v>
      </c>
      <c r="H34" s="64">
        <v>0</v>
      </c>
      <c r="I34" s="64">
        <f t="shared" si="2"/>
        <v>0</v>
      </c>
      <c r="J34" s="64">
        <f t="shared" si="3"/>
        <v>0</v>
      </c>
      <c r="K34" s="64">
        <f t="shared" si="4"/>
        <v>0</v>
      </c>
      <c r="L34" s="64">
        <f t="shared" si="5"/>
        <v>0</v>
      </c>
      <c r="M34" s="112">
        <f t="shared" si="6"/>
        <v>0</v>
      </c>
      <c r="N34" s="112">
        <f t="shared" si="7"/>
        <v>0</v>
      </c>
      <c r="O34" s="112">
        <f t="shared" si="8"/>
        <v>0</v>
      </c>
      <c r="P34" s="112">
        <f t="shared" si="9"/>
        <v>0</v>
      </c>
      <c r="Q34" s="112">
        <f t="shared" si="10"/>
        <v>0</v>
      </c>
      <c r="R34" s="112">
        <f t="shared" si="11"/>
        <v>0</v>
      </c>
      <c r="S34" s="112">
        <f t="shared" si="12"/>
        <v>0</v>
      </c>
      <c r="T34" s="112">
        <f t="shared" si="12"/>
        <v>0</v>
      </c>
      <c r="U34" s="112">
        <f t="shared" si="12"/>
        <v>0</v>
      </c>
      <c r="V34" s="112">
        <f t="shared" si="12"/>
        <v>0</v>
      </c>
    </row>
    <row r="35" spans="1:22" ht="30" x14ac:dyDescent="0.2">
      <c r="A35" s="52">
        <v>29</v>
      </c>
      <c r="B35" s="3" t="s">
        <v>71</v>
      </c>
      <c r="C35" s="71"/>
      <c r="D35" s="71"/>
      <c r="E35" s="71"/>
      <c r="F35" s="71"/>
      <c r="G35" s="118">
        <v>0</v>
      </c>
      <c r="H35" s="64">
        <v>0</v>
      </c>
      <c r="I35" s="64">
        <f t="shared" si="2"/>
        <v>0</v>
      </c>
      <c r="J35" s="64">
        <f t="shared" si="3"/>
        <v>0</v>
      </c>
      <c r="K35" s="64">
        <f t="shared" si="4"/>
        <v>0</v>
      </c>
      <c r="L35" s="64">
        <f t="shared" si="5"/>
        <v>0</v>
      </c>
      <c r="M35" s="112">
        <f t="shared" si="6"/>
        <v>0</v>
      </c>
      <c r="N35" s="112">
        <f t="shared" si="7"/>
        <v>0</v>
      </c>
      <c r="O35" s="112">
        <f t="shared" si="8"/>
        <v>0</v>
      </c>
      <c r="P35" s="112">
        <f t="shared" si="9"/>
        <v>0</v>
      </c>
      <c r="Q35" s="112">
        <f t="shared" si="10"/>
        <v>0</v>
      </c>
      <c r="R35" s="112">
        <f t="shared" si="11"/>
        <v>0</v>
      </c>
      <c r="S35" s="112">
        <f t="shared" si="12"/>
        <v>0</v>
      </c>
      <c r="T35" s="112">
        <f t="shared" si="12"/>
        <v>0</v>
      </c>
      <c r="U35" s="112">
        <f t="shared" si="12"/>
        <v>0</v>
      </c>
      <c r="V35" s="112">
        <f t="shared" si="12"/>
        <v>0</v>
      </c>
    </row>
    <row r="36" spans="1:22" ht="45" x14ac:dyDescent="0.2">
      <c r="A36" s="52">
        <v>30</v>
      </c>
      <c r="B36" s="3" t="s">
        <v>26</v>
      </c>
      <c r="C36" s="71"/>
      <c r="D36" s="71"/>
      <c r="E36" s="71"/>
      <c r="F36" s="71"/>
      <c r="G36" s="118">
        <v>0</v>
      </c>
      <c r="H36" s="64">
        <v>0</v>
      </c>
      <c r="I36" s="64">
        <f t="shared" si="2"/>
        <v>0</v>
      </c>
      <c r="J36" s="64">
        <f t="shared" si="3"/>
        <v>0</v>
      </c>
      <c r="K36" s="64">
        <f t="shared" si="4"/>
        <v>0</v>
      </c>
      <c r="L36" s="64">
        <f t="shared" si="5"/>
        <v>0</v>
      </c>
      <c r="M36" s="112">
        <f t="shared" si="6"/>
        <v>0</v>
      </c>
      <c r="N36" s="112">
        <f t="shared" si="7"/>
        <v>0</v>
      </c>
      <c r="O36" s="112">
        <f t="shared" si="8"/>
        <v>0</v>
      </c>
      <c r="P36" s="112">
        <f t="shared" si="9"/>
        <v>0</v>
      </c>
      <c r="Q36" s="112">
        <f t="shared" si="10"/>
        <v>0</v>
      </c>
      <c r="R36" s="112">
        <f t="shared" si="11"/>
        <v>0</v>
      </c>
      <c r="S36" s="112">
        <f t="shared" si="12"/>
        <v>0</v>
      </c>
      <c r="T36" s="112">
        <f t="shared" si="12"/>
        <v>0</v>
      </c>
      <c r="U36" s="112">
        <f t="shared" si="12"/>
        <v>0</v>
      </c>
      <c r="V36" s="112">
        <f t="shared" si="12"/>
        <v>0</v>
      </c>
    </row>
    <row r="37" spans="1:22" ht="30" x14ac:dyDescent="0.2">
      <c r="A37" s="52">
        <v>31</v>
      </c>
      <c r="B37" s="3" t="s">
        <v>27</v>
      </c>
      <c r="C37" s="71"/>
      <c r="D37" s="71"/>
      <c r="E37" s="71"/>
      <c r="F37" s="71"/>
      <c r="G37" s="118">
        <v>0</v>
      </c>
      <c r="H37" s="64">
        <v>0</v>
      </c>
      <c r="I37" s="64">
        <f t="shared" si="2"/>
        <v>0</v>
      </c>
      <c r="J37" s="64">
        <f t="shared" si="3"/>
        <v>0</v>
      </c>
      <c r="K37" s="64">
        <f t="shared" si="4"/>
        <v>0</v>
      </c>
      <c r="L37" s="64">
        <f t="shared" si="5"/>
        <v>0</v>
      </c>
      <c r="M37" s="112">
        <f t="shared" si="6"/>
        <v>0</v>
      </c>
      <c r="N37" s="112">
        <f t="shared" si="7"/>
        <v>0</v>
      </c>
      <c r="O37" s="112">
        <f t="shared" si="8"/>
        <v>0</v>
      </c>
      <c r="P37" s="112">
        <f t="shared" si="9"/>
        <v>0</v>
      </c>
      <c r="Q37" s="112">
        <f t="shared" si="10"/>
        <v>0</v>
      </c>
      <c r="R37" s="112">
        <f t="shared" si="11"/>
        <v>0</v>
      </c>
      <c r="S37" s="112">
        <f t="shared" si="12"/>
        <v>0</v>
      </c>
      <c r="T37" s="112">
        <f t="shared" si="12"/>
        <v>0</v>
      </c>
      <c r="U37" s="112">
        <f t="shared" si="12"/>
        <v>0</v>
      </c>
      <c r="V37" s="112">
        <f t="shared" si="12"/>
        <v>0</v>
      </c>
    </row>
    <row r="38" spans="1:22" x14ac:dyDescent="0.2">
      <c r="A38" s="52">
        <v>32</v>
      </c>
      <c r="B38" s="3" t="s">
        <v>28</v>
      </c>
      <c r="C38" s="71"/>
      <c r="D38" s="71"/>
      <c r="E38" s="71"/>
      <c r="F38" s="71"/>
      <c r="G38" s="118">
        <v>0</v>
      </c>
      <c r="H38" s="64">
        <v>0</v>
      </c>
      <c r="I38" s="64">
        <f t="shared" si="2"/>
        <v>0</v>
      </c>
      <c r="J38" s="64">
        <f t="shared" si="3"/>
        <v>0</v>
      </c>
      <c r="K38" s="64">
        <f t="shared" si="4"/>
        <v>0</v>
      </c>
      <c r="L38" s="64">
        <f t="shared" si="5"/>
        <v>0</v>
      </c>
      <c r="M38" s="112">
        <f t="shared" si="6"/>
        <v>0</v>
      </c>
      <c r="N38" s="112">
        <f t="shared" si="7"/>
        <v>0</v>
      </c>
      <c r="O38" s="112">
        <f t="shared" si="8"/>
        <v>0</v>
      </c>
      <c r="P38" s="112">
        <f t="shared" si="9"/>
        <v>0</v>
      </c>
      <c r="Q38" s="112">
        <f t="shared" si="10"/>
        <v>0</v>
      </c>
      <c r="R38" s="112">
        <f t="shared" si="11"/>
        <v>0</v>
      </c>
      <c r="S38" s="112">
        <f t="shared" si="12"/>
        <v>0</v>
      </c>
      <c r="T38" s="112">
        <f t="shared" si="12"/>
        <v>0</v>
      </c>
      <c r="U38" s="112">
        <f t="shared" si="12"/>
        <v>0</v>
      </c>
      <c r="V38" s="112">
        <f t="shared" si="12"/>
        <v>0</v>
      </c>
    </row>
    <row r="39" spans="1:22" ht="30" x14ac:dyDescent="0.2">
      <c r="A39" s="52">
        <v>33</v>
      </c>
      <c r="B39" s="3" t="s">
        <v>72</v>
      </c>
      <c r="C39" s="71"/>
      <c r="D39" s="71"/>
      <c r="E39" s="71"/>
      <c r="F39" s="71"/>
      <c r="G39" s="118">
        <v>0</v>
      </c>
      <c r="H39" s="64">
        <v>0</v>
      </c>
      <c r="I39" s="64">
        <f t="shared" ref="I39:I70" si="13">ROUND(H39/4,)</f>
        <v>0</v>
      </c>
      <c r="J39" s="64">
        <f t="shared" ref="J39:J70" si="14">I39</f>
        <v>0</v>
      </c>
      <c r="K39" s="64">
        <f t="shared" ref="K39:K70" si="15">I39</f>
        <v>0</v>
      </c>
      <c r="L39" s="64">
        <f t="shared" ref="L39:L70" si="16">H39-I39-J39-K39</f>
        <v>0</v>
      </c>
      <c r="M39" s="112">
        <f t="shared" si="6"/>
        <v>0</v>
      </c>
      <c r="N39" s="112">
        <f t="shared" si="7"/>
        <v>0</v>
      </c>
      <c r="O39" s="112">
        <f t="shared" si="8"/>
        <v>0</v>
      </c>
      <c r="P39" s="112">
        <f t="shared" si="9"/>
        <v>0</v>
      </c>
      <c r="Q39" s="112">
        <f t="shared" si="10"/>
        <v>0</v>
      </c>
      <c r="R39" s="112">
        <f t="shared" si="11"/>
        <v>0</v>
      </c>
      <c r="S39" s="112">
        <f t="shared" si="12"/>
        <v>0</v>
      </c>
      <c r="T39" s="112">
        <f t="shared" si="12"/>
        <v>0</v>
      </c>
      <c r="U39" s="112">
        <f t="shared" si="12"/>
        <v>0</v>
      </c>
      <c r="V39" s="112">
        <f t="shared" si="12"/>
        <v>0</v>
      </c>
    </row>
    <row r="40" spans="1:22" x14ac:dyDescent="0.2">
      <c r="A40" s="52">
        <v>34</v>
      </c>
      <c r="B40" s="3" t="s">
        <v>29</v>
      </c>
      <c r="C40" s="71"/>
      <c r="D40" s="71"/>
      <c r="E40" s="71"/>
      <c r="F40" s="71"/>
      <c r="G40" s="118">
        <v>0</v>
      </c>
      <c r="H40" s="64">
        <v>0</v>
      </c>
      <c r="I40" s="64">
        <f t="shared" si="13"/>
        <v>0</v>
      </c>
      <c r="J40" s="64">
        <f t="shared" si="14"/>
        <v>0</v>
      </c>
      <c r="K40" s="64">
        <f t="shared" si="15"/>
        <v>0</v>
      </c>
      <c r="L40" s="64">
        <f t="shared" si="16"/>
        <v>0</v>
      </c>
      <c r="M40" s="112">
        <f t="shared" si="6"/>
        <v>0</v>
      </c>
      <c r="N40" s="112">
        <f t="shared" si="7"/>
        <v>0</v>
      </c>
      <c r="O40" s="112">
        <f t="shared" si="8"/>
        <v>0</v>
      </c>
      <c r="P40" s="112">
        <f t="shared" si="9"/>
        <v>0</v>
      </c>
      <c r="Q40" s="112">
        <f t="shared" si="10"/>
        <v>0</v>
      </c>
      <c r="R40" s="112">
        <f t="shared" si="11"/>
        <v>0</v>
      </c>
      <c r="S40" s="112">
        <f t="shared" si="12"/>
        <v>0</v>
      </c>
      <c r="T40" s="112">
        <f t="shared" si="12"/>
        <v>0</v>
      </c>
      <c r="U40" s="112">
        <f t="shared" si="12"/>
        <v>0</v>
      </c>
      <c r="V40" s="112">
        <f t="shared" si="12"/>
        <v>0</v>
      </c>
    </row>
    <row r="41" spans="1:22" ht="30" x14ac:dyDescent="0.2">
      <c r="A41" s="52">
        <v>35</v>
      </c>
      <c r="B41" s="3" t="s">
        <v>30</v>
      </c>
      <c r="C41" s="71"/>
      <c r="D41" s="71"/>
      <c r="E41" s="71"/>
      <c r="F41" s="71"/>
      <c r="G41" s="118">
        <v>0</v>
      </c>
      <c r="H41" s="64">
        <v>0</v>
      </c>
      <c r="I41" s="64">
        <f t="shared" si="13"/>
        <v>0</v>
      </c>
      <c r="J41" s="64">
        <f t="shared" si="14"/>
        <v>0</v>
      </c>
      <c r="K41" s="64">
        <f t="shared" si="15"/>
        <v>0</v>
      </c>
      <c r="L41" s="64">
        <f t="shared" si="16"/>
        <v>0</v>
      </c>
      <c r="M41" s="112">
        <f t="shared" si="6"/>
        <v>0</v>
      </c>
      <c r="N41" s="112">
        <f t="shared" si="7"/>
        <v>0</v>
      </c>
      <c r="O41" s="112">
        <f t="shared" si="8"/>
        <v>0</v>
      </c>
      <c r="P41" s="112">
        <f t="shared" si="9"/>
        <v>0</v>
      </c>
      <c r="Q41" s="112">
        <f t="shared" si="10"/>
        <v>0</v>
      </c>
      <c r="R41" s="112">
        <f t="shared" si="11"/>
        <v>0</v>
      </c>
      <c r="S41" s="112">
        <f t="shared" si="12"/>
        <v>0</v>
      </c>
      <c r="T41" s="112">
        <f t="shared" si="12"/>
        <v>0</v>
      </c>
      <c r="U41" s="112">
        <f t="shared" si="12"/>
        <v>0</v>
      </c>
      <c r="V41" s="112">
        <f t="shared" si="12"/>
        <v>0</v>
      </c>
    </row>
    <row r="42" spans="1:22" ht="30" x14ac:dyDescent="0.2">
      <c r="A42" s="52">
        <v>36</v>
      </c>
      <c r="B42" s="3" t="s">
        <v>73</v>
      </c>
      <c r="C42" s="71">
        <f>C43+C44+C45+C46+C52</f>
        <v>274080</v>
      </c>
      <c r="D42" s="71">
        <f>D43+D44+D45+D46+D52</f>
        <v>57143</v>
      </c>
      <c r="E42" s="71">
        <f>C42/(C42+D42)</f>
        <v>0.82747876808071907</v>
      </c>
      <c r="F42" s="71">
        <f>1-E42</f>
        <v>0.17252123191928093</v>
      </c>
      <c r="G42" s="117">
        <v>383016</v>
      </c>
      <c r="H42" s="64">
        <v>324426928.31999999</v>
      </c>
      <c r="I42" s="64">
        <f t="shared" si="13"/>
        <v>81106732</v>
      </c>
      <c r="J42" s="64">
        <f t="shared" si="14"/>
        <v>81106732</v>
      </c>
      <c r="K42" s="64">
        <f t="shared" si="15"/>
        <v>81106732</v>
      </c>
      <c r="L42" s="64">
        <f t="shared" si="16"/>
        <v>81106732.319999993</v>
      </c>
      <c r="M42" s="112">
        <f t="shared" si="6"/>
        <v>268456395</v>
      </c>
      <c r="N42" s="112">
        <f t="shared" si="7"/>
        <v>67114099</v>
      </c>
      <c r="O42" s="112">
        <f t="shared" si="8"/>
        <v>67114099</v>
      </c>
      <c r="P42" s="112">
        <f t="shared" si="9"/>
        <v>67114099</v>
      </c>
      <c r="Q42" s="112">
        <f t="shared" si="10"/>
        <v>67114098</v>
      </c>
      <c r="R42" s="112">
        <f t="shared" si="11"/>
        <v>55970533.319999993</v>
      </c>
      <c r="S42" s="112">
        <f t="shared" si="12"/>
        <v>13992633</v>
      </c>
      <c r="T42" s="112">
        <f t="shared" si="12"/>
        <v>13992633</v>
      </c>
      <c r="U42" s="112">
        <f t="shared" si="12"/>
        <v>13992633</v>
      </c>
      <c r="V42" s="112">
        <f t="shared" si="12"/>
        <v>13992634.319999993</v>
      </c>
    </row>
    <row r="43" spans="1:22" x14ac:dyDescent="0.2">
      <c r="A43" s="52">
        <v>37</v>
      </c>
      <c r="B43" s="3" t="s">
        <v>31</v>
      </c>
      <c r="C43" s="71">
        <v>20296</v>
      </c>
      <c r="D43" s="71">
        <v>7088</v>
      </c>
      <c r="E43" s="71">
        <f>C43/(C43+D43)</f>
        <v>0.74116272275781481</v>
      </c>
      <c r="F43" s="71">
        <f>1-E43</f>
        <v>0.25883727724218519</v>
      </c>
      <c r="G43" s="118">
        <v>0</v>
      </c>
      <c r="H43" s="64">
        <v>0</v>
      </c>
      <c r="I43" s="64">
        <f t="shared" si="13"/>
        <v>0</v>
      </c>
      <c r="J43" s="64">
        <f t="shared" si="14"/>
        <v>0</v>
      </c>
      <c r="K43" s="64">
        <f t="shared" si="15"/>
        <v>0</v>
      </c>
      <c r="L43" s="64">
        <f t="shared" si="16"/>
        <v>0</v>
      </c>
      <c r="M43" s="112">
        <f t="shared" si="6"/>
        <v>0</v>
      </c>
      <c r="N43" s="112">
        <f t="shared" si="7"/>
        <v>0</v>
      </c>
      <c r="O43" s="112">
        <f t="shared" si="8"/>
        <v>0</v>
      </c>
      <c r="P43" s="112">
        <f t="shared" si="9"/>
        <v>0</v>
      </c>
      <c r="Q43" s="112">
        <f t="shared" si="10"/>
        <v>0</v>
      </c>
      <c r="R43" s="112">
        <f t="shared" si="11"/>
        <v>0</v>
      </c>
      <c r="S43" s="112">
        <f t="shared" si="12"/>
        <v>0</v>
      </c>
      <c r="T43" s="112">
        <f t="shared" si="12"/>
        <v>0</v>
      </c>
      <c r="U43" s="112">
        <f t="shared" si="12"/>
        <v>0</v>
      </c>
      <c r="V43" s="112">
        <f t="shared" si="12"/>
        <v>0</v>
      </c>
    </row>
    <row r="44" spans="1:22" x14ac:dyDescent="0.2">
      <c r="A44" s="52">
        <v>38</v>
      </c>
      <c r="B44" s="3" t="s">
        <v>32</v>
      </c>
      <c r="C44" s="71">
        <v>60194</v>
      </c>
      <c r="D44" s="71">
        <v>10332</v>
      </c>
      <c r="E44" s="71">
        <f>C44/(C44+D44)</f>
        <v>0.85350083657091003</v>
      </c>
      <c r="F44" s="71">
        <f>1-E44</f>
        <v>0.14649916342908997</v>
      </c>
      <c r="G44" s="118">
        <v>0</v>
      </c>
      <c r="H44" s="64">
        <v>0</v>
      </c>
      <c r="I44" s="64">
        <f t="shared" si="13"/>
        <v>0</v>
      </c>
      <c r="J44" s="64">
        <f t="shared" si="14"/>
        <v>0</v>
      </c>
      <c r="K44" s="64">
        <f t="shared" si="15"/>
        <v>0</v>
      </c>
      <c r="L44" s="64">
        <f t="shared" si="16"/>
        <v>0</v>
      </c>
      <c r="M44" s="112">
        <f t="shared" si="6"/>
        <v>0</v>
      </c>
      <c r="N44" s="112">
        <f t="shared" si="7"/>
        <v>0</v>
      </c>
      <c r="O44" s="112">
        <f t="shared" si="8"/>
        <v>0</v>
      </c>
      <c r="P44" s="112">
        <f t="shared" si="9"/>
        <v>0</v>
      </c>
      <c r="Q44" s="112">
        <f t="shared" si="10"/>
        <v>0</v>
      </c>
      <c r="R44" s="112">
        <f t="shared" si="11"/>
        <v>0</v>
      </c>
      <c r="S44" s="112">
        <f t="shared" si="12"/>
        <v>0</v>
      </c>
      <c r="T44" s="112">
        <f t="shared" si="12"/>
        <v>0</v>
      </c>
      <c r="U44" s="112">
        <f t="shared" si="12"/>
        <v>0</v>
      </c>
      <c r="V44" s="112">
        <f t="shared" si="12"/>
        <v>0</v>
      </c>
    </row>
    <row r="45" spans="1:22" x14ac:dyDescent="0.2">
      <c r="A45" s="52">
        <v>39</v>
      </c>
      <c r="B45" s="3" t="s">
        <v>33</v>
      </c>
      <c r="C45" s="71">
        <v>94360</v>
      </c>
      <c r="D45" s="71">
        <v>17577</v>
      </c>
      <c r="E45" s="71">
        <f>C45/(C45+D45)</f>
        <v>0.84297417297229693</v>
      </c>
      <c r="F45" s="71">
        <f>1-E45</f>
        <v>0.15702582702770307</v>
      </c>
      <c r="G45" s="118">
        <v>0</v>
      </c>
      <c r="H45" s="64">
        <v>0</v>
      </c>
      <c r="I45" s="64">
        <f t="shared" si="13"/>
        <v>0</v>
      </c>
      <c r="J45" s="64">
        <f t="shared" si="14"/>
        <v>0</v>
      </c>
      <c r="K45" s="64">
        <f t="shared" si="15"/>
        <v>0</v>
      </c>
      <c r="L45" s="64">
        <f t="shared" si="16"/>
        <v>0</v>
      </c>
      <c r="M45" s="112">
        <f t="shared" si="6"/>
        <v>0</v>
      </c>
      <c r="N45" s="112">
        <f t="shared" si="7"/>
        <v>0</v>
      </c>
      <c r="O45" s="112">
        <f t="shared" si="8"/>
        <v>0</v>
      </c>
      <c r="P45" s="112">
        <f t="shared" si="9"/>
        <v>0</v>
      </c>
      <c r="Q45" s="112">
        <f t="shared" si="10"/>
        <v>0</v>
      </c>
      <c r="R45" s="112">
        <f t="shared" si="11"/>
        <v>0</v>
      </c>
      <c r="S45" s="112">
        <f t="shared" si="12"/>
        <v>0</v>
      </c>
      <c r="T45" s="112">
        <f t="shared" si="12"/>
        <v>0</v>
      </c>
      <c r="U45" s="112">
        <f t="shared" si="12"/>
        <v>0</v>
      </c>
      <c r="V45" s="112">
        <f t="shared" si="12"/>
        <v>0</v>
      </c>
    </row>
    <row r="46" spans="1:22" x14ac:dyDescent="0.2">
      <c r="A46" s="52">
        <v>40</v>
      </c>
      <c r="B46" s="3" t="s">
        <v>34</v>
      </c>
      <c r="C46" s="71">
        <v>92101</v>
      </c>
      <c r="D46" s="71">
        <v>20950</v>
      </c>
      <c r="E46" s="71">
        <f>C46/(C46+D46)</f>
        <v>0.81468540747096441</v>
      </c>
      <c r="F46" s="71">
        <f>1-E46</f>
        <v>0.18531459252903559</v>
      </c>
      <c r="G46" s="118">
        <v>0</v>
      </c>
      <c r="H46" s="64">
        <v>0</v>
      </c>
      <c r="I46" s="64">
        <f t="shared" si="13"/>
        <v>0</v>
      </c>
      <c r="J46" s="64">
        <f t="shared" si="14"/>
        <v>0</v>
      </c>
      <c r="K46" s="64">
        <f t="shared" si="15"/>
        <v>0</v>
      </c>
      <c r="L46" s="64">
        <f t="shared" si="16"/>
        <v>0</v>
      </c>
      <c r="M46" s="112">
        <f t="shared" si="6"/>
        <v>0</v>
      </c>
      <c r="N46" s="112">
        <f t="shared" si="7"/>
        <v>0</v>
      </c>
      <c r="O46" s="112">
        <f t="shared" si="8"/>
        <v>0</v>
      </c>
      <c r="P46" s="112">
        <f t="shared" si="9"/>
        <v>0</v>
      </c>
      <c r="Q46" s="112">
        <f t="shared" si="10"/>
        <v>0</v>
      </c>
      <c r="R46" s="112">
        <f t="shared" si="11"/>
        <v>0</v>
      </c>
      <c r="S46" s="112">
        <f t="shared" si="12"/>
        <v>0</v>
      </c>
      <c r="T46" s="112">
        <f t="shared" si="12"/>
        <v>0</v>
      </c>
      <c r="U46" s="112">
        <f t="shared" si="12"/>
        <v>0</v>
      </c>
      <c r="V46" s="112">
        <f t="shared" si="12"/>
        <v>0</v>
      </c>
    </row>
    <row r="47" spans="1:22" ht="30" x14ac:dyDescent="0.2">
      <c r="A47" s="52">
        <v>41</v>
      </c>
      <c r="B47" s="3" t="s">
        <v>35</v>
      </c>
      <c r="C47" s="71"/>
      <c r="D47" s="71"/>
      <c r="E47" s="71"/>
      <c r="F47" s="71"/>
      <c r="G47" s="118">
        <v>0</v>
      </c>
      <c r="H47" s="64">
        <v>0</v>
      </c>
      <c r="I47" s="64">
        <f t="shared" si="13"/>
        <v>0</v>
      </c>
      <c r="J47" s="64">
        <f t="shared" si="14"/>
        <v>0</v>
      </c>
      <c r="K47" s="64">
        <f t="shared" si="15"/>
        <v>0</v>
      </c>
      <c r="L47" s="64">
        <f t="shared" si="16"/>
        <v>0</v>
      </c>
      <c r="M47" s="112">
        <f t="shared" si="6"/>
        <v>0</v>
      </c>
      <c r="N47" s="112">
        <f t="shared" si="7"/>
        <v>0</v>
      </c>
      <c r="O47" s="112">
        <f t="shared" si="8"/>
        <v>0</v>
      </c>
      <c r="P47" s="112">
        <f t="shared" si="9"/>
        <v>0</v>
      </c>
      <c r="Q47" s="112">
        <f t="shared" si="10"/>
        <v>0</v>
      </c>
      <c r="R47" s="112">
        <f t="shared" si="11"/>
        <v>0</v>
      </c>
      <c r="S47" s="112">
        <f t="shared" si="12"/>
        <v>0</v>
      </c>
      <c r="T47" s="112">
        <f t="shared" si="12"/>
        <v>0</v>
      </c>
      <c r="U47" s="112">
        <f t="shared" si="12"/>
        <v>0</v>
      </c>
      <c r="V47" s="112">
        <f t="shared" si="12"/>
        <v>0</v>
      </c>
    </row>
    <row r="48" spans="1:22" ht="30" x14ac:dyDescent="0.2">
      <c r="A48" s="52">
        <v>42</v>
      </c>
      <c r="B48" s="3" t="s">
        <v>36</v>
      </c>
      <c r="C48" s="71"/>
      <c r="D48" s="71"/>
      <c r="E48" s="71"/>
      <c r="F48" s="71"/>
      <c r="G48" s="118">
        <v>0</v>
      </c>
      <c r="H48" s="64">
        <v>0</v>
      </c>
      <c r="I48" s="64">
        <f t="shared" si="13"/>
        <v>0</v>
      </c>
      <c r="J48" s="64">
        <f t="shared" si="14"/>
        <v>0</v>
      </c>
      <c r="K48" s="64">
        <f t="shared" si="15"/>
        <v>0</v>
      </c>
      <c r="L48" s="64">
        <f t="shared" si="16"/>
        <v>0</v>
      </c>
      <c r="M48" s="112">
        <f t="shared" si="6"/>
        <v>0</v>
      </c>
      <c r="N48" s="112">
        <f t="shared" si="7"/>
        <v>0</v>
      </c>
      <c r="O48" s="112">
        <f t="shared" si="8"/>
        <v>0</v>
      </c>
      <c r="P48" s="112">
        <f t="shared" si="9"/>
        <v>0</v>
      </c>
      <c r="Q48" s="112">
        <f t="shared" si="10"/>
        <v>0</v>
      </c>
      <c r="R48" s="112">
        <f t="shared" si="11"/>
        <v>0</v>
      </c>
      <c r="S48" s="112">
        <f t="shared" si="12"/>
        <v>0</v>
      </c>
      <c r="T48" s="112">
        <f t="shared" si="12"/>
        <v>0</v>
      </c>
      <c r="U48" s="112">
        <f t="shared" si="12"/>
        <v>0</v>
      </c>
      <c r="V48" s="112">
        <f t="shared" si="12"/>
        <v>0</v>
      </c>
    </row>
    <row r="49" spans="1:22" x14ac:dyDescent="0.2">
      <c r="A49" s="52">
        <v>43</v>
      </c>
      <c r="B49" s="3" t="s">
        <v>37</v>
      </c>
      <c r="C49" s="71">
        <v>6169</v>
      </c>
      <c r="D49" s="71">
        <v>8051</v>
      </c>
      <c r="E49" s="71">
        <f>C49/(C49+D49)</f>
        <v>0.43382559774964841</v>
      </c>
      <c r="F49" s="71">
        <f>1-E49</f>
        <v>0.56617440225035165</v>
      </c>
      <c r="G49" s="118">
        <v>0</v>
      </c>
      <c r="H49" s="64">
        <v>0</v>
      </c>
      <c r="I49" s="64">
        <f t="shared" si="13"/>
        <v>0</v>
      </c>
      <c r="J49" s="64">
        <f t="shared" si="14"/>
        <v>0</v>
      </c>
      <c r="K49" s="64">
        <f t="shared" si="15"/>
        <v>0</v>
      </c>
      <c r="L49" s="64">
        <f t="shared" si="16"/>
        <v>0</v>
      </c>
      <c r="M49" s="112">
        <f t="shared" si="6"/>
        <v>0</v>
      </c>
      <c r="N49" s="112">
        <f t="shared" si="7"/>
        <v>0</v>
      </c>
      <c r="O49" s="112">
        <f t="shared" si="8"/>
        <v>0</v>
      </c>
      <c r="P49" s="112">
        <f t="shared" si="9"/>
        <v>0</v>
      </c>
      <c r="Q49" s="112">
        <f t="shared" si="10"/>
        <v>0</v>
      </c>
      <c r="R49" s="112">
        <f t="shared" si="11"/>
        <v>0</v>
      </c>
      <c r="S49" s="112">
        <f t="shared" si="12"/>
        <v>0</v>
      </c>
      <c r="T49" s="112">
        <f t="shared" si="12"/>
        <v>0</v>
      </c>
      <c r="U49" s="112">
        <f t="shared" si="12"/>
        <v>0</v>
      </c>
      <c r="V49" s="112">
        <f t="shared" si="12"/>
        <v>0</v>
      </c>
    </row>
    <row r="50" spans="1:22" ht="30" x14ac:dyDescent="0.2">
      <c r="A50" s="52">
        <v>44</v>
      </c>
      <c r="B50" s="3" t="s">
        <v>38</v>
      </c>
      <c r="C50" s="71">
        <f>23717+9717+C49</f>
        <v>39603</v>
      </c>
      <c r="D50" s="71">
        <f>30057+14286+D49</f>
        <v>52394</v>
      </c>
      <c r="E50" s="71">
        <f>C50/(C50+D50)</f>
        <v>0.4304814287422416</v>
      </c>
      <c r="F50" s="71">
        <f>1-E50</f>
        <v>0.5695185712577584</v>
      </c>
      <c r="G50" s="117">
        <v>93151</v>
      </c>
      <c r="H50" s="64">
        <v>80901313.920000002</v>
      </c>
      <c r="I50" s="64">
        <f t="shared" si="13"/>
        <v>20225328</v>
      </c>
      <c r="J50" s="64">
        <f t="shared" si="14"/>
        <v>20225328</v>
      </c>
      <c r="K50" s="64">
        <f t="shared" si="15"/>
        <v>20225328</v>
      </c>
      <c r="L50" s="64">
        <f t="shared" si="16"/>
        <v>20225329.920000002</v>
      </c>
      <c r="M50" s="112">
        <f t="shared" si="6"/>
        <v>34826513</v>
      </c>
      <c r="N50" s="112">
        <f t="shared" si="7"/>
        <v>8706628</v>
      </c>
      <c r="O50" s="112">
        <f t="shared" si="8"/>
        <v>8706628</v>
      </c>
      <c r="P50" s="112">
        <f t="shared" si="9"/>
        <v>8706628</v>
      </c>
      <c r="Q50" s="112">
        <f t="shared" si="10"/>
        <v>8706629</v>
      </c>
      <c r="R50" s="112">
        <f t="shared" si="11"/>
        <v>46074800.920000002</v>
      </c>
      <c r="S50" s="112">
        <f t="shared" si="12"/>
        <v>11518700</v>
      </c>
      <c r="T50" s="112">
        <f t="shared" si="12"/>
        <v>11518700</v>
      </c>
      <c r="U50" s="112">
        <f t="shared" si="12"/>
        <v>11518700</v>
      </c>
      <c r="V50" s="112">
        <f t="shared" si="12"/>
        <v>11518700.920000002</v>
      </c>
    </row>
    <row r="51" spans="1:22" x14ac:dyDescent="0.2">
      <c r="A51" s="52">
        <v>45</v>
      </c>
      <c r="B51" s="3" t="s">
        <v>74</v>
      </c>
      <c r="C51" s="71">
        <v>23717</v>
      </c>
      <c r="D51" s="71">
        <v>30057</v>
      </c>
      <c r="E51" s="71">
        <f>C51/(C51+D51)</f>
        <v>0.44104957786290772</v>
      </c>
      <c r="F51" s="71">
        <f>1-E51</f>
        <v>0.55895042213709223</v>
      </c>
      <c r="G51" s="118">
        <v>0</v>
      </c>
      <c r="H51" s="64">
        <v>0</v>
      </c>
      <c r="I51" s="64">
        <f t="shared" si="13"/>
        <v>0</v>
      </c>
      <c r="J51" s="64">
        <f t="shared" si="14"/>
        <v>0</v>
      </c>
      <c r="K51" s="64">
        <f t="shared" si="15"/>
        <v>0</v>
      </c>
      <c r="L51" s="64">
        <f t="shared" si="16"/>
        <v>0</v>
      </c>
      <c r="M51" s="112">
        <f t="shared" si="6"/>
        <v>0</v>
      </c>
      <c r="N51" s="112">
        <f t="shared" si="7"/>
        <v>0</v>
      </c>
      <c r="O51" s="112">
        <f t="shared" si="8"/>
        <v>0</v>
      </c>
      <c r="P51" s="112">
        <f t="shared" si="9"/>
        <v>0</v>
      </c>
      <c r="Q51" s="112">
        <f t="shared" si="10"/>
        <v>0</v>
      </c>
      <c r="R51" s="112">
        <f t="shared" si="11"/>
        <v>0</v>
      </c>
      <c r="S51" s="112">
        <f t="shared" si="12"/>
        <v>0</v>
      </c>
      <c r="T51" s="112">
        <f t="shared" si="12"/>
        <v>0</v>
      </c>
      <c r="U51" s="112">
        <f t="shared" si="12"/>
        <v>0</v>
      </c>
      <c r="V51" s="112">
        <f t="shared" si="12"/>
        <v>0</v>
      </c>
    </row>
    <row r="52" spans="1:22" x14ac:dyDescent="0.2">
      <c r="A52" s="52">
        <v>46</v>
      </c>
      <c r="B52" s="3" t="s">
        <v>75</v>
      </c>
      <c r="C52" s="71">
        <v>7129</v>
      </c>
      <c r="D52" s="71">
        <v>1196</v>
      </c>
      <c r="E52" s="71">
        <f>C52/(C52+D52)</f>
        <v>0.85633633633633632</v>
      </c>
      <c r="F52" s="71">
        <f>1-E52</f>
        <v>0.14366366366366368</v>
      </c>
      <c r="G52" s="118">
        <v>0</v>
      </c>
      <c r="H52" s="64">
        <v>0</v>
      </c>
      <c r="I52" s="64">
        <f t="shared" si="13"/>
        <v>0</v>
      </c>
      <c r="J52" s="64">
        <f t="shared" si="14"/>
        <v>0</v>
      </c>
      <c r="K52" s="64">
        <f t="shared" si="15"/>
        <v>0</v>
      </c>
      <c r="L52" s="64">
        <f t="shared" si="16"/>
        <v>0</v>
      </c>
      <c r="M52" s="112">
        <f t="shared" si="6"/>
        <v>0</v>
      </c>
      <c r="N52" s="112">
        <f t="shared" si="7"/>
        <v>0</v>
      </c>
      <c r="O52" s="112">
        <f t="shared" si="8"/>
        <v>0</v>
      </c>
      <c r="P52" s="112">
        <f t="shared" si="9"/>
        <v>0</v>
      </c>
      <c r="Q52" s="112">
        <f t="shared" si="10"/>
        <v>0</v>
      </c>
      <c r="R52" s="112">
        <f t="shared" si="11"/>
        <v>0</v>
      </c>
      <c r="S52" s="112">
        <f t="shared" si="12"/>
        <v>0</v>
      </c>
      <c r="T52" s="112">
        <f t="shared" si="12"/>
        <v>0</v>
      </c>
      <c r="U52" s="112">
        <f t="shared" si="12"/>
        <v>0</v>
      </c>
      <c r="V52" s="112">
        <f t="shared" si="12"/>
        <v>0</v>
      </c>
    </row>
    <row r="53" spans="1:22" ht="30" x14ac:dyDescent="0.2">
      <c r="A53" s="52">
        <v>47</v>
      </c>
      <c r="B53" s="3" t="s">
        <v>39</v>
      </c>
      <c r="C53" s="71"/>
      <c r="D53" s="71"/>
      <c r="E53" s="71"/>
      <c r="F53" s="71"/>
      <c r="G53" s="118">
        <v>0</v>
      </c>
      <c r="H53" s="64">
        <v>0</v>
      </c>
      <c r="I53" s="64">
        <f t="shared" si="13"/>
        <v>0</v>
      </c>
      <c r="J53" s="64">
        <f t="shared" si="14"/>
        <v>0</v>
      </c>
      <c r="K53" s="64">
        <f t="shared" si="15"/>
        <v>0</v>
      </c>
      <c r="L53" s="64">
        <f t="shared" si="16"/>
        <v>0</v>
      </c>
      <c r="M53" s="112">
        <f t="shared" si="6"/>
        <v>0</v>
      </c>
      <c r="N53" s="112">
        <f t="shared" si="7"/>
        <v>0</v>
      </c>
      <c r="O53" s="112">
        <f t="shared" si="8"/>
        <v>0</v>
      </c>
      <c r="P53" s="112">
        <f t="shared" si="9"/>
        <v>0</v>
      </c>
      <c r="Q53" s="112">
        <f t="shared" si="10"/>
        <v>0</v>
      </c>
      <c r="R53" s="112">
        <f t="shared" si="11"/>
        <v>0</v>
      </c>
      <c r="S53" s="112">
        <f t="shared" si="12"/>
        <v>0</v>
      </c>
      <c r="T53" s="112">
        <f t="shared" si="12"/>
        <v>0</v>
      </c>
      <c r="U53" s="112">
        <f t="shared" si="12"/>
        <v>0</v>
      </c>
      <c r="V53" s="112">
        <f t="shared" si="12"/>
        <v>0</v>
      </c>
    </row>
    <row r="54" spans="1:22" x14ac:dyDescent="0.2">
      <c r="A54" s="52">
        <v>48</v>
      </c>
      <c r="B54" s="3" t="s">
        <v>40</v>
      </c>
      <c r="C54" s="71"/>
      <c r="D54" s="71"/>
      <c r="E54" s="71"/>
      <c r="F54" s="71"/>
      <c r="G54" s="118">
        <v>0</v>
      </c>
      <c r="H54" s="64">
        <v>0</v>
      </c>
      <c r="I54" s="64">
        <f t="shared" si="13"/>
        <v>0</v>
      </c>
      <c r="J54" s="64">
        <f t="shared" si="14"/>
        <v>0</v>
      </c>
      <c r="K54" s="64">
        <f t="shared" si="15"/>
        <v>0</v>
      </c>
      <c r="L54" s="64">
        <f t="shared" si="16"/>
        <v>0</v>
      </c>
      <c r="M54" s="112">
        <f t="shared" si="6"/>
        <v>0</v>
      </c>
      <c r="N54" s="112">
        <f t="shared" si="7"/>
        <v>0</v>
      </c>
      <c r="O54" s="112">
        <f t="shared" si="8"/>
        <v>0</v>
      </c>
      <c r="P54" s="112">
        <f t="shared" si="9"/>
        <v>0</v>
      </c>
      <c r="Q54" s="112">
        <f t="shared" si="10"/>
        <v>0</v>
      </c>
      <c r="R54" s="112">
        <f t="shared" si="11"/>
        <v>0</v>
      </c>
      <c r="S54" s="112">
        <f t="shared" si="12"/>
        <v>0</v>
      </c>
      <c r="T54" s="112">
        <f t="shared" si="12"/>
        <v>0</v>
      </c>
      <c r="U54" s="112">
        <f t="shared" si="12"/>
        <v>0</v>
      </c>
      <c r="V54" s="112">
        <f t="shared" si="12"/>
        <v>0</v>
      </c>
    </row>
    <row r="55" spans="1:22" x14ac:dyDescent="0.2">
      <c r="A55" s="52">
        <v>49</v>
      </c>
      <c r="B55" s="3" t="s">
        <v>76</v>
      </c>
      <c r="C55" s="71"/>
      <c r="D55" s="71"/>
      <c r="E55" s="71"/>
      <c r="F55" s="71"/>
      <c r="G55" s="118">
        <v>0</v>
      </c>
      <c r="H55" s="64">
        <v>0</v>
      </c>
      <c r="I55" s="64">
        <f t="shared" si="13"/>
        <v>0</v>
      </c>
      <c r="J55" s="64">
        <f t="shared" si="14"/>
        <v>0</v>
      </c>
      <c r="K55" s="64">
        <f t="shared" si="15"/>
        <v>0</v>
      </c>
      <c r="L55" s="64">
        <f t="shared" si="16"/>
        <v>0</v>
      </c>
      <c r="M55" s="112">
        <f t="shared" si="6"/>
        <v>0</v>
      </c>
      <c r="N55" s="112">
        <f t="shared" si="7"/>
        <v>0</v>
      </c>
      <c r="O55" s="112">
        <f t="shared" si="8"/>
        <v>0</v>
      </c>
      <c r="P55" s="112">
        <f t="shared" si="9"/>
        <v>0</v>
      </c>
      <c r="Q55" s="112">
        <f t="shared" si="10"/>
        <v>0</v>
      </c>
      <c r="R55" s="112">
        <f t="shared" si="11"/>
        <v>0</v>
      </c>
      <c r="S55" s="112">
        <f t="shared" si="12"/>
        <v>0</v>
      </c>
      <c r="T55" s="112">
        <f t="shared" si="12"/>
        <v>0</v>
      </c>
      <c r="U55" s="112">
        <f t="shared" si="12"/>
        <v>0</v>
      </c>
      <c r="V55" s="112">
        <f t="shared" si="12"/>
        <v>0</v>
      </c>
    </row>
    <row r="56" spans="1:22" x14ac:dyDescent="0.2">
      <c r="A56" s="52">
        <v>50</v>
      </c>
      <c r="B56" s="3" t="s">
        <v>41</v>
      </c>
      <c r="C56" s="71"/>
      <c r="D56" s="71"/>
      <c r="E56" s="71"/>
      <c r="F56" s="71"/>
      <c r="G56" s="118">
        <v>0</v>
      </c>
      <c r="H56" s="64">
        <v>0</v>
      </c>
      <c r="I56" s="64">
        <f t="shared" si="13"/>
        <v>0</v>
      </c>
      <c r="J56" s="64">
        <f t="shared" si="14"/>
        <v>0</v>
      </c>
      <c r="K56" s="64">
        <f t="shared" si="15"/>
        <v>0</v>
      </c>
      <c r="L56" s="64">
        <f t="shared" si="16"/>
        <v>0</v>
      </c>
      <c r="M56" s="112">
        <f t="shared" si="6"/>
        <v>0</v>
      </c>
      <c r="N56" s="112">
        <f t="shared" si="7"/>
        <v>0</v>
      </c>
      <c r="O56" s="112">
        <f t="shared" si="8"/>
        <v>0</v>
      </c>
      <c r="P56" s="112">
        <f t="shared" si="9"/>
        <v>0</v>
      </c>
      <c r="Q56" s="112">
        <f t="shared" si="10"/>
        <v>0</v>
      </c>
      <c r="R56" s="112">
        <f t="shared" si="11"/>
        <v>0</v>
      </c>
      <c r="S56" s="112">
        <f t="shared" si="12"/>
        <v>0</v>
      </c>
      <c r="T56" s="112">
        <f t="shared" si="12"/>
        <v>0</v>
      </c>
      <c r="U56" s="112">
        <f t="shared" si="12"/>
        <v>0</v>
      </c>
      <c r="V56" s="112">
        <f t="shared" si="12"/>
        <v>0</v>
      </c>
    </row>
    <row r="57" spans="1:22" x14ac:dyDescent="0.2">
      <c r="A57" s="52">
        <v>51</v>
      </c>
      <c r="B57" s="3" t="s">
        <v>42</v>
      </c>
      <c r="C57" s="71"/>
      <c r="D57" s="71"/>
      <c r="E57" s="71"/>
      <c r="F57" s="71"/>
      <c r="G57" s="118">
        <v>0</v>
      </c>
      <c r="H57" s="64">
        <v>0</v>
      </c>
      <c r="I57" s="64">
        <f t="shared" si="13"/>
        <v>0</v>
      </c>
      <c r="J57" s="64">
        <f t="shared" si="14"/>
        <v>0</v>
      </c>
      <c r="K57" s="64">
        <f t="shared" si="15"/>
        <v>0</v>
      </c>
      <c r="L57" s="64">
        <f t="shared" si="16"/>
        <v>0</v>
      </c>
      <c r="M57" s="112">
        <f t="shared" si="6"/>
        <v>0</v>
      </c>
      <c r="N57" s="112">
        <f t="shared" si="7"/>
        <v>0</v>
      </c>
      <c r="O57" s="112">
        <f t="shared" si="8"/>
        <v>0</v>
      </c>
      <c r="P57" s="112">
        <f t="shared" si="9"/>
        <v>0</v>
      </c>
      <c r="Q57" s="112">
        <f t="shared" si="10"/>
        <v>0</v>
      </c>
      <c r="R57" s="112">
        <f t="shared" si="11"/>
        <v>0</v>
      </c>
      <c r="S57" s="112">
        <f t="shared" si="12"/>
        <v>0</v>
      </c>
      <c r="T57" s="112">
        <f t="shared" si="12"/>
        <v>0</v>
      </c>
      <c r="U57" s="112">
        <f t="shared" si="12"/>
        <v>0</v>
      </c>
      <c r="V57" s="112">
        <f t="shared" si="12"/>
        <v>0</v>
      </c>
    </row>
    <row r="58" spans="1:22" x14ac:dyDescent="0.2">
      <c r="A58" s="52">
        <v>52</v>
      </c>
      <c r="B58" s="3" t="s">
        <v>43</v>
      </c>
      <c r="C58" s="71"/>
      <c r="D58" s="71"/>
      <c r="E58" s="71"/>
      <c r="F58" s="71"/>
      <c r="G58" s="118">
        <v>0</v>
      </c>
      <c r="H58" s="64">
        <v>0</v>
      </c>
      <c r="I58" s="64">
        <f t="shared" si="13"/>
        <v>0</v>
      </c>
      <c r="J58" s="64">
        <f t="shared" si="14"/>
        <v>0</v>
      </c>
      <c r="K58" s="64">
        <f t="shared" si="15"/>
        <v>0</v>
      </c>
      <c r="L58" s="64">
        <f t="shared" si="16"/>
        <v>0</v>
      </c>
      <c r="M58" s="112">
        <f t="shared" si="6"/>
        <v>0</v>
      </c>
      <c r="N58" s="112">
        <f t="shared" si="7"/>
        <v>0</v>
      </c>
      <c r="O58" s="112">
        <f t="shared" si="8"/>
        <v>0</v>
      </c>
      <c r="P58" s="112">
        <f t="shared" si="9"/>
        <v>0</v>
      </c>
      <c r="Q58" s="112">
        <f t="shared" si="10"/>
        <v>0</v>
      </c>
      <c r="R58" s="112">
        <f t="shared" si="11"/>
        <v>0</v>
      </c>
      <c r="S58" s="112">
        <f t="shared" si="12"/>
        <v>0</v>
      </c>
      <c r="T58" s="112">
        <f t="shared" si="12"/>
        <v>0</v>
      </c>
      <c r="U58" s="112">
        <f t="shared" si="12"/>
        <v>0</v>
      </c>
      <c r="V58" s="112">
        <f t="shared" si="12"/>
        <v>0</v>
      </c>
    </row>
    <row r="59" spans="1:22" x14ac:dyDescent="0.2">
      <c r="A59" s="52">
        <v>53</v>
      </c>
      <c r="B59" s="3" t="s">
        <v>44</v>
      </c>
      <c r="C59" s="71"/>
      <c r="D59" s="71"/>
      <c r="E59" s="71"/>
      <c r="F59" s="71"/>
      <c r="G59" s="118">
        <v>0</v>
      </c>
      <c r="H59" s="64">
        <v>0</v>
      </c>
      <c r="I59" s="64">
        <f t="shared" si="13"/>
        <v>0</v>
      </c>
      <c r="J59" s="64">
        <f t="shared" si="14"/>
        <v>0</v>
      </c>
      <c r="K59" s="64">
        <f t="shared" si="15"/>
        <v>0</v>
      </c>
      <c r="L59" s="64">
        <f t="shared" si="16"/>
        <v>0</v>
      </c>
      <c r="M59" s="112">
        <f t="shared" si="6"/>
        <v>0</v>
      </c>
      <c r="N59" s="112">
        <f t="shared" si="7"/>
        <v>0</v>
      </c>
      <c r="O59" s="112">
        <f t="shared" si="8"/>
        <v>0</v>
      </c>
      <c r="P59" s="112">
        <f t="shared" si="9"/>
        <v>0</v>
      </c>
      <c r="Q59" s="112">
        <f t="shared" si="10"/>
        <v>0</v>
      </c>
      <c r="R59" s="112">
        <f t="shared" si="11"/>
        <v>0</v>
      </c>
      <c r="S59" s="112">
        <f t="shared" si="12"/>
        <v>0</v>
      </c>
      <c r="T59" s="112">
        <f t="shared" si="12"/>
        <v>0</v>
      </c>
      <c r="U59" s="112">
        <f t="shared" si="12"/>
        <v>0</v>
      </c>
      <c r="V59" s="112">
        <f t="shared" si="12"/>
        <v>0</v>
      </c>
    </row>
    <row r="60" spans="1:22" x14ac:dyDescent="0.2">
      <c r="A60" s="52">
        <v>54</v>
      </c>
      <c r="B60" s="8" t="s">
        <v>77</v>
      </c>
      <c r="C60" s="71"/>
      <c r="D60" s="71"/>
      <c r="E60" s="71"/>
      <c r="F60" s="71"/>
      <c r="G60" s="118">
        <v>0</v>
      </c>
      <c r="H60" s="64">
        <v>0</v>
      </c>
      <c r="I60" s="64">
        <f t="shared" si="13"/>
        <v>0</v>
      </c>
      <c r="J60" s="64">
        <f t="shared" si="14"/>
        <v>0</v>
      </c>
      <c r="K60" s="64">
        <f t="shared" si="15"/>
        <v>0</v>
      </c>
      <c r="L60" s="64">
        <f t="shared" si="16"/>
        <v>0</v>
      </c>
      <c r="M60" s="112">
        <f t="shared" si="6"/>
        <v>0</v>
      </c>
      <c r="N60" s="112">
        <f t="shared" si="7"/>
        <v>0</v>
      </c>
      <c r="O60" s="112">
        <f t="shared" si="8"/>
        <v>0</v>
      </c>
      <c r="P60" s="112">
        <f t="shared" si="9"/>
        <v>0</v>
      </c>
      <c r="Q60" s="112">
        <f t="shared" si="10"/>
        <v>0</v>
      </c>
      <c r="R60" s="112">
        <f t="shared" si="11"/>
        <v>0</v>
      </c>
      <c r="S60" s="112">
        <f t="shared" si="12"/>
        <v>0</v>
      </c>
      <c r="T60" s="112">
        <f t="shared" si="12"/>
        <v>0</v>
      </c>
      <c r="U60" s="112">
        <f t="shared" si="12"/>
        <v>0</v>
      </c>
      <c r="V60" s="112">
        <f t="shared" si="12"/>
        <v>0</v>
      </c>
    </row>
    <row r="61" spans="1:22" x14ac:dyDescent="0.2">
      <c r="A61" s="52">
        <v>55</v>
      </c>
      <c r="B61" s="3" t="s">
        <v>46</v>
      </c>
      <c r="C61" s="71"/>
      <c r="D61" s="71"/>
      <c r="E61" s="71"/>
      <c r="F61" s="71"/>
      <c r="G61" s="118">
        <v>0</v>
      </c>
      <c r="H61" s="64">
        <v>0</v>
      </c>
      <c r="I61" s="64">
        <f t="shared" si="13"/>
        <v>0</v>
      </c>
      <c r="J61" s="64">
        <f t="shared" si="14"/>
        <v>0</v>
      </c>
      <c r="K61" s="64">
        <f t="shared" si="15"/>
        <v>0</v>
      </c>
      <c r="L61" s="64">
        <f t="shared" si="16"/>
        <v>0</v>
      </c>
      <c r="M61" s="112">
        <f t="shared" si="6"/>
        <v>0</v>
      </c>
      <c r="N61" s="112">
        <f t="shared" si="7"/>
        <v>0</v>
      </c>
      <c r="O61" s="112">
        <f t="shared" si="8"/>
        <v>0</v>
      </c>
      <c r="P61" s="112">
        <f t="shared" si="9"/>
        <v>0</v>
      </c>
      <c r="Q61" s="112">
        <f t="shared" si="10"/>
        <v>0</v>
      </c>
      <c r="R61" s="112">
        <f t="shared" si="11"/>
        <v>0</v>
      </c>
      <c r="S61" s="112">
        <f t="shared" si="12"/>
        <v>0</v>
      </c>
      <c r="T61" s="112">
        <f t="shared" si="12"/>
        <v>0</v>
      </c>
      <c r="U61" s="112">
        <f t="shared" si="12"/>
        <v>0</v>
      </c>
      <c r="V61" s="112">
        <f t="shared" si="12"/>
        <v>0</v>
      </c>
    </row>
    <row r="62" spans="1:22" x14ac:dyDescent="0.2">
      <c r="A62" s="52">
        <v>56</v>
      </c>
      <c r="B62" s="8" t="s">
        <v>48</v>
      </c>
      <c r="C62" s="71"/>
      <c r="D62" s="71"/>
      <c r="E62" s="71"/>
      <c r="F62" s="71"/>
      <c r="G62" s="118">
        <v>0</v>
      </c>
      <c r="H62" s="64">
        <v>0</v>
      </c>
      <c r="I62" s="64">
        <f t="shared" si="13"/>
        <v>0</v>
      </c>
      <c r="J62" s="64">
        <f t="shared" si="14"/>
        <v>0</v>
      </c>
      <c r="K62" s="64">
        <f t="shared" si="15"/>
        <v>0</v>
      </c>
      <c r="L62" s="64">
        <f t="shared" si="16"/>
        <v>0</v>
      </c>
      <c r="M62" s="112">
        <f t="shared" si="6"/>
        <v>0</v>
      </c>
      <c r="N62" s="112">
        <f t="shared" si="7"/>
        <v>0</v>
      </c>
      <c r="O62" s="112">
        <f t="shared" si="8"/>
        <v>0</v>
      </c>
      <c r="P62" s="112">
        <f t="shared" si="9"/>
        <v>0</v>
      </c>
      <c r="Q62" s="112">
        <f t="shared" si="10"/>
        <v>0</v>
      </c>
      <c r="R62" s="112">
        <f t="shared" si="11"/>
        <v>0</v>
      </c>
      <c r="S62" s="112">
        <f t="shared" si="12"/>
        <v>0</v>
      </c>
      <c r="T62" s="112">
        <f t="shared" si="12"/>
        <v>0</v>
      </c>
      <c r="U62" s="112">
        <f t="shared" si="12"/>
        <v>0</v>
      </c>
      <c r="V62" s="112">
        <f t="shared" si="12"/>
        <v>0</v>
      </c>
    </row>
    <row r="63" spans="1:22" x14ac:dyDescent="0.2">
      <c r="A63" s="52">
        <v>57</v>
      </c>
      <c r="B63" s="8" t="s">
        <v>51</v>
      </c>
      <c r="C63" s="71"/>
      <c r="D63" s="71"/>
      <c r="E63" s="71"/>
      <c r="F63" s="71"/>
      <c r="G63" s="118">
        <v>0</v>
      </c>
      <c r="H63" s="64">
        <v>0</v>
      </c>
      <c r="I63" s="64">
        <f t="shared" si="13"/>
        <v>0</v>
      </c>
      <c r="J63" s="64">
        <f t="shared" si="14"/>
        <v>0</v>
      </c>
      <c r="K63" s="64">
        <f t="shared" si="15"/>
        <v>0</v>
      </c>
      <c r="L63" s="64">
        <f t="shared" si="16"/>
        <v>0</v>
      </c>
      <c r="M63" s="112">
        <f t="shared" si="6"/>
        <v>0</v>
      </c>
      <c r="N63" s="112">
        <f t="shared" si="7"/>
        <v>0</v>
      </c>
      <c r="O63" s="112">
        <f t="shared" si="8"/>
        <v>0</v>
      </c>
      <c r="P63" s="112">
        <f t="shared" si="9"/>
        <v>0</v>
      </c>
      <c r="Q63" s="112">
        <f t="shared" si="10"/>
        <v>0</v>
      </c>
      <c r="R63" s="112">
        <f t="shared" si="11"/>
        <v>0</v>
      </c>
      <c r="S63" s="112">
        <f t="shared" si="12"/>
        <v>0</v>
      </c>
      <c r="T63" s="112">
        <f t="shared" si="12"/>
        <v>0</v>
      </c>
      <c r="U63" s="112">
        <f t="shared" si="12"/>
        <v>0</v>
      </c>
      <c r="V63" s="112">
        <f t="shared" si="12"/>
        <v>0</v>
      </c>
    </row>
    <row r="64" spans="1:22" x14ac:dyDescent="0.2">
      <c r="A64" s="52">
        <v>58</v>
      </c>
      <c r="B64" s="8" t="s">
        <v>53</v>
      </c>
      <c r="C64" s="71"/>
      <c r="D64" s="71"/>
      <c r="E64" s="71"/>
      <c r="F64" s="71"/>
      <c r="G64" s="118">
        <v>0</v>
      </c>
      <c r="H64" s="64">
        <v>0</v>
      </c>
      <c r="I64" s="64">
        <f t="shared" si="13"/>
        <v>0</v>
      </c>
      <c r="J64" s="64">
        <f t="shared" si="14"/>
        <v>0</v>
      </c>
      <c r="K64" s="64">
        <f t="shared" si="15"/>
        <v>0</v>
      </c>
      <c r="L64" s="64">
        <f t="shared" si="16"/>
        <v>0</v>
      </c>
      <c r="M64" s="112">
        <f t="shared" si="6"/>
        <v>0</v>
      </c>
      <c r="N64" s="112">
        <f t="shared" si="7"/>
        <v>0</v>
      </c>
      <c r="O64" s="112">
        <f t="shared" si="8"/>
        <v>0</v>
      </c>
      <c r="P64" s="112">
        <f t="shared" si="9"/>
        <v>0</v>
      </c>
      <c r="Q64" s="112">
        <f t="shared" si="10"/>
        <v>0</v>
      </c>
      <c r="R64" s="112">
        <f t="shared" si="11"/>
        <v>0</v>
      </c>
      <c r="S64" s="112">
        <f t="shared" si="12"/>
        <v>0</v>
      </c>
      <c r="T64" s="112">
        <f t="shared" si="12"/>
        <v>0</v>
      </c>
      <c r="U64" s="112">
        <f t="shared" si="12"/>
        <v>0</v>
      </c>
      <c r="V64" s="112">
        <f t="shared" si="12"/>
        <v>0</v>
      </c>
    </row>
    <row r="65" spans="1:22" x14ac:dyDescent="0.2">
      <c r="A65" s="52">
        <v>59</v>
      </c>
      <c r="B65" s="8" t="s">
        <v>47</v>
      </c>
      <c r="C65" s="71"/>
      <c r="D65" s="71"/>
      <c r="E65" s="71"/>
      <c r="F65" s="71"/>
      <c r="G65" s="118">
        <v>0</v>
      </c>
      <c r="H65" s="64">
        <v>0</v>
      </c>
      <c r="I65" s="64">
        <f t="shared" si="13"/>
        <v>0</v>
      </c>
      <c r="J65" s="64">
        <f t="shared" si="14"/>
        <v>0</v>
      </c>
      <c r="K65" s="64">
        <f t="shared" si="15"/>
        <v>0</v>
      </c>
      <c r="L65" s="64">
        <f t="shared" si="16"/>
        <v>0</v>
      </c>
      <c r="M65" s="112">
        <f t="shared" si="6"/>
        <v>0</v>
      </c>
      <c r="N65" s="112">
        <f t="shared" si="7"/>
        <v>0</v>
      </c>
      <c r="O65" s="112">
        <f t="shared" si="8"/>
        <v>0</v>
      </c>
      <c r="P65" s="112">
        <f t="shared" si="9"/>
        <v>0</v>
      </c>
      <c r="Q65" s="112">
        <f t="shared" si="10"/>
        <v>0</v>
      </c>
      <c r="R65" s="112">
        <f t="shared" si="11"/>
        <v>0</v>
      </c>
      <c r="S65" s="112">
        <f t="shared" si="12"/>
        <v>0</v>
      </c>
      <c r="T65" s="112">
        <f t="shared" si="12"/>
        <v>0</v>
      </c>
      <c r="U65" s="112">
        <f t="shared" si="12"/>
        <v>0</v>
      </c>
      <c r="V65" s="112">
        <f t="shared" si="12"/>
        <v>0</v>
      </c>
    </row>
    <row r="66" spans="1:22" x14ac:dyDescent="0.2">
      <c r="A66" s="52">
        <v>60</v>
      </c>
      <c r="B66" s="3" t="s">
        <v>45</v>
      </c>
      <c r="C66" s="71"/>
      <c r="D66" s="71"/>
      <c r="E66" s="71"/>
      <c r="F66" s="71"/>
      <c r="G66" s="118">
        <v>0</v>
      </c>
      <c r="H66" s="64">
        <v>0</v>
      </c>
      <c r="I66" s="64">
        <f t="shared" si="13"/>
        <v>0</v>
      </c>
      <c r="J66" s="64">
        <f t="shared" si="14"/>
        <v>0</v>
      </c>
      <c r="K66" s="64">
        <f t="shared" si="15"/>
        <v>0</v>
      </c>
      <c r="L66" s="64">
        <f t="shared" si="16"/>
        <v>0</v>
      </c>
      <c r="M66" s="112">
        <f t="shared" si="6"/>
        <v>0</v>
      </c>
      <c r="N66" s="112">
        <f t="shared" si="7"/>
        <v>0</v>
      </c>
      <c r="O66" s="112">
        <f t="shared" si="8"/>
        <v>0</v>
      </c>
      <c r="P66" s="112">
        <f t="shared" si="9"/>
        <v>0</v>
      </c>
      <c r="Q66" s="112">
        <f t="shared" si="10"/>
        <v>0</v>
      </c>
      <c r="R66" s="112">
        <f t="shared" si="11"/>
        <v>0</v>
      </c>
      <c r="S66" s="112">
        <f t="shared" si="12"/>
        <v>0</v>
      </c>
      <c r="T66" s="112">
        <f t="shared" si="12"/>
        <v>0</v>
      </c>
      <c r="U66" s="112">
        <f t="shared" si="12"/>
        <v>0</v>
      </c>
      <c r="V66" s="112">
        <f t="shared" si="12"/>
        <v>0</v>
      </c>
    </row>
    <row r="67" spans="1:22" x14ac:dyDescent="0.2">
      <c r="A67" s="52">
        <v>61</v>
      </c>
      <c r="B67" s="8" t="s">
        <v>49</v>
      </c>
      <c r="C67" s="71"/>
      <c r="D67" s="71"/>
      <c r="E67" s="71"/>
      <c r="F67" s="71"/>
      <c r="G67" s="118">
        <v>0</v>
      </c>
      <c r="H67" s="64">
        <v>0</v>
      </c>
      <c r="I67" s="64">
        <f t="shared" si="13"/>
        <v>0</v>
      </c>
      <c r="J67" s="64">
        <f t="shared" si="14"/>
        <v>0</v>
      </c>
      <c r="K67" s="64">
        <f t="shared" si="15"/>
        <v>0</v>
      </c>
      <c r="L67" s="64">
        <f t="shared" si="16"/>
        <v>0</v>
      </c>
      <c r="M67" s="112">
        <f t="shared" si="6"/>
        <v>0</v>
      </c>
      <c r="N67" s="112">
        <f t="shared" si="7"/>
        <v>0</v>
      </c>
      <c r="O67" s="112">
        <f t="shared" si="8"/>
        <v>0</v>
      </c>
      <c r="P67" s="112">
        <f t="shared" si="9"/>
        <v>0</v>
      </c>
      <c r="Q67" s="112">
        <f t="shared" si="10"/>
        <v>0</v>
      </c>
      <c r="R67" s="112">
        <f t="shared" si="11"/>
        <v>0</v>
      </c>
      <c r="S67" s="112">
        <f t="shared" si="12"/>
        <v>0</v>
      </c>
      <c r="T67" s="112">
        <f t="shared" si="12"/>
        <v>0</v>
      </c>
      <c r="U67" s="112">
        <f t="shared" si="12"/>
        <v>0</v>
      </c>
      <c r="V67" s="112">
        <f t="shared" si="12"/>
        <v>0</v>
      </c>
    </row>
    <row r="68" spans="1:22" x14ac:dyDescent="0.2">
      <c r="A68" s="52">
        <v>62</v>
      </c>
      <c r="B68" s="8" t="s">
        <v>50</v>
      </c>
      <c r="C68" s="71"/>
      <c r="D68" s="71"/>
      <c r="E68" s="71"/>
      <c r="F68" s="71"/>
      <c r="G68" s="118">
        <v>0</v>
      </c>
      <c r="H68" s="64">
        <v>0</v>
      </c>
      <c r="I68" s="64">
        <f t="shared" si="13"/>
        <v>0</v>
      </c>
      <c r="J68" s="64">
        <f t="shared" si="14"/>
        <v>0</v>
      </c>
      <c r="K68" s="64">
        <f t="shared" si="15"/>
        <v>0</v>
      </c>
      <c r="L68" s="64">
        <f t="shared" si="16"/>
        <v>0</v>
      </c>
      <c r="M68" s="112">
        <f t="shared" si="6"/>
        <v>0</v>
      </c>
      <c r="N68" s="112">
        <f t="shared" si="7"/>
        <v>0</v>
      </c>
      <c r="O68" s="112">
        <f t="shared" si="8"/>
        <v>0</v>
      </c>
      <c r="P68" s="112">
        <f t="shared" si="9"/>
        <v>0</v>
      </c>
      <c r="Q68" s="112">
        <f t="shared" si="10"/>
        <v>0</v>
      </c>
      <c r="R68" s="112">
        <f t="shared" si="11"/>
        <v>0</v>
      </c>
      <c r="S68" s="112">
        <f t="shared" si="12"/>
        <v>0</v>
      </c>
      <c r="T68" s="112">
        <f t="shared" si="12"/>
        <v>0</v>
      </c>
      <c r="U68" s="112">
        <f t="shared" si="12"/>
        <v>0</v>
      </c>
      <c r="V68" s="112">
        <f t="shared" si="12"/>
        <v>0</v>
      </c>
    </row>
    <row r="69" spans="1:22" x14ac:dyDescent="0.2">
      <c r="A69" s="52">
        <v>63</v>
      </c>
      <c r="B69" s="8" t="s">
        <v>52</v>
      </c>
      <c r="C69" s="71"/>
      <c r="D69" s="71"/>
      <c r="E69" s="71"/>
      <c r="F69" s="71"/>
      <c r="G69" s="118">
        <v>0</v>
      </c>
      <c r="H69" s="64">
        <v>0</v>
      </c>
      <c r="I69" s="64">
        <f t="shared" si="13"/>
        <v>0</v>
      </c>
      <c r="J69" s="64">
        <f t="shared" si="14"/>
        <v>0</v>
      </c>
      <c r="K69" s="64">
        <f t="shared" si="15"/>
        <v>0</v>
      </c>
      <c r="L69" s="64">
        <f t="shared" si="16"/>
        <v>0</v>
      </c>
      <c r="M69" s="112">
        <f t="shared" si="6"/>
        <v>0</v>
      </c>
      <c r="N69" s="112">
        <f t="shared" si="7"/>
        <v>0</v>
      </c>
      <c r="O69" s="112">
        <f t="shared" si="8"/>
        <v>0</v>
      </c>
      <c r="P69" s="112">
        <f t="shared" si="9"/>
        <v>0</v>
      </c>
      <c r="Q69" s="112">
        <f t="shared" si="10"/>
        <v>0</v>
      </c>
      <c r="R69" s="112">
        <f t="shared" si="11"/>
        <v>0</v>
      </c>
      <c r="S69" s="112">
        <f t="shared" si="12"/>
        <v>0</v>
      </c>
      <c r="T69" s="112">
        <f t="shared" si="12"/>
        <v>0</v>
      </c>
      <c r="U69" s="112">
        <f t="shared" si="12"/>
        <v>0</v>
      </c>
      <c r="V69" s="112">
        <f t="shared" si="12"/>
        <v>0</v>
      </c>
    </row>
    <row r="70" spans="1:22" x14ac:dyDescent="0.2">
      <c r="A70" s="52">
        <v>64</v>
      </c>
      <c r="B70" s="8" t="s">
        <v>54</v>
      </c>
      <c r="C70" s="71"/>
      <c r="D70" s="71"/>
      <c r="E70" s="71"/>
      <c r="F70" s="71"/>
      <c r="G70" s="119">
        <v>0</v>
      </c>
      <c r="H70" s="113">
        <v>0</v>
      </c>
      <c r="I70" s="64">
        <f t="shared" si="13"/>
        <v>0</v>
      </c>
      <c r="J70" s="64">
        <f t="shared" si="14"/>
        <v>0</v>
      </c>
      <c r="K70" s="64">
        <f t="shared" si="15"/>
        <v>0</v>
      </c>
      <c r="L70" s="64">
        <f t="shared" si="16"/>
        <v>0</v>
      </c>
      <c r="M70" s="112">
        <f t="shared" si="6"/>
        <v>0</v>
      </c>
      <c r="N70" s="112">
        <f t="shared" si="7"/>
        <v>0</v>
      </c>
      <c r="O70" s="112">
        <f t="shared" si="8"/>
        <v>0</v>
      </c>
      <c r="P70" s="112">
        <f t="shared" si="9"/>
        <v>0</v>
      </c>
      <c r="Q70" s="112">
        <f t="shared" si="10"/>
        <v>0</v>
      </c>
      <c r="R70" s="112">
        <f t="shared" si="11"/>
        <v>0</v>
      </c>
      <c r="S70" s="112">
        <f t="shared" si="12"/>
        <v>0</v>
      </c>
      <c r="T70" s="112">
        <f t="shared" si="12"/>
        <v>0</v>
      </c>
      <c r="U70" s="112">
        <f t="shared" si="12"/>
        <v>0</v>
      </c>
      <c r="V70" s="112">
        <f t="shared" si="12"/>
        <v>0</v>
      </c>
    </row>
    <row r="71" spans="1:22" ht="45" x14ac:dyDescent="0.2">
      <c r="A71" s="52">
        <v>65</v>
      </c>
      <c r="B71" s="8" t="s">
        <v>56</v>
      </c>
      <c r="C71" s="71"/>
      <c r="D71" s="71"/>
      <c r="E71" s="71"/>
      <c r="F71" s="71"/>
      <c r="G71" s="119">
        <v>0</v>
      </c>
      <c r="H71" s="113">
        <v>0</v>
      </c>
      <c r="I71" s="64">
        <f t="shared" ref="I71:I84" si="17">ROUND(H71/4,)</f>
        <v>0</v>
      </c>
      <c r="J71" s="64">
        <f t="shared" ref="J71:J84" si="18">I71</f>
        <v>0</v>
      </c>
      <c r="K71" s="64">
        <f t="shared" ref="K71:K84" si="19">I71</f>
        <v>0</v>
      </c>
      <c r="L71" s="64">
        <f t="shared" ref="L71:L84" si="20">H71-I71-J71-K71</f>
        <v>0</v>
      </c>
      <c r="M71" s="112">
        <f t="shared" si="6"/>
        <v>0</v>
      </c>
      <c r="N71" s="112">
        <f t="shared" si="7"/>
        <v>0</v>
      </c>
      <c r="O71" s="112">
        <f t="shared" si="8"/>
        <v>0</v>
      </c>
      <c r="P71" s="112">
        <f t="shared" si="9"/>
        <v>0</v>
      </c>
      <c r="Q71" s="112">
        <f t="shared" si="10"/>
        <v>0</v>
      </c>
      <c r="R71" s="112">
        <f t="shared" si="11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ref="V71:V86" si="21">L71-Q71</f>
        <v>0</v>
      </c>
    </row>
    <row r="72" spans="1:22" x14ac:dyDescent="0.2">
      <c r="A72" s="52">
        <v>66</v>
      </c>
      <c r="B72" s="8" t="s">
        <v>78</v>
      </c>
      <c r="C72" s="71"/>
      <c r="D72" s="71"/>
      <c r="E72" s="71"/>
      <c r="F72" s="71"/>
      <c r="G72" s="119">
        <v>0</v>
      </c>
      <c r="H72" s="113">
        <v>0</v>
      </c>
      <c r="I72" s="64">
        <f t="shared" si="17"/>
        <v>0</v>
      </c>
      <c r="J72" s="64">
        <f t="shared" si="18"/>
        <v>0</v>
      </c>
      <c r="K72" s="64">
        <f t="shared" si="19"/>
        <v>0</v>
      </c>
      <c r="L72" s="64">
        <f t="shared" si="20"/>
        <v>0</v>
      </c>
      <c r="M72" s="112">
        <f t="shared" ref="M72:M84" si="22">ROUND(H72*E72,0)</f>
        <v>0</v>
      </c>
      <c r="N72" s="112">
        <f t="shared" ref="N72:N86" si="23">ROUND(M72/4,0)</f>
        <v>0</v>
      </c>
      <c r="O72" s="112">
        <f t="shared" ref="O72:O86" si="24">N72</f>
        <v>0</v>
      </c>
      <c r="P72" s="112">
        <f t="shared" ref="P72:P86" si="25">N72</f>
        <v>0</v>
      </c>
      <c r="Q72" s="112">
        <f t="shared" ref="Q72:Q86" si="26">M72-N72-O72-P72</f>
        <v>0</v>
      </c>
      <c r="R72" s="112">
        <f t="shared" ref="R72:R86" si="27">S72+T72+U72+V72</f>
        <v>0</v>
      </c>
      <c r="S72" s="112">
        <f t="shared" ref="S72:U86" si="28">I72-N72</f>
        <v>0</v>
      </c>
      <c r="T72" s="112">
        <f t="shared" si="28"/>
        <v>0</v>
      </c>
      <c r="U72" s="112">
        <f t="shared" si="28"/>
        <v>0</v>
      </c>
      <c r="V72" s="112">
        <f t="shared" si="21"/>
        <v>0</v>
      </c>
    </row>
    <row r="73" spans="1:22" x14ac:dyDescent="0.2">
      <c r="A73" s="52">
        <v>67</v>
      </c>
      <c r="B73" s="8" t="s">
        <v>58</v>
      </c>
      <c r="C73" s="71"/>
      <c r="D73" s="71"/>
      <c r="E73" s="71"/>
      <c r="F73" s="71"/>
      <c r="G73" s="119">
        <v>0</v>
      </c>
      <c r="H73" s="113">
        <v>0</v>
      </c>
      <c r="I73" s="64">
        <f t="shared" si="17"/>
        <v>0</v>
      </c>
      <c r="J73" s="64">
        <f t="shared" si="18"/>
        <v>0</v>
      </c>
      <c r="K73" s="64">
        <f t="shared" si="19"/>
        <v>0</v>
      </c>
      <c r="L73" s="64">
        <f t="shared" si="20"/>
        <v>0</v>
      </c>
      <c r="M73" s="112">
        <f t="shared" si="22"/>
        <v>0</v>
      </c>
      <c r="N73" s="112">
        <f t="shared" si="23"/>
        <v>0</v>
      </c>
      <c r="O73" s="112">
        <f t="shared" si="24"/>
        <v>0</v>
      </c>
      <c r="P73" s="112">
        <f t="shared" si="25"/>
        <v>0</v>
      </c>
      <c r="Q73" s="112">
        <f t="shared" si="26"/>
        <v>0</v>
      </c>
      <c r="R73" s="112">
        <f t="shared" si="27"/>
        <v>0</v>
      </c>
      <c r="S73" s="112">
        <f t="shared" si="28"/>
        <v>0</v>
      </c>
      <c r="T73" s="112">
        <f t="shared" si="28"/>
        <v>0</v>
      </c>
      <c r="U73" s="112">
        <f t="shared" si="28"/>
        <v>0</v>
      </c>
      <c r="V73" s="112">
        <f t="shared" si="21"/>
        <v>0</v>
      </c>
    </row>
    <row r="74" spans="1:22" x14ac:dyDescent="0.2">
      <c r="A74" s="52">
        <v>68</v>
      </c>
      <c r="B74" s="8" t="s">
        <v>60</v>
      </c>
      <c r="C74" s="71"/>
      <c r="D74" s="71"/>
      <c r="E74" s="71"/>
      <c r="F74" s="71"/>
      <c r="G74" s="119">
        <v>0</v>
      </c>
      <c r="H74" s="113">
        <v>0</v>
      </c>
      <c r="I74" s="64">
        <f t="shared" si="17"/>
        <v>0</v>
      </c>
      <c r="J74" s="64">
        <f t="shared" si="18"/>
        <v>0</v>
      </c>
      <c r="K74" s="64">
        <f t="shared" si="19"/>
        <v>0</v>
      </c>
      <c r="L74" s="64">
        <f t="shared" si="20"/>
        <v>0</v>
      </c>
      <c r="M74" s="112">
        <f t="shared" si="22"/>
        <v>0</v>
      </c>
      <c r="N74" s="112">
        <f t="shared" si="23"/>
        <v>0</v>
      </c>
      <c r="O74" s="112">
        <f t="shared" si="24"/>
        <v>0</v>
      </c>
      <c r="P74" s="112">
        <f t="shared" si="25"/>
        <v>0</v>
      </c>
      <c r="Q74" s="112">
        <f t="shared" si="26"/>
        <v>0</v>
      </c>
      <c r="R74" s="112">
        <f t="shared" si="27"/>
        <v>0</v>
      </c>
      <c r="S74" s="112">
        <f t="shared" si="28"/>
        <v>0</v>
      </c>
      <c r="T74" s="112">
        <f t="shared" si="28"/>
        <v>0</v>
      </c>
      <c r="U74" s="112">
        <f t="shared" si="28"/>
        <v>0</v>
      </c>
      <c r="V74" s="112">
        <f t="shared" si="21"/>
        <v>0</v>
      </c>
    </row>
    <row r="75" spans="1:22" x14ac:dyDescent="0.2">
      <c r="A75" s="52">
        <v>69</v>
      </c>
      <c r="B75" s="8" t="s">
        <v>61</v>
      </c>
      <c r="C75" s="71"/>
      <c r="D75" s="71"/>
      <c r="E75" s="71"/>
      <c r="F75" s="71"/>
      <c r="G75" s="119">
        <v>0</v>
      </c>
      <c r="H75" s="113">
        <v>0</v>
      </c>
      <c r="I75" s="64">
        <f t="shared" si="17"/>
        <v>0</v>
      </c>
      <c r="J75" s="64">
        <f t="shared" si="18"/>
        <v>0</v>
      </c>
      <c r="K75" s="64">
        <f t="shared" si="19"/>
        <v>0</v>
      </c>
      <c r="L75" s="64">
        <f t="shared" si="20"/>
        <v>0</v>
      </c>
      <c r="M75" s="112">
        <f t="shared" si="22"/>
        <v>0</v>
      </c>
      <c r="N75" s="112">
        <f t="shared" si="23"/>
        <v>0</v>
      </c>
      <c r="O75" s="112">
        <f t="shared" si="24"/>
        <v>0</v>
      </c>
      <c r="P75" s="112">
        <f t="shared" si="25"/>
        <v>0</v>
      </c>
      <c r="Q75" s="112">
        <f t="shared" si="26"/>
        <v>0</v>
      </c>
      <c r="R75" s="112">
        <f t="shared" si="27"/>
        <v>0</v>
      </c>
      <c r="S75" s="112">
        <f t="shared" si="28"/>
        <v>0</v>
      </c>
      <c r="T75" s="112">
        <f t="shared" si="28"/>
        <v>0</v>
      </c>
      <c r="U75" s="112">
        <f t="shared" si="28"/>
        <v>0</v>
      </c>
      <c r="V75" s="112">
        <f t="shared" si="21"/>
        <v>0</v>
      </c>
    </row>
    <row r="76" spans="1:22" x14ac:dyDescent="0.2">
      <c r="A76" s="52">
        <v>70</v>
      </c>
      <c r="B76" s="8" t="s">
        <v>63</v>
      </c>
      <c r="C76" s="71"/>
      <c r="D76" s="71"/>
      <c r="E76" s="71"/>
      <c r="F76" s="71"/>
      <c r="G76" s="119">
        <v>0</v>
      </c>
      <c r="H76" s="113">
        <v>0</v>
      </c>
      <c r="I76" s="64">
        <f t="shared" si="17"/>
        <v>0</v>
      </c>
      <c r="J76" s="64">
        <f t="shared" si="18"/>
        <v>0</v>
      </c>
      <c r="K76" s="64">
        <f t="shared" si="19"/>
        <v>0</v>
      </c>
      <c r="L76" s="64">
        <f t="shared" si="20"/>
        <v>0</v>
      </c>
      <c r="M76" s="112">
        <f t="shared" si="22"/>
        <v>0</v>
      </c>
      <c r="N76" s="112">
        <f t="shared" si="23"/>
        <v>0</v>
      </c>
      <c r="O76" s="112">
        <f t="shared" si="24"/>
        <v>0</v>
      </c>
      <c r="P76" s="112">
        <f t="shared" si="25"/>
        <v>0</v>
      </c>
      <c r="Q76" s="112">
        <f t="shared" si="26"/>
        <v>0</v>
      </c>
      <c r="R76" s="112">
        <f t="shared" si="27"/>
        <v>0</v>
      </c>
      <c r="S76" s="112">
        <f t="shared" si="28"/>
        <v>0</v>
      </c>
      <c r="T76" s="112">
        <f t="shared" si="28"/>
        <v>0</v>
      </c>
      <c r="U76" s="112">
        <f t="shared" si="28"/>
        <v>0</v>
      </c>
      <c r="V76" s="112">
        <f t="shared" si="21"/>
        <v>0</v>
      </c>
    </row>
    <row r="77" spans="1:22" x14ac:dyDescent="0.2">
      <c r="A77" s="52">
        <v>71</v>
      </c>
      <c r="B77" s="8" t="s">
        <v>64</v>
      </c>
      <c r="C77" s="71"/>
      <c r="D77" s="71"/>
      <c r="E77" s="71"/>
      <c r="F77" s="71"/>
      <c r="G77" s="119">
        <v>0</v>
      </c>
      <c r="H77" s="113">
        <v>0</v>
      </c>
      <c r="I77" s="64">
        <f t="shared" si="17"/>
        <v>0</v>
      </c>
      <c r="J77" s="64">
        <f t="shared" si="18"/>
        <v>0</v>
      </c>
      <c r="K77" s="64">
        <f t="shared" si="19"/>
        <v>0</v>
      </c>
      <c r="L77" s="64">
        <f t="shared" si="20"/>
        <v>0</v>
      </c>
      <c r="M77" s="112">
        <f t="shared" si="22"/>
        <v>0</v>
      </c>
      <c r="N77" s="112">
        <f t="shared" si="23"/>
        <v>0</v>
      </c>
      <c r="O77" s="112">
        <f t="shared" si="24"/>
        <v>0</v>
      </c>
      <c r="P77" s="112">
        <f t="shared" si="25"/>
        <v>0</v>
      </c>
      <c r="Q77" s="112">
        <f t="shared" si="26"/>
        <v>0</v>
      </c>
      <c r="R77" s="112">
        <f t="shared" si="27"/>
        <v>0</v>
      </c>
      <c r="S77" s="112">
        <f t="shared" si="28"/>
        <v>0</v>
      </c>
      <c r="T77" s="112">
        <f t="shared" si="28"/>
        <v>0</v>
      </c>
      <c r="U77" s="112">
        <f t="shared" si="28"/>
        <v>0</v>
      </c>
      <c r="V77" s="112">
        <f t="shared" si="21"/>
        <v>0</v>
      </c>
    </row>
    <row r="78" spans="1:22" x14ac:dyDescent="0.2">
      <c r="A78" s="52">
        <v>72</v>
      </c>
      <c r="B78" s="3" t="s">
        <v>79</v>
      </c>
      <c r="C78" s="71"/>
      <c r="D78" s="71"/>
      <c r="E78" s="71"/>
      <c r="F78" s="71"/>
      <c r="G78" s="118">
        <v>0</v>
      </c>
      <c r="H78" s="64">
        <v>0</v>
      </c>
      <c r="I78" s="64">
        <f t="shared" si="17"/>
        <v>0</v>
      </c>
      <c r="J78" s="64">
        <f t="shared" si="18"/>
        <v>0</v>
      </c>
      <c r="K78" s="64">
        <f t="shared" si="19"/>
        <v>0</v>
      </c>
      <c r="L78" s="64">
        <f t="shared" si="20"/>
        <v>0</v>
      </c>
      <c r="M78" s="112">
        <f t="shared" si="22"/>
        <v>0</v>
      </c>
      <c r="N78" s="112">
        <f t="shared" si="23"/>
        <v>0</v>
      </c>
      <c r="O78" s="112">
        <f t="shared" si="24"/>
        <v>0</v>
      </c>
      <c r="P78" s="112">
        <f t="shared" si="25"/>
        <v>0</v>
      </c>
      <c r="Q78" s="112">
        <f t="shared" si="26"/>
        <v>0</v>
      </c>
      <c r="R78" s="112">
        <f t="shared" si="27"/>
        <v>0</v>
      </c>
      <c r="S78" s="112">
        <f t="shared" si="28"/>
        <v>0</v>
      </c>
      <c r="T78" s="112">
        <f t="shared" si="28"/>
        <v>0</v>
      </c>
      <c r="U78" s="112">
        <f t="shared" si="28"/>
        <v>0</v>
      </c>
      <c r="V78" s="112">
        <f t="shared" si="21"/>
        <v>0</v>
      </c>
    </row>
    <row r="79" spans="1:22" x14ac:dyDescent="0.2">
      <c r="A79" s="52">
        <v>73</v>
      </c>
      <c r="B79" s="8" t="s">
        <v>55</v>
      </c>
      <c r="C79" s="71"/>
      <c r="D79" s="71"/>
      <c r="E79" s="71"/>
      <c r="F79" s="71"/>
      <c r="G79" s="119">
        <v>0</v>
      </c>
      <c r="H79" s="113">
        <v>0</v>
      </c>
      <c r="I79" s="64">
        <f t="shared" si="17"/>
        <v>0</v>
      </c>
      <c r="J79" s="64">
        <f t="shared" si="18"/>
        <v>0</v>
      </c>
      <c r="K79" s="64">
        <f t="shared" si="19"/>
        <v>0</v>
      </c>
      <c r="L79" s="64">
        <f t="shared" si="20"/>
        <v>0</v>
      </c>
      <c r="M79" s="112">
        <f t="shared" si="22"/>
        <v>0</v>
      </c>
      <c r="N79" s="112">
        <f t="shared" si="23"/>
        <v>0</v>
      </c>
      <c r="O79" s="112">
        <f t="shared" si="24"/>
        <v>0</v>
      </c>
      <c r="P79" s="112">
        <f t="shared" si="25"/>
        <v>0</v>
      </c>
      <c r="Q79" s="112">
        <f t="shared" si="26"/>
        <v>0</v>
      </c>
      <c r="R79" s="112">
        <f t="shared" si="27"/>
        <v>0</v>
      </c>
      <c r="S79" s="112">
        <f t="shared" si="28"/>
        <v>0</v>
      </c>
      <c r="T79" s="112">
        <f t="shared" si="28"/>
        <v>0</v>
      </c>
      <c r="U79" s="112">
        <f t="shared" si="28"/>
        <v>0</v>
      </c>
      <c r="V79" s="112">
        <f t="shared" si="21"/>
        <v>0</v>
      </c>
    </row>
    <row r="80" spans="1:22" x14ac:dyDescent="0.2">
      <c r="A80" s="52">
        <v>74</v>
      </c>
      <c r="B80" s="8" t="s">
        <v>57</v>
      </c>
      <c r="C80" s="71"/>
      <c r="D80" s="71"/>
      <c r="E80" s="71"/>
      <c r="F80" s="71"/>
      <c r="G80" s="119">
        <v>0</v>
      </c>
      <c r="H80" s="113">
        <v>0</v>
      </c>
      <c r="I80" s="64">
        <f t="shared" si="17"/>
        <v>0</v>
      </c>
      <c r="J80" s="64">
        <f t="shared" si="18"/>
        <v>0</v>
      </c>
      <c r="K80" s="64">
        <f t="shared" si="19"/>
        <v>0</v>
      </c>
      <c r="L80" s="64">
        <f t="shared" si="20"/>
        <v>0</v>
      </c>
      <c r="M80" s="112">
        <f t="shared" si="22"/>
        <v>0</v>
      </c>
      <c r="N80" s="112">
        <f t="shared" si="23"/>
        <v>0</v>
      </c>
      <c r="O80" s="112">
        <f t="shared" si="24"/>
        <v>0</v>
      </c>
      <c r="P80" s="112">
        <f t="shared" si="25"/>
        <v>0</v>
      </c>
      <c r="Q80" s="112">
        <f t="shared" si="26"/>
        <v>0</v>
      </c>
      <c r="R80" s="112">
        <f t="shared" si="27"/>
        <v>0</v>
      </c>
      <c r="S80" s="112">
        <f t="shared" si="28"/>
        <v>0</v>
      </c>
      <c r="T80" s="112">
        <f t="shared" si="28"/>
        <v>0</v>
      </c>
      <c r="U80" s="112">
        <f t="shared" si="28"/>
        <v>0</v>
      </c>
      <c r="V80" s="112">
        <f t="shared" si="21"/>
        <v>0</v>
      </c>
    </row>
    <row r="81" spans="1:22" ht="30" x14ac:dyDescent="0.2">
      <c r="A81" s="52">
        <v>75</v>
      </c>
      <c r="B81" s="8" t="s">
        <v>62</v>
      </c>
      <c r="C81" s="71"/>
      <c r="D81" s="71"/>
      <c r="E81" s="71"/>
      <c r="F81" s="71"/>
      <c r="G81" s="119">
        <v>0</v>
      </c>
      <c r="H81" s="113">
        <v>0</v>
      </c>
      <c r="I81" s="64">
        <f t="shared" si="17"/>
        <v>0</v>
      </c>
      <c r="J81" s="64">
        <f t="shared" si="18"/>
        <v>0</v>
      </c>
      <c r="K81" s="64">
        <f t="shared" si="19"/>
        <v>0</v>
      </c>
      <c r="L81" s="64">
        <f t="shared" si="20"/>
        <v>0</v>
      </c>
      <c r="M81" s="112">
        <f t="shared" si="22"/>
        <v>0</v>
      </c>
      <c r="N81" s="112">
        <f t="shared" si="23"/>
        <v>0</v>
      </c>
      <c r="O81" s="112">
        <f t="shared" si="24"/>
        <v>0</v>
      </c>
      <c r="P81" s="112">
        <f t="shared" si="25"/>
        <v>0</v>
      </c>
      <c r="Q81" s="112">
        <f t="shared" si="26"/>
        <v>0</v>
      </c>
      <c r="R81" s="112">
        <f t="shared" si="27"/>
        <v>0</v>
      </c>
      <c r="S81" s="112">
        <f t="shared" si="28"/>
        <v>0</v>
      </c>
      <c r="T81" s="112">
        <f t="shared" si="28"/>
        <v>0</v>
      </c>
      <c r="U81" s="112">
        <f t="shared" si="28"/>
        <v>0</v>
      </c>
      <c r="V81" s="112">
        <f t="shared" si="21"/>
        <v>0</v>
      </c>
    </row>
    <row r="82" spans="1:22" x14ac:dyDescent="0.2">
      <c r="A82" s="52">
        <v>76</v>
      </c>
      <c r="B82" s="8" t="s">
        <v>59</v>
      </c>
      <c r="C82" s="71"/>
      <c r="D82" s="71"/>
      <c r="E82" s="71"/>
      <c r="F82" s="71"/>
      <c r="G82" s="119">
        <v>0</v>
      </c>
      <c r="H82" s="113">
        <v>0</v>
      </c>
      <c r="I82" s="64">
        <f t="shared" si="17"/>
        <v>0</v>
      </c>
      <c r="J82" s="64">
        <f t="shared" si="18"/>
        <v>0</v>
      </c>
      <c r="K82" s="64">
        <f t="shared" si="19"/>
        <v>0</v>
      </c>
      <c r="L82" s="64">
        <f t="shared" si="20"/>
        <v>0</v>
      </c>
      <c r="M82" s="112">
        <f t="shared" si="22"/>
        <v>0</v>
      </c>
      <c r="N82" s="112">
        <f t="shared" si="23"/>
        <v>0</v>
      </c>
      <c r="O82" s="112">
        <f t="shared" si="24"/>
        <v>0</v>
      </c>
      <c r="P82" s="112">
        <f t="shared" si="25"/>
        <v>0</v>
      </c>
      <c r="Q82" s="112">
        <f t="shared" si="26"/>
        <v>0</v>
      </c>
      <c r="R82" s="112">
        <f t="shared" si="27"/>
        <v>0</v>
      </c>
      <c r="S82" s="112">
        <f t="shared" si="28"/>
        <v>0</v>
      </c>
      <c r="T82" s="112">
        <f t="shared" si="28"/>
        <v>0</v>
      </c>
      <c r="U82" s="112">
        <f t="shared" si="28"/>
        <v>0</v>
      </c>
      <c r="V82" s="112">
        <f t="shared" si="21"/>
        <v>0</v>
      </c>
    </row>
    <row r="83" spans="1:22" x14ac:dyDescent="0.2">
      <c r="A83" s="52">
        <v>77</v>
      </c>
      <c r="B83" s="8" t="s">
        <v>65</v>
      </c>
      <c r="C83" s="71"/>
      <c r="D83" s="71"/>
      <c r="E83" s="71"/>
      <c r="F83" s="71"/>
      <c r="G83" s="119">
        <v>0</v>
      </c>
      <c r="H83" s="113">
        <v>0</v>
      </c>
      <c r="I83" s="64">
        <f t="shared" si="17"/>
        <v>0</v>
      </c>
      <c r="J83" s="64">
        <f t="shared" si="18"/>
        <v>0</v>
      </c>
      <c r="K83" s="64">
        <f t="shared" si="19"/>
        <v>0</v>
      </c>
      <c r="L83" s="64">
        <f t="shared" si="20"/>
        <v>0</v>
      </c>
      <c r="M83" s="112">
        <f t="shared" si="22"/>
        <v>0</v>
      </c>
      <c r="N83" s="112">
        <f t="shared" si="23"/>
        <v>0</v>
      </c>
      <c r="O83" s="112">
        <f t="shared" si="24"/>
        <v>0</v>
      </c>
      <c r="P83" s="112">
        <f t="shared" si="25"/>
        <v>0</v>
      </c>
      <c r="Q83" s="112">
        <f t="shared" si="26"/>
        <v>0</v>
      </c>
      <c r="R83" s="112">
        <f t="shared" si="27"/>
        <v>0</v>
      </c>
      <c r="S83" s="112">
        <f t="shared" si="28"/>
        <v>0</v>
      </c>
      <c r="T83" s="112">
        <f t="shared" si="28"/>
        <v>0</v>
      </c>
      <c r="U83" s="112">
        <f t="shared" si="28"/>
        <v>0</v>
      </c>
      <c r="V83" s="112">
        <f t="shared" si="21"/>
        <v>0</v>
      </c>
    </row>
    <row r="84" spans="1:22" x14ac:dyDescent="0.2">
      <c r="A84" s="52">
        <v>78</v>
      </c>
      <c r="B84" s="8" t="s">
        <v>66</v>
      </c>
      <c r="C84" s="71"/>
      <c r="D84" s="71"/>
      <c r="E84" s="71"/>
      <c r="F84" s="71"/>
      <c r="G84" s="119">
        <v>0</v>
      </c>
      <c r="H84" s="113">
        <v>0</v>
      </c>
      <c r="I84" s="64">
        <f t="shared" si="17"/>
        <v>0</v>
      </c>
      <c r="J84" s="64">
        <f t="shared" si="18"/>
        <v>0</v>
      </c>
      <c r="K84" s="64">
        <f t="shared" si="19"/>
        <v>0</v>
      </c>
      <c r="L84" s="64">
        <f t="shared" si="20"/>
        <v>0</v>
      </c>
      <c r="M84" s="112">
        <f t="shared" si="22"/>
        <v>0</v>
      </c>
      <c r="N84" s="112">
        <f t="shared" si="23"/>
        <v>0</v>
      </c>
      <c r="O84" s="112">
        <f t="shared" si="24"/>
        <v>0</v>
      </c>
      <c r="P84" s="112">
        <f t="shared" si="25"/>
        <v>0</v>
      </c>
      <c r="Q84" s="112">
        <f t="shared" si="26"/>
        <v>0</v>
      </c>
      <c r="R84" s="112">
        <f t="shared" si="27"/>
        <v>0</v>
      </c>
      <c r="S84" s="112">
        <f t="shared" si="28"/>
        <v>0</v>
      </c>
      <c r="T84" s="112">
        <f t="shared" si="28"/>
        <v>0</v>
      </c>
      <c r="U84" s="112">
        <f t="shared" si="28"/>
        <v>0</v>
      </c>
      <c r="V84" s="112">
        <f t="shared" si="21"/>
        <v>0</v>
      </c>
    </row>
    <row r="85" spans="1:22" x14ac:dyDescent="0.2">
      <c r="A85" s="52">
        <v>79</v>
      </c>
      <c r="B85" s="8" t="s">
        <v>356</v>
      </c>
      <c r="C85" s="71"/>
      <c r="D85" s="71"/>
      <c r="E85" s="71"/>
      <c r="F85" s="71"/>
      <c r="G85" s="119"/>
      <c r="H85" s="113"/>
      <c r="I85" s="64"/>
      <c r="J85" s="64"/>
      <c r="K85" s="64"/>
      <c r="L85" s="64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s="4" customFormat="1" ht="15.75" x14ac:dyDescent="0.25">
      <c r="A86" s="53"/>
      <c r="B86" s="50" t="s">
        <v>123</v>
      </c>
      <c r="C86" s="71">
        <f>SUM(C7:C85)</f>
        <v>755140</v>
      </c>
      <c r="D86" s="71">
        <f t="shared" ref="D86:G86" si="29">SUM(D7:D85)</f>
        <v>490574</v>
      </c>
      <c r="E86" s="71">
        <f t="shared" si="29"/>
        <v>12.435958935912264</v>
      </c>
      <c r="F86" s="71">
        <f t="shared" si="29"/>
        <v>20.564041064087736</v>
      </c>
      <c r="G86" s="71">
        <f t="shared" si="29"/>
        <v>839549</v>
      </c>
      <c r="H86" s="114">
        <f t="shared" ref="H86:M86" si="30">SUM(H7:H84)</f>
        <v>712794806.99999988</v>
      </c>
      <c r="I86" s="114">
        <f t="shared" si="30"/>
        <v>178198701</v>
      </c>
      <c r="J86" s="114">
        <f t="shared" si="30"/>
        <v>178198701</v>
      </c>
      <c r="K86" s="114">
        <f t="shared" si="30"/>
        <v>178198701</v>
      </c>
      <c r="L86" s="114">
        <f t="shared" si="30"/>
        <v>178198704</v>
      </c>
      <c r="M86" s="114">
        <f t="shared" si="30"/>
        <v>377257922</v>
      </c>
      <c r="N86" s="114">
        <f t="shared" si="23"/>
        <v>94314481</v>
      </c>
      <c r="O86" s="114">
        <f t="shared" si="24"/>
        <v>94314481</v>
      </c>
      <c r="P86" s="114">
        <f t="shared" si="25"/>
        <v>94314481</v>
      </c>
      <c r="Q86" s="114">
        <f t="shared" si="26"/>
        <v>94314479</v>
      </c>
      <c r="R86" s="114">
        <f t="shared" si="27"/>
        <v>335536885</v>
      </c>
      <c r="S86" s="114">
        <f t="shared" si="28"/>
        <v>83884220</v>
      </c>
      <c r="T86" s="114">
        <f t="shared" si="28"/>
        <v>83884220</v>
      </c>
      <c r="U86" s="114">
        <f t="shared" si="28"/>
        <v>83884220</v>
      </c>
      <c r="V86" s="114">
        <f t="shared" si="21"/>
        <v>83884225</v>
      </c>
    </row>
    <row r="88" spans="1:22" x14ac:dyDescent="0.2">
      <c r="C88" s="73"/>
      <c r="D88" s="73"/>
      <c r="E88" s="73"/>
      <c r="F88" s="73"/>
    </row>
  </sheetData>
  <autoFilter ref="A6:L6">
    <sortState ref="A9:I85">
      <sortCondition ref="A6"/>
    </sortState>
  </autoFilter>
  <mergeCells count="14">
    <mergeCell ref="A4:A6"/>
    <mergeCell ref="B4:B6"/>
    <mergeCell ref="C4:F4"/>
    <mergeCell ref="G4:G6"/>
    <mergeCell ref="H4:H6"/>
    <mergeCell ref="M4:Q4"/>
    <mergeCell ref="R4:V4"/>
    <mergeCell ref="C5:D5"/>
    <mergeCell ref="E5:F5"/>
    <mergeCell ref="M5:M6"/>
    <mergeCell ref="N5:Q5"/>
    <mergeCell ref="R5:R6"/>
    <mergeCell ref="S5:V5"/>
    <mergeCell ref="I4:L5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workbookViewId="0">
      <pane xSplit="2" ySplit="6" topLeftCell="BL55" activePane="bottomRight" state="frozen"/>
      <selection pane="topRight" activeCell="C1" sqref="C1"/>
      <selection pane="bottomLeft" activeCell="A7" sqref="A7"/>
      <selection pane="bottomRight" activeCell="BS84" sqref="BS84"/>
    </sheetView>
  </sheetViews>
  <sheetFormatPr defaultColWidth="9.140625" defaultRowHeight="14.25" x14ac:dyDescent="0.2"/>
  <cols>
    <col min="1" max="1" width="9.140625" style="27"/>
    <col min="2" max="2" width="65.42578125" style="26" customWidth="1"/>
    <col min="3" max="4" width="9.140625" style="26"/>
    <col min="5" max="5" width="10.42578125" style="26" customWidth="1"/>
    <col min="6" max="6" width="14.28515625" style="156" bestFit="1" customWidth="1"/>
    <col min="7" max="8" width="9.140625" style="26"/>
    <col min="9" max="9" width="10.42578125" style="26" customWidth="1"/>
    <col min="10" max="10" width="14.28515625" style="156" bestFit="1" customWidth="1"/>
    <col min="11" max="12" width="9.140625" style="26"/>
    <col min="13" max="13" width="10.42578125" style="26" customWidth="1"/>
    <col min="14" max="14" width="14.28515625" style="156" bestFit="1" customWidth="1"/>
    <col min="15" max="16" width="9.140625" style="26"/>
    <col min="17" max="17" width="10.42578125" style="26" customWidth="1"/>
    <col min="18" max="18" width="19" style="156" customWidth="1"/>
    <col min="19" max="20" width="9.140625" style="26"/>
    <col min="21" max="21" width="10.42578125" style="26" customWidth="1"/>
    <col min="22" max="22" width="14.28515625" style="156" bestFit="1" customWidth="1"/>
    <col min="23" max="24" width="9.140625" style="26"/>
    <col min="25" max="25" width="10.42578125" style="26" customWidth="1"/>
    <col min="26" max="26" width="14.28515625" style="156" bestFit="1" customWidth="1"/>
    <col min="27" max="28" width="9.140625" style="26"/>
    <col min="29" max="29" width="10.42578125" style="26" customWidth="1"/>
    <col min="30" max="30" width="15.7109375" style="156" customWidth="1"/>
    <col min="31" max="32" width="9.140625" style="26"/>
    <col min="33" max="33" width="10.42578125" style="26" customWidth="1"/>
    <col min="34" max="34" width="14.28515625" style="156" bestFit="1" customWidth="1"/>
    <col min="35" max="36" width="9.140625" style="26"/>
    <col min="37" max="37" width="10.42578125" style="26" customWidth="1"/>
    <col min="38" max="38" width="14.28515625" style="156" bestFit="1" customWidth="1"/>
    <col min="39" max="40" width="9.140625" style="26"/>
    <col min="41" max="41" width="10.42578125" style="26" customWidth="1"/>
    <col min="42" max="42" width="14.28515625" style="156" bestFit="1" customWidth="1"/>
    <col min="43" max="44" width="9.140625" style="26"/>
    <col min="45" max="45" width="10.42578125" style="26" customWidth="1"/>
    <col min="46" max="46" width="15.28515625" style="156" customWidth="1"/>
    <col min="47" max="48" width="9.140625" style="26"/>
    <col min="49" max="49" width="10.42578125" style="26" customWidth="1"/>
    <col min="50" max="50" width="14.28515625" style="156" bestFit="1" customWidth="1"/>
    <col min="51" max="52" width="9.140625" style="26"/>
    <col min="53" max="53" width="10.42578125" style="26" customWidth="1"/>
    <col min="54" max="54" width="14.28515625" style="156" bestFit="1" customWidth="1"/>
    <col min="55" max="56" width="9.140625" style="26"/>
    <col min="57" max="57" width="10.42578125" style="26" customWidth="1"/>
    <col min="58" max="58" width="14.28515625" style="156" bestFit="1" customWidth="1"/>
    <col min="59" max="60" width="9.140625" style="26"/>
    <col min="61" max="61" width="10.42578125" style="26" customWidth="1"/>
    <col min="62" max="62" width="14.28515625" style="156" bestFit="1" customWidth="1"/>
    <col min="63" max="64" width="9.140625" style="26"/>
    <col min="65" max="65" width="10.42578125" style="26" customWidth="1"/>
    <col min="66" max="66" width="14.28515625" style="156" bestFit="1" customWidth="1"/>
    <col min="67" max="68" width="9.140625" style="26"/>
    <col min="69" max="69" width="10.42578125" style="26" customWidth="1"/>
    <col min="70" max="70" width="14.28515625" style="156" bestFit="1" customWidth="1"/>
    <col min="71" max="72" width="9.140625" style="26"/>
    <col min="73" max="73" width="10.42578125" style="26" customWidth="1"/>
    <col min="74" max="74" width="14.28515625" style="156" bestFit="1" customWidth="1"/>
    <col min="75" max="77" width="9.28515625" style="26" customWidth="1"/>
    <col min="78" max="78" width="17.140625" style="156" customWidth="1"/>
    <col min="79" max="16384" width="9.140625" style="26"/>
  </cols>
  <sheetData>
    <row r="1" spans="1:78" x14ac:dyDescent="0.2">
      <c r="BZ1" s="156" t="s">
        <v>354</v>
      </c>
    </row>
    <row r="3" spans="1:78" ht="15" x14ac:dyDescent="0.25">
      <c r="A3" s="160" t="s">
        <v>372</v>
      </c>
    </row>
    <row r="5" spans="1:78" ht="24" customHeight="1" x14ac:dyDescent="0.2">
      <c r="A5" s="244" t="s">
        <v>0</v>
      </c>
      <c r="B5" s="244" t="s">
        <v>100</v>
      </c>
      <c r="C5" s="241" t="s">
        <v>101</v>
      </c>
      <c r="D5" s="242"/>
      <c r="E5" s="242"/>
      <c r="F5" s="243"/>
      <c r="G5" s="241" t="s">
        <v>104</v>
      </c>
      <c r="H5" s="242"/>
      <c r="I5" s="242"/>
      <c r="J5" s="243"/>
      <c r="K5" s="241" t="s">
        <v>133</v>
      </c>
      <c r="L5" s="242"/>
      <c r="M5" s="242"/>
      <c r="N5" s="243"/>
      <c r="O5" s="241" t="s">
        <v>134</v>
      </c>
      <c r="P5" s="242"/>
      <c r="Q5" s="242"/>
      <c r="R5" s="243"/>
      <c r="S5" s="241" t="s">
        <v>105</v>
      </c>
      <c r="T5" s="242"/>
      <c r="U5" s="242"/>
      <c r="V5" s="243"/>
      <c r="W5" s="241" t="s">
        <v>107</v>
      </c>
      <c r="X5" s="242"/>
      <c r="Y5" s="242"/>
      <c r="Z5" s="243"/>
      <c r="AA5" s="241" t="s">
        <v>135</v>
      </c>
      <c r="AB5" s="242"/>
      <c r="AC5" s="242"/>
      <c r="AD5" s="243"/>
      <c r="AE5" s="241" t="s">
        <v>108</v>
      </c>
      <c r="AF5" s="242"/>
      <c r="AG5" s="242"/>
      <c r="AH5" s="243"/>
      <c r="AI5" s="241" t="s">
        <v>109</v>
      </c>
      <c r="AJ5" s="242"/>
      <c r="AK5" s="242"/>
      <c r="AL5" s="243"/>
      <c r="AM5" s="241" t="s">
        <v>113</v>
      </c>
      <c r="AN5" s="242"/>
      <c r="AO5" s="242"/>
      <c r="AP5" s="243"/>
      <c r="AQ5" s="241" t="s">
        <v>114</v>
      </c>
      <c r="AR5" s="242"/>
      <c r="AS5" s="242"/>
      <c r="AT5" s="243"/>
      <c r="AU5" s="241" t="s">
        <v>115</v>
      </c>
      <c r="AV5" s="242"/>
      <c r="AW5" s="242"/>
      <c r="AX5" s="243"/>
      <c r="AY5" s="241" t="s">
        <v>116</v>
      </c>
      <c r="AZ5" s="242"/>
      <c r="BA5" s="242"/>
      <c r="BB5" s="243"/>
      <c r="BC5" s="241" t="s">
        <v>117</v>
      </c>
      <c r="BD5" s="242"/>
      <c r="BE5" s="242"/>
      <c r="BF5" s="243"/>
      <c r="BG5" s="241" t="s">
        <v>118</v>
      </c>
      <c r="BH5" s="242"/>
      <c r="BI5" s="242"/>
      <c r="BJ5" s="243"/>
      <c r="BK5" s="241" t="s">
        <v>119</v>
      </c>
      <c r="BL5" s="242"/>
      <c r="BM5" s="242"/>
      <c r="BN5" s="243"/>
      <c r="BO5" s="241" t="s">
        <v>120</v>
      </c>
      <c r="BP5" s="242"/>
      <c r="BQ5" s="242"/>
      <c r="BR5" s="243"/>
      <c r="BS5" s="241" t="s">
        <v>121</v>
      </c>
      <c r="BT5" s="242"/>
      <c r="BU5" s="242"/>
      <c r="BV5" s="243"/>
      <c r="BW5" s="241" t="s">
        <v>99</v>
      </c>
      <c r="BX5" s="242" t="s">
        <v>123</v>
      </c>
      <c r="BY5" s="242"/>
      <c r="BZ5" s="243"/>
    </row>
    <row r="6" spans="1:78" ht="28.5" x14ac:dyDescent="0.2">
      <c r="A6" s="245"/>
      <c r="B6" s="245"/>
      <c r="C6" s="28" t="s">
        <v>340</v>
      </c>
      <c r="D6" s="28" t="s">
        <v>352</v>
      </c>
      <c r="E6" s="28" t="s">
        <v>353</v>
      </c>
      <c r="F6" s="158" t="s">
        <v>273</v>
      </c>
      <c r="G6" s="28" t="s">
        <v>340</v>
      </c>
      <c r="H6" s="28" t="s">
        <v>352</v>
      </c>
      <c r="I6" s="28" t="s">
        <v>353</v>
      </c>
      <c r="J6" s="158" t="s">
        <v>273</v>
      </c>
      <c r="K6" s="28" t="s">
        <v>340</v>
      </c>
      <c r="L6" s="28" t="s">
        <v>352</v>
      </c>
      <c r="M6" s="28" t="s">
        <v>353</v>
      </c>
      <c r="N6" s="158" t="s">
        <v>273</v>
      </c>
      <c r="O6" s="28" t="s">
        <v>340</v>
      </c>
      <c r="P6" s="28" t="s">
        <v>352</v>
      </c>
      <c r="Q6" s="28" t="s">
        <v>353</v>
      </c>
      <c r="R6" s="158" t="s">
        <v>273</v>
      </c>
      <c r="S6" s="28" t="s">
        <v>340</v>
      </c>
      <c r="T6" s="28" t="s">
        <v>352</v>
      </c>
      <c r="U6" s="28" t="s">
        <v>353</v>
      </c>
      <c r="V6" s="158" t="s">
        <v>273</v>
      </c>
      <c r="W6" s="28" t="s">
        <v>340</v>
      </c>
      <c r="X6" s="28" t="s">
        <v>352</v>
      </c>
      <c r="Y6" s="28" t="s">
        <v>353</v>
      </c>
      <c r="Z6" s="158" t="s">
        <v>273</v>
      </c>
      <c r="AA6" s="28" t="s">
        <v>340</v>
      </c>
      <c r="AB6" s="28" t="s">
        <v>352</v>
      </c>
      <c r="AC6" s="28" t="s">
        <v>353</v>
      </c>
      <c r="AD6" s="158" t="s">
        <v>273</v>
      </c>
      <c r="AE6" s="28" t="s">
        <v>340</v>
      </c>
      <c r="AF6" s="28" t="s">
        <v>352</v>
      </c>
      <c r="AG6" s="28" t="s">
        <v>353</v>
      </c>
      <c r="AH6" s="158" t="s">
        <v>273</v>
      </c>
      <c r="AI6" s="28" t="s">
        <v>340</v>
      </c>
      <c r="AJ6" s="28" t="s">
        <v>352</v>
      </c>
      <c r="AK6" s="28" t="s">
        <v>353</v>
      </c>
      <c r="AL6" s="158" t="s">
        <v>273</v>
      </c>
      <c r="AM6" s="28" t="s">
        <v>340</v>
      </c>
      <c r="AN6" s="28" t="s">
        <v>352</v>
      </c>
      <c r="AO6" s="28" t="s">
        <v>353</v>
      </c>
      <c r="AP6" s="158" t="s">
        <v>273</v>
      </c>
      <c r="AQ6" s="28" t="s">
        <v>340</v>
      </c>
      <c r="AR6" s="28" t="s">
        <v>352</v>
      </c>
      <c r="AS6" s="28" t="s">
        <v>353</v>
      </c>
      <c r="AT6" s="158" t="s">
        <v>273</v>
      </c>
      <c r="AU6" s="28" t="s">
        <v>340</v>
      </c>
      <c r="AV6" s="28" t="s">
        <v>352</v>
      </c>
      <c r="AW6" s="28" t="s">
        <v>353</v>
      </c>
      <c r="AX6" s="158" t="s">
        <v>273</v>
      </c>
      <c r="AY6" s="28" t="s">
        <v>340</v>
      </c>
      <c r="AZ6" s="28" t="s">
        <v>352</v>
      </c>
      <c r="BA6" s="28" t="s">
        <v>353</v>
      </c>
      <c r="BB6" s="158" t="s">
        <v>273</v>
      </c>
      <c r="BC6" s="28" t="s">
        <v>340</v>
      </c>
      <c r="BD6" s="28" t="s">
        <v>352</v>
      </c>
      <c r="BE6" s="28" t="s">
        <v>353</v>
      </c>
      <c r="BF6" s="158" t="s">
        <v>273</v>
      </c>
      <c r="BG6" s="28" t="s">
        <v>340</v>
      </c>
      <c r="BH6" s="28" t="s">
        <v>352</v>
      </c>
      <c r="BI6" s="28" t="s">
        <v>353</v>
      </c>
      <c r="BJ6" s="158" t="s">
        <v>273</v>
      </c>
      <c r="BK6" s="28" t="s">
        <v>340</v>
      </c>
      <c r="BL6" s="28" t="s">
        <v>352</v>
      </c>
      <c r="BM6" s="28" t="s">
        <v>353</v>
      </c>
      <c r="BN6" s="158" t="s">
        <v>273</v>
      </c>
      <c r="BO6" s="28" t="s">
        <v>340</v>
      </c>
      <c r="BP6" s="28" t="s">
        <v>352</v>
      </c>
      <c r="BQ6" s="28" t="s">
        <v>353</v>
      </c>
      <c r="BR6" s="158" t="s">
        <v>273</v>
      </c>
      <c r="BS6" s="28" t="s">
        <v>340</v>
      </c>
      <c r="BT6" s="28" t="s">
        <v>352</v>
      </c>
      <c r="BU6" s="28" t="s">
        <v>353</v>
      </c>
      <c r="BV6" s="158" t="s">
        <v>273</v>
      </c>
      <c r="BW6" s="28" t="s">
        <v>340</v>
      </c>
      <c r="BX6" s="28" t="s">
        <v>352</v>
      </c>
      <c r="BY6" s="28" t="s">
        <v>353</v>
      </c>
      <c r="BZ6" s="158" t="s">
        <v>273</v>
      </c>
    </row>
    <row r="7" spans="1:78" x14ac:dyDescent="0.2">
      <c r="A7" s="25">
        <v>1</v>
      </c>
      <c r="B7" s="25" t="s">
        <v>2</v>
      </c>
      <c r="C7" s="25"/>
      <c r="D7" s="25">
        <v>0</v>
      </c>
      <c r="E7" s="25">
        <v>0</v>
      </c>
      <c r="F7" s="157"/>
      <c r="G7" s="25"/>
      <c r="H7" s="25">
        <v>0</v>
      </c>
      <c r="I7" s="25">
        <v>0</v>
      </c>
      <c r="J7" s="157"/>
      <c r="K7" s="25"/>
      <c r="L7" s="25">
        <v>0</v>
      </c>
      <c r="M7" s="25">
        <v>0</v>
      </c>
      <c r="N7" s="157"/>
      <c r="O7" s="25"/>
      <c r="P7" s="25">
        <v>0</v>
      </c>
      <c r="Q7" s="25">
        <v>0</v>
      </c>
      <c r="R7" s="157"/>
      <c r="S7" s="25"/>
      <c r="T7" s="25">
        <v>0</v>
      </c>
      <c r="U7" s="25">
        <v>0</v>
      </c>
      <c r="V7" s="157"/>
      <c r="W7" s="25">
        <v>6</v>
      </c>
      <c r="X7" s="25">
        <v>211</v>
      </c>
      <c r="Y7" s="25">
        <v>1652</v>
      </c>
      <c r="Z7" s="157">
        <v>2364255</v>
      </c>
      <c r="AA7" s="25">
        <v>2</v>
      </c>
      <c r="AB7" s="25">
        <v>67</v>
      </c>
      <c r="AC7" s="25">
        <v>670</v>
      </c>
      <c r="AD7" s="157">
        <v>602259.23</v>
      </c>
      <c r="AE7" s="25"/>
      <c r="AF7" s="25">
        <v>0</v>
      </c>
      <c r="AG7" s="25">
        <v>0</v>
      </c>
      <c r="AH7" s="157"/>
      <c r="AI7" s="25"/>
      <c r="AJ7" s="25">
        <v>0</v>
      </c>
      <c r="AK7" s="25">
        <v>0</v>
      </c>
      <c r="AL7" s="157"/>
      <c r="AM7" s="25">
        <v>2</v>
      </c>
      <c r="AN7" s="25">
        <v>73</v>
      </c>
      <c r="AO7" s="25">
        <v>576</v>
      </c>
      <c r="AP7" s="157">
        <v>939850.91</v>
      </c>
      <c r="AQ7" s="25"/>
      <c r="AR7" s="25">
        <v>0</v>
      </c>
      <c r="AS7" s="25">
        <v>0</v>
      </c>
      <c r="AT7" s="157"/>
      <c r="AU7" s="25">
        <v>1</v>
      </c>
      <c r="AV7" s="25">
        <v>63</v>
      </c>
      <c r="AW7" s="25">
        <v>333</v>
      </c>
      <c r="AX7" s="157">
        <v>530858.93000000005</v>
      </c>
      <c r="AY7" s="25"/>
      <c r="AZ7" s="25">
        <v>0</v>
      </c>
      <c r="BA7" s="25">
        <v>0</v>
      </c>
      <c r="BB7" s="157"/>
      <c r="BC7" s="25"/>
      <c r="BD7" s="25">
        <v>0</v>
      </c>
      <c r="BE7" s="25">
        <v>0</v>
      </c>
      <c r="BF7" s="157"/>
      <c r="BG7" s="25">
        <v>0</v>
      </c>
      <c r="BH7" s="25">
        <v>0</v>
      </c>
      <c r="BI7" s="25">
        <v>0</v>
      </c>
      <c r="BJ7" s="157"/>
      <c r="BK7" s="25"/>
      <c r="BL7" s="25">
        <v>0</v>
      </c>
      <c r="BM7" s="25">
        <v>0</v>
      </c>
      <c r="BN7" s="157"/>
      <c r="BO7" s="25"/>
      <c r="BP7" s="25">
        <v>0</v>
      </c>
      <c r="BQ7" s="25">
        <v>0</v>
      </c>
      <c r="BR7" s="157"/>
      <c r="BS7" s="25">
        <v>1</v>
      </c>
      <c r="BT7" s="25">
        <v>53</v>
      </c>
      <c r="BU7" s="25">
        <v>432</v>
      </c>
      <c r="BV7" s="157">
        <v>537784.11</v>
      </c>
      <c r="BW7" s="25">
        <f>C7+G7+K7+O7+S7+W7+AA7+AE7+AI7+AM7+AU7+AY7+BC7+BG7+BK7+BO7+BS7+AQ7</f>
        <v>12</v>
      </c>
      <c r="BX7" s="25">
        <f t="shared" ref="BX7:BZ7" si="0">D7+H7+L7+P7+T7+X7+AB7+AF7+AJ7+AN7+AV7+AZ7+BD7+BH7+BL7+BP7+BT7+AR7</f>
        <v>467</v>
      </c>
      <c r="BY7" s="25">
        <f t="shared" si="0"/>
        <v>3663</v>
      </c>
      <c r="BZ7" s="157">
        <f t="shared" si="0"/>
        <v>4975008.1800000006</v>
      </c>
    </row>
    <row r="8" spans="1:78" x14ac:dyDescent="0.2">
      <c r="A8" s="25">
        <v>2</v>
      </c>
      <c r="B8" s="25" t="s">
        <v>3</v>
      </c>
      <c r="C8" s="25"/>
      <c r="D8" s="25">
        <v>0</v>
      </c>
      <c r="E8" s="25">
        <v>0</v>
      </c>
      <c r="F8" s="157"/>
      <c r="G8" s="25"/>
      <c r="H8" s="25">
        <v>0</v>
      </c>
      <c r="I8" s="25">
        <v>0</v>
      </c>
      <c r="J8" s="157"/>
      <c r="K8" s="25"/>
      <c r="L8" s="25">
        <v>0</v>
      </c>
      <c r="M8" s="25">
        <v>0</v>
      </c>
      <c r="N8" s="157"/>
      <c r="O8" s="25"/>
      <c r="P8" s="25">
        <v>0</v>
      </c>
      <c r="Q8" s="25">
        <v>0</v>
      </c>
      <c r="R8" s="157"/>
      <c r="S8" s="25"/>
      <c r="T8" s="25">
        <v>0</v>
      </c>
      <c r="U8" s="25">
        <v>0</v>
      </c>
      <c r="V8" s="157"/>
      <c r="W8" s="25">
        <v>2</v>
      </c>
      <c r="X8" s="25">
        <v>91</v>
      </c>
      <c r="Y8" s="25">
        <v>713</v>
      </c>
      <c r="Z8" s="157">
        <v>1029274.05</v>
      </c>
      <c r="AA8" s="25">
        <v>20</v>
      </c>
      <c r="AB8" s="25">
        <v>586</v>
      </c>
      <c r="AC8" s="25">
        <v>5860</v>
      </c>
      <c r="AD8" s="157">
        <v>6231217.3899999997</v>
      </c>
      <c r="AE8" s="25"/>
      <c r="AF8" s="25">
        <v>0</v>
      </c>
      <c r="AG8" s="25">
        <v>0</v>
      </c>
      <c r="AH8" s="157"/>
      <c r="AI8" s="25"/>
      <c r="AJ8" s="25">
        <v>0</v>
      </c>
      <c r="AK8" s="25">
        <v>0</v>
      </c>
      <c r="AL8" s="157"/>
      <c r="AM8" s="25">
        <v>2</v>
      </c>
      <c r="AN8" s="25">
        <v>75</v>
      </c>
      <c r="AO8" s="25">
        <v>592</v>
      </c>
      <c r="AP8" s="157">
        <v>800113.25</v>
      </c>
      <c r="AQ8" s="25"/>
      <c r="AR8" s="25">
        <v>0</v>
      </c>
      <c r="AS8" s="25">
        <v>0</v>
      </c>
      <c r="AT8" s="157"/>
      <c r="AU8" s="25">
        <v>0</v>
      </c>
      <c r="AV8" s="25">
        <v>0</v>
      </c>
      <c r="AW8" s="25">
        <v>0</v>
      </c>
      <c r="AX8" s="157"/>
      <c r="AY8" s="25"/>
      <c r="AZ8" s="25">
        <v>0</v>
      </c>
      <c r="BA8" s="25">
        <v>0</v>
      </c>
      <c r="BB8" s="157"/>
      <c r="BC8" s="25"/>
      <c r="BD8" s="25">
        <v>0</v>
      </c>
      <c r="BE8" s="25">
        <v>0</v>
      </c>
      <c r="BF8" s="157"/>
      <c r="BG8" s="25">
        <v>0</v>
      </c>
      <c r="BH8" s="25">
        <v>0</v>
      </c>
      <c r="BI8" s="25">
        <v>0</v>
      </c>
      <c r="BJ8" s="157"/>
      <c r="BK8" s="25"/>
      <c r="BL8" s="25">
        <v>0</v>
      </c>
      <c r="BM8" s="25">
        <v>0</v>
      </c>
      <c r="BN8" s="157"/>
      <c r="BO8" s="25"/>
      <c r="BP8" s="25">
        <v>0</v>
      </c>
      <c r="BQ8" s="25">
        <v>0</v>
      </c>
      <c r="BR8" s="157"/>
      <c r="BS8" s="25">
        <v>0</v>
      </c>
      <c r="BT8" s="25">
        <v>8</v>
      </c>
      <c r="BU8" s="25">
        <v>65</v>
      </c>
      <c r="BV8" s="157">
        <v>81174.97</v>
      </c>
      <c r="BW8" s="25">
        <f t="shared" ref="BW8:BW71" si="1">C8+G8+K8+O8+S8+W8+AA8+AE8+AI8+AM8+AU8+AY8+BC8+BG8+BK8+BO8+BS8+AQ8</f>
        <v>24</v>
      </c>
      <c r="BX8" s="25">
        <f t="shared" ref="BX8:BX71" si="2">D8+H8+L8+P8+T8+X8+AB8+AF8+AJ8+AN8+AV8+AZ8+BD8+BH8+BL8+BP8+BT8+AR8</f>
        <v>760</v>
      </c>
      <c r="BY8" s="25">
        <f t="shared" ref="BY8:BY71" si="3">E8+I8+M8+Q8+U8+Y8+AC8+AG8+AK8+AO8+AW8+BA8+BE8+BI8+BM8+BQ8+BU8+AS8</f>
        <v>7230</v>
      </c>
      <c r="BZ8" s="157">
        <f t="shared" ref="BZ8:BZ71" si="4">F8+J8+N8+R8+V8+Z8+AD8+AH8+AL8+AP8+AX8+BB8+BF8+BJ8+BN8+BR8+BV8+AT8</f>
        <v>8141779.6599999992</v>
      </c>
    </row>
    <row r="9" spans="1:78" x14ac:dyDescent="0.2">
      <c r="A9" s="25">
        <v>3</v>
      </c>
      <c r="B9" s="25" t="s">
        <v>4</v>
      </c>
      <c r="C9" s="25"/>
      <c r="D9" s="25">
        <v>0</v>
      </c>
      <c r="E9" s="25">
        <v>0</v>
      </c>
      <c r="F9" s="157"/>
      <c r="G9" s="25"/>
      <c r="H9" s="25">
        <v>0</v>
      </c>
      <c r="I9" s="25">
        <v>0</v>
      </c>
      <c r="J9" s="157"/>
      <c r="K9" s="25"/>
      <c r="L9" s="25">
        <v>0</v>
      </c>
      <c r="M9" s="25">
        <v>0</v>
      </c>
      <c r="N9" s="157"/>
      <c r="O9" s="25"/>
      <c r="P9" s="25">
        <v>0</v>
      </c>
      <c r="Q9" s="25">
        <v>0</v>
      </c>
      <c r="R9" s="157"/>
      <c r="S9" s="25"/>
      <c r="T9" s="25">
        <v>0</v>
      </c>
      <c r="U9" s="25">
        <v>0</v>
      </c>
      <c r="V9" s="157"/>
      <c r="W9" s="25">
        <v>3</v>
      </c>
      <c r="X9" s="25">
        <v>97</v>
      </c>
      <c r="Y9" s="25">
        <v>760</v>
      </c>
      <c r="Z9" s="157">
        <v>1063412.27</v>
      </c>
      <c r="AA9" s="25">
        <v>14</v>
      </c>
      <c r="AB9" s="25">
        <v>426</v>
      </c>
      <c r="AC9" s="25">
        <v>4260</v>
      </c>
      <c r="AD9" s="157">
        <v>4910816.28</v>
      </c>
      <c r="AE9" s="25"/>
      <c r="AF9" s="25">
        <v>0</v>
      </c>
      <c r="AG9" s="25">
        <v>0</v>
      </c>
      <c r="AH9" s="157"/>
      <c r="AI9" s="25"/>
      <c r="AJ9" s="25">
        <v>0</v>
      </c>
      <c r="AK9" s="25">
        <v>0</v>
      </c>
      <c r="AL9" s="157"/>
      <c r="AM9" s="25">
        <v>3</v>
      </c>
      <c r="AN9" s="25">
        <v>115</v>
      </c>
      <c r="AO9" s="25">
        <v>907</v>
      </c>
      <c r="AP9" s="157">
        <v>1569642.4</v>
      </c>
      <c r="AQ9" s="25"/>
      <c r="AR9" s="25">
        <v>0</v>
      </c>
      <c r="AS9" s="25">
        <v>0</v>
      </c>
      <c r="AT9" s="157"/>
      <c r="AU9" s="25">
        <v>0</v>
      </c>
      <c r="AV9" s="25">
        <v>5</v>
      </c>
      <c r="AW9" s="25">
        <v>26</v>
      </c>
      <c r="AX9" s="157">
        <v>22938.68</v>
      </c>
      <c r="AY9" s="25"/>
      <c r="AZ9" s="25">
        <v>0</v>
      </c>
      <c r="BA9" s="25">
        <v>0</v>
      </c>
      <c r="BB9" s="157"/>
      <c r="BC9" s="25"/>
      <c r="BD9" s="25">
        <v>0</v>
      </c>
      <c r="BE9" s="25">
        <v>0</v>
      </c>
      <c r="BF9" s="157"/>
      <c r="BG9" s="25">
        <v>0</v>
      </c>
      <c r="BH9" s="25">
        <v>0</v>
      </c>
      <c r="BI9" s="25">
        <v>0</v>
      </c>
      <c r="BJ9" s="157"/>
      <c r="BK9" s="25"/>
      <c r="BL9" s="25">
        <v>0</v>
      </c>
      <c r="BM9" s="25">
        <v>0</v>
      </c>
      <c r="BN9" s="157"/>
      <c r="BO9" s="25"/>
      <c r="BP9" s="25">
        <v>0</v>
      </c>
      <c r="BQ9" s="25">
        <v>0</v>
      </c>
      <c r="BR9" s="157"/>
      <c r="BS9" s="25">
        <v>0</v>
      </c>
      <c r="BT9" s="25">
        <v>8</v>
      </c>
      <c r="BU9" s="25">
        <v>65</v>
      </c>
      <c r="BV9" s="157">
        <v>81174.960000000006</v>
      </c>
      <c r="BW9" s="25">
        <f t="shared" si="1"/>
        <v>20</v>
      </c>
      <c r="BX9" s="25">
        <f t="shared" si="2"/>
        <v>651</v>
      </c>
      <c r="BY9" s="25">
        <f t="shared" si="3"/>
        <v>6018</v>
      </c>
      <c r="BZ9" s="157">
        <f t="shared" si="4"/>
        <v>7647984.5900000008</v>
      </c>
    </row>
    <row r="10" spans="1:78" x14ac:dyDescent="0.2">
      <c r="A10" s="25">
        <v>4</v>
      </c>
      <c r="B10" s="25" t="s">
        <v>5</v>
      </c>
      <c r="C10" s="25"/>
      <c r="D10" s="25">
        <v>0</v>
      </c>
      <c r="E10" s="25">
        <v>0</v>
      </c>
      <c r="F10" s="157"/>
      <c r="G10" s="25"/>
      <c r="H10" s="25">
        <v>0</v>
      </c>
      <c r="I10" s="25">
        <v>0</v>
      </c>
      <c r="J10" s="157"/>
      <c r="K10" s="25"/>
      <c r="L10" s="25">
        <v>0</v>
      </c>
      <c r="M10" s="25">
        <v>0</v>
      </c>
      <c r="N10" s="157"/>
      <c r="O10" s="25"/>
      <c r="P10" s="25">
        <v>0</v>
      </c>
      <c r="Q10" s="25">
        <v>0</v>
      </c>
      <c r="R10" s="157"/>
      <c r="S10" s="25"/>
      <c r="T10" s="25">
        <v>0</v>
      </c>
      <c r="U10" s="25">
        <v>0</v>
      </c>
      <c r="V10" s="157"/>
      <c r="W10" s="25">
        <v>0</v>
      </c>
      <c r="X10" s="25">
        <v>0</v>
      </c>
      <c r="Y10" s="25">
        <v>0</v>
      </c>
      <c r="Z10" s="157"/>
      <c r="AA10" s="25">
        <v>20</v>
      </c>
      <c r="AB10" s="25">
        <v>611</v>
      </c>
      <c r="AC10" s="25">
        <v>6110</v>
      </c>
      <c r="AD10" s="157">
        <v>6541690.7999999998</v>
      </c>
      <c r="AE10" s="25"/>
      <c r="AF10" s="25">
        <v>0</v>
      </c>
      <c r="AG10" s="25">
        <v>0</v>
      </c>
      <c r="AH10" s="157"/>
      <c r="AI10" s="25"/>
      <c r="AJ10" s="25">
        <v>0</v>
      </c>
      <c r="AK10" s="25">
        <v>0</v>
      </c>
      <c r="AL10" s="157"/>
      <c r="AM10" s="25">
        <v>1</v>
      </c>
      <c r="AN10" s="25">
        <v>35</v>
      </c>
      <c r="AO10" s="25">
        <v>276</v>
      </c>
      <c r="AP10" s="157">
        <v>449443.25</v>
      </c>
      <c r="AQ10" s="25"/>
      <c r="AR10" s="25">
        <v>0</v>
      </c>
      <c r="AS10" s="25">
        <v>0</v>
      </c>
      <c r="AT10" s="157"/>
      <c r="AU10" s="25">
        <v>2</v>
      </c>
      <c r="AV10" s="25">
        <v>86</v>
      </c>
      <c r="AW10" s="25">
        <v>455</v>
      </c>
      <c r="AX10" s="157">
        <v>413558.4</v>
      </c>
      <c r="AY10" s="25"/>
      <c r="AZ10" s="25">
        <v>0</v>
      </c>
      <c r="BA10" s="25">
        <v>0</v>
      </c>
      <c r="BB10" s="157"/>
      <c r="BC10" s="25"/>
      <c r="BD10" s="25">
        <v>0</v>
      </c>
      <c r="BE10" s="25">
        <v>0</v>
      </c>
      <c r="BF10" s="157"/>
      <c r="BG10" s="25">
        <v>0</v>
      </c>
      <c r="BH10" s="25">
        <v>0</v>
      </c>
      <c r="BI10" s="25">
        <v>0</v>
      </c>
      <c r="BJ10" s="157"/>
      <c r="BK10" s="25"/>
      <c r="BL10" s="25">
        <v>0</v>
      </c>
      <c r="BM10" s="25">
        <v>0</v>
      </c>
      <c r="BN10" s="157"/>
      <c r="BO10" s="25"/>
      <c r="BP10" s="25">
        <v>0</v>
      </c>
      <c r="BQ10" s="25">
        <v>0</v>
      </c>
      <c r="BR10" s="157"/>
      <c r="BS10" s="25">
        <v>0</v>
      </c>
      <c r="BT10" s="25">
        <v>10</v>
      </c>
      <c r="BU10" s="25">
        <v>82</v>
      </c>
      <c r="BV10" s="157">
        <v>101468.7</v>
      </c>
      <c r="BW10" s="25">
        <f t="shared" si="1"/>
        <v>23</v>
      </c>
      <c r="BX10" s="25">
        <f t="shared" si="2"/>
        <v>742</v>
      </c>
      <c r="BY10" s="25">
        <f t="shared" si="3"/>
        <v>6923</v>
      </c>
      <c r="BZ10" s="157">
        <f t="shared" si="4"/>
        <v>7506161.1500000004</v>
      </c>
    </row>
    <row r="11" spans="1:78" x14ac:dyDescent="0.2">
      <c r="A11" s="25">
        <v>5</v>
      </c>
      <c r="B11" s="25" t="s">
        <v>6</v>
      </c>
      <c r="C11" s="25"/>
      <c r="D11" s="25">
        <v>0</v>
      </c>
      <c r="E11" s="25">
        <v>0</v>
      </c>
      <c r="F11" s="157"/>
      <c r="G11" s="25"/>
      <c r="H11" s="25">
        <v>0</v>
      </c>
      <c r="I11" s="25">
        <v>0</v>
      </c>
      <c r="J11" s="157"/>
      <c r="K11" s="25"/>
      <c r="L11" s="25">
        <v>0</v>
      </c>
      <c r="M11" s="25">
        <v>0</v>
      </c>
      <c r="N11" s="157"/>
      <c r="O11" s="25"/>
      <c r="P11" s="25">
        <v>0</v>
      </c>
      <c r="Q11" s="25">
        <v>0</v>
      </c>
      <c r="R11" s="157"/>
      <c r="S11" s="25"/>
      <c r="T11" s="25">
        <v>0</v>
      </c>
      <c r="U11" s="25">
        <v>0</v>
      </c>
      <c r="V11" s="157"/>
      <c r="W11" s="25">
        <v>2</v>
      </c>
      <c r="X11" s="25">
        <v>76</v>
      </c>
      <c r="Y11" s="25">
        <v>595</v>
      </c>
      <c r="Z11" s="157">
        <v>783929.02</v>
      </c>
      <c r="AA11" s="25">
        <v>18</v>
      </c>
      <c r="AB11" s="25">
        <v>540</v>
      </c>
      <c r="AC11" s="25">
        <v>5400</v>
      </c>
      <c r="AD11" s="157">
        <v>5882959.2999999998</v>
      </c>
      <c r="AE11" s="25"/>
      <c r="AF11" s="25">
        <v>0</v>
      </c>
      <c r="AG11" s="25">
        <v>0</v>
      </c>
      <c r="AH11" s="157"/>
      <c r="AI11" s="25"/>
      <c r="AJ11" s="25">
        <v>0</v>
      </c>
      <c r="AK11" s="25">
        <v>0</v>
      </c>
      <c r="AL11" s="157"/>
      <c r="AM11" s="25">
        <v>3</v>
      </c>
      <c r="AN11" s="25">
        <v>131</v>
      </c>
      <c r="AO11" s="25">
        <v>1034</v>
      </c>
      <c r="AP11" s="157">
        <v>1467403.38</v>
      </c>
      <c r="AQ11" s="25"/>
      <c r="AR11" s="25">
        <v>0</v>
      </c>
      <c r="AS11" s="25">
        <v>0</v>
      </c>
      <c r="AT11" s="157"/>
      <c r="AU11" s="25">
        <v>1</v>
      </c>
      <c r="AV11" s="25">
        <v>30</v>
      </c>
      <c r="AW11" s="25">
        <v>159</v>
      </c>
      <c r="AX11" s="157">
        <v>293604.84000000003</v>
      </c>
      <c r="AY11" s="25"/>
      <c r="AZ11" s="25">
        <v>0</v>
      </c>
      <c r="BA11" s="25">
        <v>0</v>
      </c>
      <c r="BB11" s="157"/>
      <c r="BC11" s="25"/>
      <c r="BD11" s="25">
        <v>0</v>
      </c>
      <c r="BE11" s="25">
        <v>0</v>
      </c>
      <c r="BF11" s="157"/>
      <c r="BG11" s="25">
        <v>6</v>
      </c>
      <c r="BH11" s="25">
        <v>186</v>
      </c>
      <c r="BI11" s="25">
        <v>1836</v>
      </c>
      <c r="BJ11" s="157">
        <v>2085197.53</v>
      </c>
      <c r="BK11" s="25"/>
      <c r="BL11" s="25">
        <v>0</v>
      </c>
      <c r="BM11" s="25">
        <v>0</v>
      </c>
      <c r="BN11" s="157"/>
      <c r="BO11" s="25"/>
      <c r="BP11" s="25">
        <v>0</v>
      </c>
      <c r="BQ11" s="25">
        <v>0</v>
      </c>
      <c r="BR11" s="157"/>
      <c r="BS11" s="25">
        <v>0</v>
      </c>
      <c r="BT11" s="25">
        <v>12</v>
      </c>
      <c r="BU11" s="25">
        <v>98</v>
      </c>
      <c r="BV11" s="157">
        <v>121762.44</v>
      </c>
      <c r="BW11" s="25">
        <f t="shared" si="1"/>
        <v>30</v>
      </c>
      <c r="BX11" s="25">
        <f t="shared" si="2"/>
        <v>975</v>
      </c>
      <c r="BY11" s="25">
        <f t="shared" si="3"/>
        <v>9122</v>
      </c>
      <c r="BZ11" s="157">
        <f t="shared" si="4"/>
        <v>10634856.51</v>
      </c>
    </row>
    <row r="12" spans="1:78" x14ac:dyDescent="0.2">
      <c r="A12" s="25">
        <v>6</v>
      </c>
      <c r="B12" s="25" t="s">
        <v>7</v>
      </c>
      <c r="C12" s="25"/>
      <c r="D12" s="25">
        <v>0</v>
      </c>
      <c r="E12" s="25">
        <v>0</v>
      </c>
      <c r="F12" s="157"/>
      <c r="G12" s="25"/>
      <c r="H12" s="25">
        <v>0</v>
      </c>
      <c r="I12" s="25">
        <v>0</v>
      </c>
      <c r="J12" s="157"/>
      <c r="K12" s="25"/>
      <c r="L12" s="25">
        <v>0</v>
      </c>
      <c r="M12" s="25">
        <v>0</v>
      </c>
      <c r="N12" s="157"/>
      <c r="O12" s="25"/>
      <c r="P12" s="25">
        <v>0</v>
      </c>
      <c r="Q12" s="25">
        <v>0</v>
      </c>
      <c r="R12" s="157"/>
      <c r="S12" s="25"/>
      <c r="T12" s="25">
        <v>0</v>
      </c>
      <c r="U12" s="25">
        <v>0</v>
      </c>
      <c r="V12" s="157"/>
      <c r="W12" s="25">
        <v>1</v>
      </c>
      <c r="X12" s="25">
        <v>52</v>
      </c>
      <c r="Y12" s="25">
        <v>407</v>
      </c>
      <c r="Z12" s="157">
        <v>580096.52</v>
      </c>
      <c r="AA12" s="25">
        <v>9</v>
      </c>
      <c r="AB12" s="25">
        <v>277</v>
      </c>
      <c r="AC12" s="25">
        <v>2770</v>
      </c>
      <c r="AD12" s="157">
        <v>2960422.17</v>
      </c>
      <c r="AE12" s="25"/>
      <c r="AF12" s="25">
        <v>0</v>
      </c>
      <c r="AG12" s="25">
        <v>0</v>
      </c>
      <c r="AH12" s="157"/>
      <c r="AI12" s="25"/>
      <c r="AJ12" s="25">
        <v>0</v>
      </c>
      <c r="AK12" s="25">
        <v>0</v>
      </c>
      <c r="AL12" s="157"/>
      <c r="AM12" s="25">
        <v>1</v>
      </c>
      <c r="AN12" s="25">
        <v>54</v>
      </c>
      <c r="AO12" s="25">
        <v>426</v>
      </c>
      <c r="AP12" s="157">
        <v>669424.18000000005</v>
      </c>
      <c r="AQ12" s="25"/>
      <c r="AR12" s="25">
        <v>0</v>
      </c>
      <c r="AS12" s="25">
        <v>0</v>
      </c>
      <c r="AT12" s="157"/>
      <c r="AU12" s="25">
        <v>0</v>
      </c>
      <c r="AV12" s="25">
        <v>11</v>
      </c>
      <c r="AW12" s="25">
        <v>58</v>
      </c>
      <c r="AX12" s="157">
        <v>63672.07</v>
      </c>
      <c r="AY12" s="25"/>
      <c r="AZ12" s="25">
        <v>0</v>
      </c>
      <c r="BA12" s="25">
        <v>0</v>
      </c>
      <c r="BB12" s="157"/>
      <c r="BC12" s="25"/>
      <c r="BD12" s="25">
        <v>0</v>
      </c>
      <c r="BE12" s="25">
        <v>0</v>
      </c>
      <c r="BF12" s="157"/>
      <c r="BG12" s="25">
        <v>0</v>
      </c>
      <c r="BH12" s="25">
        <v>0</v>
      </c>
      <c r="BI12" s="25">
        <v>0</v>
      </c>
      <c r="BJ12" s="157"/>
      <c r="BK12" s="25"/>
      <c r="BL12" s="25">
        <v>0</v>
      </c>
      <c r="BM12" s="25">
        <v>0</v>
      </c>
      <c r="BN12" s="157"/>
      <c r="BO12" s="25"/>
      <c r="BP12" s="25">
        <v>0</v>
      </c>
      <c r="BQ12" s="25">
        <v>0</v>
      </c>
      <c r="BR12" s="157"/>
      <c r="BS12" s="25">
        <v>0</v>
      </c>
      <c r="BT12" s="25">
        <v>1</v>
      </c>
      <c r="BU12" s="25">
        <v>8</v>
      </c>
      <c r="BV12" s="157">
        <v>10146.870000000001</v>
      </c>
      <c r="BW12" s="25">
        <f t="shared" si="1"/>
        <v>11</v>
      </c>
      <c r="BX12" s="25">
        <f t="shared" si="2"/>
        <v>395</v>
      </c>
      <c r="BY12" s="25">
        <f t="shared" si="3"/>
        <v>3669</v>
      </c>
      <c r="BZ12" s="157">
        <f t="shared" si="4"/>
        <v>4283761.8100000005</v>
      </c>
    </row>
    <row r="13" spans="1:78" x14ac:dyDescent="0.2">
      <c r="A13" s="25">
        <v>7</v>
      </c>
      <c r="B13" s="25" t="s">
        <v>136</v>
      </c>
      <c r="C13" s="25"/>
      <c r="D13" s="25">
        <v>0</v>
      </c>
      <c r="E13" s="25">
        <v>0</v>
      </c>
      <c r="F13" s="157"/>
      <c r="G13" s="25"/>
      <c r="H13" s="25">
        <v>0</v>
      </c>
      <c r="I13" s="25">
        <v>0</v>
      </c>
      <c r="J13" s="157"/>
      <c r="K13" s="25"/>
      <c r="L13" s="25">
        <v>0</v>
      </c>
      <c r="M13" s="25">
        <v>0</v>
      </c>
      <c r="N13" s="157"/>
      <c r="O13" s="25"/>
      <c r="P13" s="25">
        <v>0</v>
      </c>
      <c r="Q13" s="25">
        <v>0</v>
      </c>
      <c r="R13" s="157"/>
      <c r="S13" s="25"/>
      <c r="T13" s="25">
        <v>0</v>
      </c>
      <c r="U13" s="25">
        <v>0</v>
      </c>
      <c r="V13" s="157"/>
      <c r="W13" s="25">
        <v>1</v>
      </c>
      <c r="X13" s="25">
        <v>31</v>
      </c>
      <c r="Y13" s="25">
        <v>243</v>
      </c>
      <c r="Z13" s="157">
        <v>320055.17</v>
      </c>
      <c r="AA13" s="25">
        <v>27</v>
      </c>
      <c r="AB13" s="25">
        <v>821</v>
      </c>
      <c r="AC13" s="25">
        <v>8210</v>
      </c>
      <c r="AD13" s="157">
        <v>8503725.8100000005</v>
      </c>
      <c r="AE13" s="25"/>
      <c r="AF13" s="25">
        <v>0</v>
      </c>
      <c r="AG13" s="25">
        <v>0</v>
      </c>
      <c r="AH13" s="157"/>
      <c r="AI13" s="25"/>
      <c r="AJ13" s="25">
        <v>0</v>
      </c>
      <c r="AK13" s="25">
        <v>0</v>
      </c>
      <c r="AL13" s="157"/>
      <c r="AM13" s="25">
        <v>1</v>
      </c>
      <c r="AN13" s="25">
        <v>31</v>
      </c>
      <c r="AO13" s="25">
        <v>245</v>
      </c>
      <c r="AP13" s="157">
        <v>333001.71999999997</v>
      </c>
      <c r="AQ13" s="25"/>
      <c r="AR13" s="25">
        <v>0</v>
      </c>
      <c r="AS13" s="25">
        <v>0</v>
      </c>
      <c r="AT13" s="157"/>
      <c r="AU13" s="25">
        <v>1</v>
      </c>
      <c r="AV13" s="25">
        <v>52</v>
      </c>
      <c r="AW13" s="25">
        <v>275</v>
      </c>
      <c r="AX13" s="157">
        <v>473774.4</v>
      </c>
      <c r="AY13" s="25"/>
      <c r="AZ13" s="25">
        <v>0</v>
      </c>
      <c r="BA13" s="25">
        <v>0</v>
      </c>
      <c r="BB13" s="157"/>
      <c r="BC13" s="25"/>
      <c r="BD13" s="25">
        <v>0</v>
      </c>
      <c r="BE13" s="25">
        <v>0</v>
      </c>
      <c r="BF13" s="157"/>
      <c r="BG13" s="25">
        <v>6</v>
      </c>
      <c r="BH13" s="25">
        <v>174</v>
      </c>
      <c r="BI13" s="25">
        <v>1717</v>
      </c>
      <c r="BJ13" s="157">
        <v>1861480.03</v>
      </c>
      <c r="BK13" s="25"/>
      <c r="BL13" s="25">
        <v>0</v>
      </c>
      <c r="BM13" s="25">
        <v>0</v>
      </c>
      <c r="BN13" s="157"/>
      <c r="BO13" s="25"/>
      <c r="BP13" s="25">
        <v>0</v>
      </c>
      <c r="BQ13" s="25">
        <v>0</v>
      </c>
      <c r="BR13" s="157"/>
      <c r="BS13" s="25">
        <v>2</v>
      </c>
      <c r="BT13" s="25">
        <v>66</v>
      </c>
      <c r="BU13" s="25">
        <v>538</v>
      </c>
      <c r="BV13" s="157">
        <v>669693.42000000004</v>
      </c>
      <c r="BW13" s="25">
        <f t="shared" si="1"/>
        <v>38</v>
      </c>
      <c r="BX13" s="25">
        <f t="shared" si="2"/>
        <v>1175</v>
      </c>
      <c r="BY13" s="25">
        <f t="shared" si="3"/>
        <v>11228</v>
      </c>
      <c r="BZ13" s="157">
        <f t="shared" si="4"/>
        <v>12161730.550000001</v>
      </c>
    </row>
    <row r="14" spans="1:78" x14ac:dyDescent="0.2">
      <c r="A14" s="25">
        <v>8</v>
      </c>
      <c r="B14" s="25" t="s">
        <v>9</v>
      </c>
      <c r="C14" s="25"/>
      <c r="D14" s="25">
        <v>0</v>
      </c>
      <c r="E14" s="25">
        <v>0</v>
      </c>
      <c r="F14" s="157"/>
      <c r="G14" s="25"/>
      <c r="H14" s="25">
        <v>0</v>
      </c>
      <c r="I14" s="25">
        <v>0</v>
      </c>
      <c r="J14" s="157"/>
      <c r="K14" s="25"/>
      <c r="L14" s="25">
        <v>0</v>
      </c>
      <c r="M14" s="25">
        <v>0</v>
      </c>
      <c r="N14" s="157"/>
      <c r="O14" s="25"/>
      <c r="P14" s="25">
        <v>0</v>
      </c>
      <c r="Q14" s="25">
        <v>0</v>
      </c>
      <c r="R14" s="157"/>
      <c r="S14" s="25"/>
      <c r="T14" s="25">
        <v>0</v>
      </c>
      <c r="U14" s="25">
        <v>0</v>
      </c>
      <c r="V14" s="157"/>
      <c r="W14" s="25">
        <v>0</v>
      </c>
      <c r="X14" s="25">
        <v>0</v>
      </c>
      <c r="Y14" s="25">
        <v>0</v>
      </c>
      <c r="Z14" s="157"/>
      <c r="AA14" s="25">
        <v>16</v>
      </c>
      <c r="AB14" s="25">
        <v>491</v>
      </c>
      <c r="AC14" s="25">
        <v>4910</v>
      </c>
      <c r="AD14" s="157">
        <v>5013916.57</v>
      </c>
      <c r="AE14" s="25"/>
      <c r="AF14" s="25">
        <v>0</v>
      </c>
      <c r="AG14" s="25">
        <v>0</v>
      </c>
      <c r="AH14" s="157"/>
      <c r="AI14" s="25"/>
      <c r="AJ14" s="25">
        <v>0</v>
      </c>
      <c r="AK14" s="25">
        <v>0</v>
      </c>
      <c r="AL14" s="157"/>
      <c r="AM14" s="25">
        <v>1</v>
      </c>
      <c r="AN14" s="25">
        <v>34</v>
      </c>
      <c r="AO14" s="25">
        <v>268</v>
      </c>
      <c r="AP14" s="157">
        <v>482221.49</v>
      </c>
      <c r="AQ14" s="25"/>
      <c r="AR14" s="25">
        <v>0</v>
      </c>
      <c r="AS14" s="25">
        <v>0</v>
      </c>
      <c r="AT14" s="157"/>
      <c r="AU14" s="25">
        <v>1</v>
      </c>
      <c r="AV14" s="25">
        <v>36</v>
      </c>
      <c r="AW14" s="25">
        <v>190</v>
      </c>
      <c r="AX14" s="157">
        <v>149991.26</v>
      </c>
      <c r="AY14" s="25"/>
      <c r="AZ14" s="25">
        <v>0</v>
      </c>
      <c r="BA14" s="25">
        <v>0</v>
      </c>
      <c r="BB14" s="157"/>
      <c r="BC14" s="25"/>
      <c r="BD14" s="25">
        <v>0</v>
      </c>
      <c r="BE14" s="25">
        <v>0</v>
      </c>
      <c r="BF14" s="157"/>
      <c r="BG14" s="25">
        <v>7</v>
      </c>
      <c r="BH14" s="25">
        <v>210</v>
      </c>
      <c r="BI14" s="25">
        <v>2073</v>
      </c>
      <c r="BJ14" s="157">
        <v>2208032.66</v>
      </c>
      <c r="BK14" s="25"/>
      <c r="BL14" s="25">
        <v>0</v>
      </c>
      <c r="BM14" s="25">
        <v>0</v>
      </c>
      <c r="BN14" s="157"/>
      <c r="BO14" s="25"/>
      <c r="BP14" s="25">
        <v>0</v>
      </c>
      <c r="BQ14" s="25">
        <v>0</v>
      </c>
      <c r="BR14" s="157"/>
      <c r="BS14" s="25">
        <v>0</v>
      </c>
      <c r="BT14" s="25">
        <v>0</v>
      </c>
      <c r="BU14" s="25">
        <v>0</v>
      </c>
      <c r="BV14" s="157"/>
      <c r="BW14" s="25">
        <f t="shared" si="1"/>
        <v>25</v>
      </c>
      <c r="BX14" s="25">
        <f t="shared" si="2"/>
        <v>771</v>
      </c>
      <c r="BY14" s="25">
        <f t="shared" si="3"/>
        <v>7441</v>
      </c>
      <c r="BZ14" s="157">
        <f t="shared" si="4"/>
        <v>7854161.9800000004</v>
      </c>
    </row>
    <row r="15" spans="1:78" x14ac:dyDescent="0.2">
      <c r="A15" s="25">
        <v>9</v>
      </c>
      <c r="B15" s="25" t="s">
        <v>10</v>
      </c>
      <c r="C15" s="25"/>
      <c r="D15" s="25">
        <v>0</v>
      </c>
      <c r="E15" s="25">
        <v>0</v>
      </c>
      <c r="F15" s="157"/>
      <c r="G15" s="25"/>
      <c r="H15" s="25">
        <v>0</v>
      </c>
      <c r="I15" s="25">
        <v>0</v>
      </c>
      <c r="J15" s="157"/>
      <c r="K15" s="25"/>
      <c r="L15" s="25">
        <v>0</v>
      </c>
      <c r="M15" s="25">
        <v>0</v>
      </c>
      <c r="N15" s="157"/>
      <c r="O15" s="25"/>
      <c r="P15" s="25">
        <v>0</v>
      </c>
      <c r="Q15" s="25">
        <v>0</v>
      </c>
      <c r="R15" s="157"/>
      <c r="S15" s="25"/>
      <c r="T15" s="25">
        <v>0</v>
      </c>
      <c r="U15" s="25">
        <v>0</v>
      </c>
      <c r="V15" s="157"/>
      <c r="W15" s="25">
        <v>3</v>
      </c>
      <c r="X15" s="25">
        <v>119</v>
      </c>
      <c r="Y15" s="25">
        <v>932</v>
      </c>
      <c r="Z15" s="157">
        <v>1342921.87</v>
      </c>
      <c r="AA15" s="25">
        <v>31</v>
      </c>
      <c r="AB15" s="25">
        <v>917</v>
      </c>
      <c r="AC15" s="25">
        <v>9170</v>
      </c>
      <c r="AD15" s="157">
        <v>9724636.5600000005</v>
      </c>
      <c r="AE15" s="25"/>
      <c r="AF15" s="25">
        <v>0</v>
      </c>
      <c r="AG15" s="25">
        <v>0</v>
      </c>
      <c r="AH15" s="157"/>
      <c r="AI15" s="25"/>
      <c r="AJ15" s="25">
        <v>0</v>
      </c>
      <c r="AK15" s="25">
        <v>0</v>
      </c>
      <c r="AL15" s="157"/>
      <c r="AM15" s="25">
        <v>1</v>
      </c>
      <c r="AN15" s="25">
        <v>22</v>
      </c>
      <c r="AO15" s="25">
        <v>174</v>
      </c>
      <c r="AP15" s="157">
        <v>281905.33</v>
      </c>
      <c r="AQ15" s="25"/>
      <c r="AR15" s="25">
        <v>0</v>
      </c>
      <c r="AS15" s="25">
        <v>0</v>
      </c>
      <c r="AT15" s="157"/>
      <c r="AU15" s="25">
        <v>3</v>
      </c>
      <c r="AV15" s="25">
        <v>188</v>
      </c>
      <c r="AW15" s="25">
        <v>995</v>
      </c>
      <c r="AX15" s="157">
        <v>1844225.55</v>
      </c>
      <c r="AY15" s="25"/>
      <c r="AZ15" s="25">
        <v>0</v>
      </c>
      <c r="BA15" s="25">
        <v>0</v>
      </c>
      <c r="BB15" s="157"/>
      <c r="BC15" s="25">
        <v>2</v>
      </c>
      <c r="BD15" s="25">
        <v>65</v>
      </c>
      <c r="BE15" s="25">
        <v>463</v>
      </c>
      <c r="BF15" s="157">
        <v>301367.71000000002</v>
      </c>
      <c r="BG15" s="25">
        <v>5</v>
      </c>
      <c r="BH15" s="25">
        <v>150</v>
      </c>
      <c r="BI15" s="25">
        <v>1481</v>
      </c>
      <c r="BJ15" s="157">
        <v>1576761.88</v>
      </c>
      <c r="BK15" s="25"/>
      <c r="BL15" s="25">
        <v>0</v>
      </c>
      <c r="BM15" s="25">
        <v>0</v>
      </c>
      <c r="BN15" s="157"/>
      <c r="BO15" s="25"/>
      <c r="BP15" s="25">
        <v>0</v>
      </c>
      <c r="BQ15" s="25">
        <v>0</v>
      </c>
      <c r="BR15" s="157"/>
      <c r="BS15" s="25">
        <v>0</v>
      </c>
      <c r="BT15" s="25">
        <v>0</v>
      </c>
      <c r="BU15" s="25">
        <v>0</v>
      </c>
      <c r="BV15" s="157">
        <v>0</v>
      </c>
      <c r="BW15" s="25">
        <f t="shared" si="1"/>
        <v>45</v>
      </c>
      <c r="BX15" s="25">
        <f t="shared" si="2"/>
        <v>1461</v>
      </c>
      <c r="BY15" s="25">
        <f t="shared" si="3"/>
        <v>13215</v>
      </c>
      <c r="BZ15" s="157">
        <f t="shared" si="4"/>
        <v>15071818.900000002</v>
      </c>
    </row>
    <row r="16" spans="1:78" x14ac:dyDescent="0.2">
      <c r="A16" s="25">
        <v>10</v>
      </c>
      <c r="B16" s="25" t="s">
        <v>137</v>
      </c>
      <c r="C16" s="25"/>
      <c r="D16" s="25">
        <v>0</v>
      </c>
      <c r="E16" s="25">
        <v>0</v>
      </c>
      <c r="F16" s="157"/>
      <c r="G16" s="25"/>
      <c r="H16" s="25">
        <v>0</v>
      </c>
      <c r="I16" s="25">
        <v>0</v>
      </c>
      <c r="J16" s="157"/>
      <c r="K16" s="25"/>
      <c r="L16" s="25">
        <v>0</v>
      </c>
      <c r="M16" s="25">
        <v>0</v>
      </c>
      <c r="N16" s="157"/>
      <c r="O16" s="25"/>
      <c r="P16" s="25">
        <v>0</v>
      </c>
      <c r="Q16" s="25">
        <v>0</v>
      </c>
      <c r="R16" s="157"/>
      <c r="S16" s="25"/>
      <c r="T16" s="25">
        <v>0</v>
      </c>
      <c r="U16" s="25">
        <v>0</v>
      </c>
      <c r="V16" s="157"/>
      <c r="W16" s="25">
        <v>2</v>
      </c>
      <c r="X16" s="25">
        <v>89</v>
      </c>
      <c r="Y16" s="25">
        <v>697</v>
      </c>
      <c r="Z16" s="157">
        <v>925762.99</v>
      </c>
      <c r="AA16" s="25">
        <v>27</v>
      </c>
      <c r="AB16" s="25">
        <v>801</v>
      </c>
      <c r="AC16" s="25">
        <v>8010</v>
      </c>
      <c r="AD16" s="157">
        <v>8281096.5099999998</v>
      </c>
      <c r="AE16" s="25"/>
      <c r="AF16" s="25">
        <v>0</v>
      </c>
      <c r="AG16" s="25">
        <v>0</v>
      </c>
      <c r="AH16" s="157"/>
      <c r="AI16" s="25"/>
      <c r="AJ16" s="25">
        <v>0</v>
      </c>
      <c r="AK16" s="25">
        <v>0</v>
      </c>
      <c r="AL16" s="157"/>
      <c r="AM16" s="25">
        <v>7</v>
      </c>
      <c r="AN16" s="25">
        <v>251</v>
      </c>
      <c r="AO16" s="25">
        <v>1980</v>
      </c>
      <c r="AP16" s="157">
        <v>2968642.6</v>
      </c>
      <c r="AQ16" s="25">
        <v>1</v>
      </c>
      <c r="AR16" s="25">
        <v>40</v>
      </c>
      <c r="AS16" s="25">
        <v>274</v>
      </c>
      <c r="AT16" s="157">
        <v>367454.98</v>
      </c>
      <c r="AU16" s="25">
        <v>1</v>
      </c>
      <c r="AV16" s="25">
        <v>44</v>
      </c>
      <c r="AW16" s="25">
        <v>233</v>
      </c>
      <c r="AX16" s="157">
        <v>401927.18</v>
      </c>
      <c r="AY16" s="25"/>
      <c r="AZ16" s="25">
        <v>0</v>
      </c>
      <c r="BA16" s="25">
        <v>0</v>
      </c>
      <c r="BB16" s="157"/>
      <c r="BC16" s="25"/>
      <c r="BD16" s="25">
        <v>0</v>
      </c>
      <c r="BE16" s="25">
        <v>0</v>
      </c>
      <c r="BF16" s="157"/>
      <c r="BG16" s="25">
        <v>7</v>
      </c>
      <c r="BH16" s="25">
        <v>224</v>
      </c>
      <c r="BI16" s="25">
        <v>2211</v>
      </c>
      <c r="BJ16" s="157">
        <v>2224607.7200000002</v>
      </c>
      <c r="BK16" s="25"/>
      <c r="BL16" s="25">
        <v>0</v>
      </c>
      <c r="BM16" s="25">
        <v>0</v>
      </c>
      <c r="BN16" s="157"/>
      <c r="BO16" s="25"/>
      <c r="BP16" s="25">
        <v>0</v>
      </c>
      <c r="BQ16" s="25">
        <v>0</v>
      </c>
      <c r="BR16" s="157"/>
      <c r="BS16" s="25">
        <v>1</v>
      </c>
      <c r="BT16" s="25">
        <v>49</v>
      </c>
      <c r="BU16" s="25">
        <v>399</v>
      </c>
      <c r="BV16" s="157">
        <v>497196.63</v>
      </c>
      <c r="BW16" s="25">
        <f t="shared" si="1"/>
        <v>46</v>
      </c>
      <c r="BX16" s="25">
        <f t="shared" si="2"/>
        <v>1498</v>
      </c>
      <c r="BY16" s="25">
        <f t="shared" si="3"/>
        <v>13804</v>
      </c>
      <c r="BZ16" s="157">
        <f t="shared" si="4"/>
        <v>15666688.610000001</v>
      </c>
    </row>
    <row r="17" spans="1:78" x14ac:dyDescent="0.2">
      <c r="A17" s="25">
        <v>11</v>
      </c>
      <c r="B17" s="25" t="s">
        <v>11</v>
      </c>
      <c r="C17" s="25"/>
      <c r="D17" s="25">
        <v>0</v>
      </c>
      <c r="E17" s="25">
        <v>0</v>
      </c>
      <c r="F17" s="157"/>
      <c r="G17" s="25"/>
      <c r="H17" s="25">
        <v>0</v>
      </c>
      <c r="I17" s="25">
        <v>0</v>
      </c>
      <c r="J17" s="157"/>
      <c r="K17" s="25"/>
      <c r="L17" s="25">
        <v>0</v>
      </c>
      <c r="M17" s="25">
        <v>0</v>
      </c>
      <c r="N17" s="157"/>
      <c r="O17" s="25"/>
      <c r="P17" s="25">
        <v>0</v>
      </c>
      <c r="Q17" s="25">
        <v>0</v>
      </c>
      <c r="R17" s="157"/>
      <c r="S17" s="25"/>
      <c r="T17" s="25">
        <v>0</v>
      </c>
      <c r="U17" s="25">
        <v>0</v>
      </c>
      <c r="V17" s="157"/>
      <c r="W17" s="25">
        <v>0</v>
      </c>
      <c r="X17" s="25">
        <v>0</v>
      </c>
      <c r="Y17" s="25">
        <v>0</v>
      </c>
      <c r="Z17" s="157"/>
      <c r="AA17" s="25">
        <v>19</v>
      </c>
      <c r="AB17" s="25">
        <v>573</v>
      </c>
      <c r="AC17" s="25">
        <v>5730</v>
      </c>
      <c r="AD17" s="157">
        <v>5704202.2000000002</v>
      </c>
      <c r="AE17" s="25"/>
      <c r="AF17" s="25">
        <v>0</v>
      </c>
      <c r="AG17" s="25">
        <v>0</v>
      </c>
      <c r="AH17" s="157"/>
      <c r="AI17" s="25"/>
      <c r="AJ17" s="25">
        <v>0</v>
      </c>
      <c r="AK17" s="25">
        <v>0</v>
      </c>
      <c r="AL17" s="157"/>
      <c r="AM17" s="25">
        <v>3</v>
      </c>
      <c r="AN17" s="25">
        <v>108</v>
      </c>
      <c r="AO17" s="25">
        <v>852</v>
      </c>
      <c r="AP17" s="157">
        <v>1357160.69</v>
      </c>
      <c r="AQ17" s="25"/>
      <c r="AR17" s="25">
        <v>0</v>
      </c>
      <c r="AS17" s="25">
        <v>0</v>
      </c>
      <c r="AT17" s="157"/>
      <c r="AU17" s="25">
        <v>1</v>
      </c>
      <c r="AV17" s="25">
        <v>75</v>
      </c>
      <c r="AW17" s="25">
        <v>397</v>
      </c>
      <c r="AX17" s="157">
        <v>618689.30000000005</v>
      </c>
      <c r="AY17" s="25"/>
      <c r="AZ17" s="25">
        <v>0</v>
      </c>
      <c r="BA17" s="25">
        <v>0</v>
      </c>
      <c r="BB17" s="157"/>
      <c r="BC17" s="25"/>
      <c r="BD17" s="25">
        <v>0</v>
      </c>
      <c r="BE17" s="25">
        <v>0</v>
      </c>
      <c r="BF17" s="157"/>
      <c r="BG17" s="25">
        <v>2</v>
      </c>
      <c r="BH17" s="25">
        <v>50</v>
      </c>
      <c r="BI17" s="25">
        <v>494</v>
      </c>
      <c r="BJ17" s="157">
        <v>538448.84</v>
      </c>
      <c r="BK17" s="25"/>
      <c r="BL17" s="25">
        <v>0</v>
      </c>
      <c r="BM17" s="25">
        <v>0</v>
      </c>
      <c r="BN17" s="157"/>
      <c r="BO17" s="25"/>
      <c r="BP17" s="25">
        <v>0</v>
      </c>
      <c r="BQ17" s="25">
        <v>0</v>
      </c>
      <c r="BR17" s="157"/>
      <c r="BS17" s="25">
        <v>0</v>
      </c>
      <c r="BT17" s="25">
        <v>0</v>
      </c>
      <c r="BU17" s="25">
        <v>0</v>
      </c>
      <c r="BV17" s="157"/>
      <c r="BW17" s="25">
        <f t="shared" si="1"/>
        <v>25</v>
      </c>
      <c r="BX17" s="25">
        <f t="shared" si="2"/>
        <v>806</v>
      </c>
      <c r="BY17" s="25">
        <f t="shared" si="3"/>
        <v>7473</v>
      </c>
      <c r="BZ17" s="157">
        <f t="shared" si="4"/>
        <v>8218501.0300000003</v>
      </c>
    </row>
    <row r="18" spans="1:78" x14ac:dyDescent="0.2">
      <c r="A18" s="25">
        <v>12</v>
      </c>
      <c r="B18" s="25" t="s">
        <v>12</v>
      </c>
      <c r="C18" s="25"/>
      <c r="D18" s="25">
        <v>0</v>
      </c>
      <c r="E18" s="25">
        <v>0</v>
      </c>
      <c r="F18" s="157"/>
      <c r="G18" s="25"/>
      <c r="H18" s="25">
        <v>0</v>
      </c>
      <c r="I18" s="25">
        <v>0</v>
      </c>
      <c r="J18" s="157"/>
      <c r="K18" s="25"/>
      <c r="L18" s="25">
        <v>0</v>
      </c>
      <c r="M18" s="25">
        <v>0</v>
      </c>
      <c r="N18" s="157"/>
      <c r="O18" s="25"/>
      <c r="P18" s="25">
        <v>0</v>
      </c>
      <c r="Q18" s="25">
        <v>0</v>
      </c>
      <c r="R18" s="157"/>
      <c r="S18" s="25"/>
      <c r="T18" s="25">
        <v>0</v>
      </c>
      <c r="U18" s="25">
        <v>0</v>
      </c>
      <c r="V18" s="157"/>
      <c r="W18" s="25">
        <v>2</v>
      </c>
      <c r="X18" s="25">
        <v>80</v>
      </c>
      <c r="Y18" s="25">
        <v>626</v>
      </c>
      <c r="Z18" s="157">
        <v>882763</v>
      </c>
      <c r="AA18" s="25">
        <v>20</v>
      </c>
      <c r="AB18" s="25">
        <v>610</v>
      </c>
      <c r="AC18" s="25">
        <v>6100</v>
      </c>
      <c r="AD18" s="157">
        <v>6339529.5199999996</v>
      </c>
      <c r="AE18" s="25"/>
      <c r="AF18" s="25">
        <v>0</v>
      </c>
      <c r="AG18" s="25">
        <v>0</v>
      </c>
      <c r="AH18" s="157"/>
      <c r="AI18" s="25"/>
      <c r="AJ18" s="25">
        <v>0</v>
      </c>
      <c r="AK18" s="25">
        <v>0</v>
      </c>
      <c r="AL18" s="157"/>
      <c r="AM18" s="25">
        <v>3</v>
      </c>
      <c r="AN18" s="25">
        <v>107</v>
      </c>
      <c r="AO18" s="25">
        <v>844</v>
      </c>
      <c r="AP18" s="157">
        <v>1211429.69</v>
      </c>
      <c r="AQ18" s="25"/>
      <c r="AR18" s="25">
        <v>0</v>
      </c>
      <c r="AS18" s="25">
        <v>0</v>
      </c>
      <c r="AT18" s="157"/>
      <c r="AU18" s="25">
        <v>1</v>
      </c>
      <c r="AV18" s="25">
        <v>50</v>
      </c>
      <c r="AW18" s="25">
        <v>265</v>
      </c>
      <c r="AX18" s="157">
        <v>485559.75</v>
      </c>
      <c r="AY18" s="25"/>
      <c r="AZ18" s="25">
        <v>0</v>
      </c>
      <c r="BA18" s="25">
        <v>0</v>
      </c>
      <c r="BB18" s="157"/>
      <c r="BC18" s="25"/>
      <c r="BD18" s="25">
        <v>0</v>
      </c>
      <c r="BE18" s="25">
        <v>0</v>
      </c>
      <c r="BF18" s="157"/>
      <c r="BG18" s="25">
        <v>0</v>
      </c>
      <c r="BH18" s="25">
        <v>0</v>
      </c>
      <c r="BI18" s="25">
        <v>0</v>
      </c>
      <c r="BJ18" s="157"/>
      <c r="BK18" s="25"/>
      <c r="BL18" s="25">
        <v>0</v>
      </c>
      <c r="BM18" s="25">
        <v>0</v>
      </c>
      <c r="BN18" s="157"/>
      <c r="BO18" s="25"/>
      <c r="BP18" s="25">
        <v>0</v>
      </c>
      <c r="BQ18" s="25">
        <v>0</v>
      </c>
      <c r="BR18" s="157"/>
      <c r="BS18" s="25">
        <v>2</v>
      </c>
      <c r="BT18" s="25">
        <v>57</v>
      </c>
      <c r="BU18" s="25">
        <v>465</v>
      </c>
      <c r="BV18" s="157">
        <v>578371.59</v>
      </c>
      <c r="BW18" s="25">
        <f t="shared" si="1"/>
        <v>28</v>
      </c>
      <c r="BX18" s="25">
        <f t="shared" si="2"/>
        <v>904</v>
      </c>
      <c r="BY18" s="25">
        <f t="shared" si="3"/>
        <v>8300</v>
      </c>
      <c r="BZ18" s="157">
        <f t="shared" si="4"/>
        <v>9497653.5499999989</v>
      </c>
    </row>
    <row r="19" spans="1:78" x14ac:dyDescent="0.2">
      <c r="A19" s="25">
        <v>13</v>
      </c>
      <c r="B19" s="25" t="s">
        <v>13</v>
      </c>
      <c r="C19" s="25">
        <v>4</v>
      </c>
      <c r="D19" s="25">
        <v>110</v>
      </c>
      <c r="E19" s="25">
        <v>1098</v>
      </c>
      <c r="F19" s="157">
        <v>1010720.28</v>
      </c>
      <c r="G19" s="25">
        <v>1</v>
      </c>
      <c r="H19" s="25">
        <v>17</v>
      </c>
      <c r="I19" s="25">
        <v>164</v>
      </c>
      <c r="J19" s="157">
        <v>175727.37</v>
      </c>
      <c r="K19" s="25"/>
      <c r="L19" s="25">
        <v>0</v>
      </c>
      <c r="M19" s="25">
        <v>0</v>
      </c>
      <c r="N19" s="157"/>
      <c r="O19" s="25"/>
      <c r="P19" s="25">
        <v>0</v>
      </c>
      <c r="Q19" s="25">
        <v>0</v>
      </c>
      <c r="R19" s="157"/>
      <c r="S19" s="25"/>
      <c r="T19" s="25">
        <v>0</v>
      </c>
      <c r="U19" s="25">
        <v>0</v>
      </c>
      <c r="V19" s="157"/>
      <c r="W19" s="25">
        <v>2</v>
      </c>
      <c r="X19" s="25">
        <v>68</v>
      </c>
      <c r="Y19" s="25">
        <v>532</v>
      </c>
      <c r="Z19" s="157">
        <v>843619.68</v>
      </c>
      <c r="AA19" s="25">
        <v>3</v>
      </c>
      <c r="AB19" s="25">
        <v>76</v>
      </c>
      <c r="AC19" s="25">
        <v>760</v>
      </c>
      <c r="AD19" s="157">
        <v>774361.39</v>
      </c>
      <c r="AE19" s="25"/>
      <c r="AF19" s="25">
        <v>0</v>
      </c>
      <c r="AG19" s="25">
        <v>0</v>
      </c>
      <c r="AH19" s="157"/>
      <c r="AI19" s="25"/>
      <c r="AJ19" s="25">
        <v>0</v>
      </c>
      <c r="AK19" s="25">
        <v>0</v>
      </c>
      <c r="AL19" s="157"/>
      <c r="AM19" s="25">
        <v>5</v>
      </c>
      <c r="AN19" s="25">
        <v>172</v>
      </c>
      <c r="AO19" s="25">
        <v>1357</v>
      </c>
      <c r="AP19" s="157">
        <v>1965225.53</v>
      </c>
      <c r="AQ19" s="25">
        <v>1</v>
      </c>
      <c r="AR19" s="25">
        <v>30</v>
      </c>
      <c r="AS19" s="25">
        <v>206</v>
      </c>
      <c r="AT19" s="157">
        <v>275591.24</v>
      </c>
      <c r="AU19" s="25">
        <v>2</v>
      </c>
      <c r="AV19" s="25">
        <v>97</v>
      </c>
      <c r="AW19" s="25">
        <v>513</v>
      </c>
      <c r="AX19" s="157">
        <v>1033776.02</v>
      </c>
      <c r="AY19" s="25"/>
      <c r="AZ19" s="25">
        <v>0</v>
      </c>
      <c r="BA19" s="25">
        <v>0</v>
      </c>
      <c r="BB19" s="157"/>
      <c r="BC19" s="25"/>
      <c r="BD19" s="25">
        <v>0</v>
      </c>
      <c r="BE19" s="25">
        <v>0</v>
      </c>
      <c r="BF19" s="157"/>
      <c r="BG19" s="25">
        <v>10</v>
      </c>
      <c r="BH19" s="25">
        <v>296</v>
      </c>
      <c r="BI19" s="25">
        <v>2922</v>
      </c>
      <c r="BJ19" s="157">
        <v>3229673.31</v>
      </c>
      <c r="BK19" s="25"/>
      <c r="BL19" s="25">
        <v>0</v>
      </c>
      <c r="BM19" s="25">
        <v>0</v>
      </c>
      <c r="BN19" s="157"/>
      <c r="BO19" s="25"/>
      <c r="BP19" s="25">
        <v>0</v>
      </c>
      <c r="BQ19" s="25">
        <v>0</v>
      </c>
      <c r="BR19" s="157"/>
      <c r="BS19" s="25">
        <v>3</v>
      </c>
      <c r="BT19" s="25">
        <v>124</v>
      </c>
      <c r="BU19" s="25">
        <v>1011</v>
      </c>
      <c r="BV19" s="157">
        <v>1258211.8799999999</v>
      </c>
      <c r="BW19" s="25">
        <f t="shared" si="1"/>
        <v>31</v>
      </c>
      <c r="BX19" s="25">
        <f t="shared" si="2"/>
        <v>990</v>
      </c>
      <c r="BY19" s="25">
        <f t="shared" si="3"/>
        <v>8563</v>
      </c>
      <c r="BZ19" s="157">
        <f t="shared" si="4"/>
        <v>10566906.700000001</v>
      </c>
    </row>
    <row r="20" spans="1:78" x14ac:dyDescent="0.2">
      <c r="A20" s="25">
        <v>14</v>
      </c>
      <c r="B20" s="25" t="s">
        <v>14</v>
      </c>
      <c r="C20" s="25"/>
      <c r="D20" s="25">
        <v>0</v>
      </c>
      <c r="E20" s="25">
        <v>0</v>
      </c>
      <c r="F20" s="157"/>
      <c r="G20" s="25"/>
      <c r="H20" s="25">
        <v>0</v>
      </c>
      <c r="I20" s="25">
        <v>0</v>
      </c>
      <c r="J20" s="157"/>
      <c r="K20" s="25"/>
      <c r="L20" s="25">
        <v>0</v>
      </c>
      <c r="M20" s="25">
        <v>0</v>
      </c>
      <c r="N20" s="157"/>
      <c r="O20" s="25"/>
      <c r="P20" s="25">
        <v>0</v>
      </c>
      <c r="Q20" s="25">
        <v>0</v>
      </c>
      <c r="R20" s="157"/>
      <c r="S20" s="25"/>
      <c r="T20" s="25">
        <v>0</v>
      </c>
      <c r="U20" s="25">
        <v>0</v>
      </c>
      <c r="V20" s="157"/>
      <c r="W20" s="25">
        <v>3</v>
      </c>
      <c r="X20" s="25">
        <v>109</v>
      </c>
      <c r="Y20" s="25">
        <v>853</v>
      </c>
      <c r="Z20" s="157">
        <v>1185437.03</v>
      </c>
      <c r="AA20" s="25">
        <v>11</v>
      </c>
      <c r="AB20" s="25">
        <v>335</v>
      </c>
      <c r="AC20" s="25">
        <v>3350</v>
      </c>
      <c r="AD20" s="157">
        <v>3441930.72</v>
      </c>
      <c r="AE20" s="25"/>
      <c r="AF20" s="25">
        <v>0</v>
      </c>
      <c r="AG20" s="25">
        <v>0</v>
      </c>
      <c r="AH20" s="157"/>
      <c r="AI20" s="25"/>
      <c r="AJ20" s="25">
        <v>0</v>
      </c>
      <c r="AK20" s="25">
        <v>0</v>
      </c>
      <c r="AL20" s="157"/>
      <c r="AM20" s="25">
        <v>1</v>
      </c>
      <c r="AN20" s="25">
        <v>23</v>
      </c>
      <c r="AO20" s="25">
        <v>181</v>
      </c>
      <c r="AP20" s="157">
        <v>275210.13</v>
      </c>
      <c r="AQ20" s="25"/>
      <c r="AR20" s="25">
        <v>0</v>
      </c>
      <c r="AS20" s="25">
        <v>0</v>
      </c>
      <c r="AT20" s="157"/>
      <c r="AU20" s="25">
        <v>1</v>
      </c>
      <c r="AV20" s="25">
        <v>83</v>
      </c>
      <c r="AW20" s="25">
        <v>439</v>
      </c>
      <c r="AX20" s="157">
        <v>828715.02</v>
      </c>
      <c r="AY20" s="25"/>
      <c r="AZ20" s="25">
        <v>0</v>
      </c>
      <c r="BA20" s="25">
        <v>0</v>
      </c>
      <c r="BB20" s="157"/>
      <c r="BC20" s="25"/>
      <c r="BD20" s="25">
        <v>0</v>
      </c>
      <c r="BE20" s="25">
        <v>0</v>
      </c>
      <c r="BF20" s="157"/>
      <c r="BG20" s="25">
        <v>0</v>
      </c>
      <c r="BH20" s="25">
        <v>0</v>
      </c>
      <c r="BI20" s="25">
        <v>0</v>
      </c>
      <c r="BJ20" s="157"/>
      <c r="BK20" s="25"/>
      <c r="BL20" s="25">
        <v>0</v>
      </c>
      <c r="BM20" s="25">
        <v>0</v>
      </c>
      <c r="BN20" s="157"/>
      <c r="BO20" s="25"/>
      <c r="BP20" s="25">
        <v>0</v>
      </c>
      <c r="BQ20" s="25">
        <v>0</v>
      </c>
      <c r="BR20" s="157"/>
      <c r="BS20" s="25">
        <v>1</v>
      </c>
      <c r="BT20" s="25">
        <v>32</v>
      </c>
      <c r="BU20" s="25">
        <v>261</v>
      </c>
      <c r="BV20" s="157">
        <v>324699.84000000003</v>
      </c>
      <c r="BW20" s="25">
        <f t="shared" si="1"/>
        <v>17</v>
      </c>
      <c r="BX20" s="25">
        <f t="shared" si="2"/>
        <v>582</v>
      </c>
      <c r="BY20" s="25">
        <f t="shared" si="3"/>
        <v>5084</v>
      </c>
      <c r="BZ20" s="157">
        <f t="shared" si="4"/>
        <v>6055992.7400000002</v>
      </c>
    </row>
    <row r="21" spans="1:78" x14ac:dyDescent="0.2">
      <c r="A21" s="25">
        <v>15</v>
      </c>
      <c r="B21" s="25" t="s">
        <v>15</v>
      </c>
      <c r="C21" s="25"/>
      <c r="D21" s="25">
        <v>0</v>
      </c>
      <c r="E21" s="25">
        <v>0</v>
      </c>
      <c r="F21" s="157"/>
      <c r="G21" s="25">
        <v>0</v>
      </c>
      <c r="H21" s="25">
        <v>0</v>
      </c>
      <c r="I21" s="25">
        <v>0</v>
      </c>
      <c r="J21" s="157">
        <v>0</v>
      </c>
      <c r="K21" s="25"/>
      <c r="L21" s="25">
        <v>0</v>
      </c>
      <c r="M21" s="25">
        <v>0</v>
      </c>
      <c r="N21" s="157"/>
      <c r="O21" s="25"/>
      <c r="P21" s="25">
        <v>0</v>
      </c>
      <c r="Q21" s="25">
        <v>0</v>
      </c>
      <c r="R21" s="157"/>
      <c r="S21" s="25"/>
      <c r="T21" s="25">
        <v>0</v>
      </c>
      <c r="U21" s="25">
        <v>0</v>
      </c>
      <c r="V21" s="157"/>
      <c r="W21" s="25">
        <v>2</v>
      </c>
      <c r="X21" s="25">
        <v>73</v>
      </c>
      <c r="Y21" s="25">
        <v>572</v>
      </c>
      <c r="Z21" s="157">
        <v>821410.07</v>
      </c>
      <c r="AA21" s="25">
        <v>10</v>
      </c>
      <c r="AB21" s="25">
        <v>304</v>
      </c>
      <c r="AC21" s="25">
        <v>3040</v>
      </c>
      <c r="AD21" s="157">
        <v>3220062.61</v>
      </c>
      <c r="AE21" s="25"/>
      <c r="AF21" s="25">
        <v>0</v>
      </c>
      <c r="AG21" s="25">
        <v>0</v>
      </c>
      <c r="AH21" s="157"/>
      <c r="AI21" s="25"/>
      <c r="AJ21" s="25">
        <v>0</v>
      </c>
      <c r="AK21" s="25">
        <v>0</v>
      </c>
      <c r="AL21" s="157"/>
      <c r="AM21" s="25">
        <v>1</v>
      </c>
      <c r="AN21" s="25">
        <v>47</v>
      </c>
      <c r="AO21" s="25">
        <v>371</v>
      </c>
      <c r="AP21" s="157">
        <v>524142.63</v>
      </c>
      <c r="AQ21" s="25"/>
      <c r="AR21" s="25">
        <v>0</v>
      </c>
      <c r="AS21" s="25">
        <v>0</v>
      </c>
      <c r="AT21" s="157"/>
      <c r="AU21" s="25">
        <v>2</v>
      </c>
      <c r="AV21" s="25">
        <v>135</v>
      </c>
      <c r="AW21" s="25">
        <v>714</v>
      </c>
      <c r="AX21" s="157">
        <v>972711.81</v>
      </c>
      <c r="AY21" s="25"/>
      <c r="AZ21" s="25">
        <v>0</v>
      </c>
      <c r="BA21" s="25">
        <v>0</v>
      </c>
      <c r="BB21" s="157"/>
      <c r="BC21" s="25"/>
      <c r="BD21" s="25">
        <v>0</v>
      </c>
      <c r="BE21" s="25">
        <v>0</v>
      </c>
      <c r="BF21" s="157"/>
      <c r="BG21" s="25">
        <v>0</v>
      </c>
      <c r="BH21" s="25">
        <v>0</v>
      </c>
      <c r="BI21" s="25">
        <v>0</v>
      </c>
      <c r="BJ21" s="157"/>
      <c r="BK21" s="25"/>
      <c r="BL21" s="25">
        <v>0</v>
      </c>
      <c r="BM21" s="25">
        <v>0</v>
      </c>
      <c r="BN21" s="157"/>
      <c r="BO21" s="25"/>
      <c r="BP21" s="25">
        <v>0</v>
      </c>
      <c r="BQ21" s="25">
        <v>0</v>
      </c>
      <c r="BR21" s="157"/>
      <c r="BS21" s="25">
        <v>0</v>
      </c>
      <c r="BT21" s="25">
        <v>0</v>
      </c>
      <c r="BU21" s="25">
        <v>0</v>
      </c>
      <c r="BV21" s="157"/>
      <c r="BW21" s="25">
        <f t="shared" si="1"/>
        <v>15</v>
      </c>
      <c r="BX21" s="25">
        <f t="shared" si="2"/>
        <v>559</v>
      </c>
      <c r="BY21" s="25">
        <f t="shared" si="3"/>
        <v>4697</v>
      </c>
      <c r="BZ21" s="157">
        <f t="shared" si="4"/>
        <v>5538327.1199999992</v>
      </c>
    </row>
    <row r="22" spans="1:78" x14ac:dyDescent="0.2">
      <c r="A22" s="25">
        <v>16</v>
      </c>
      <c r="B22" s="25" t="s">
        <v>16</v>
      </c>
      <c r="C22" s="25"/>
      <c r="D22" s="25">
        <v>0</v>
      </c>
      <c r="E22" s="25">
        <v>0</v>
      </c>
      <c r="F22" s="157"/>
      <c r="G22" s="25"/>
      <c r="H22" s="25">
        <v>0</v>
      </c>
      <c r="I22" s="25">
        <v>0</v>
      </c>
      <c r="J22" s="157"/>
      <c r="K22" s="25"/>
      <c r="L22" s="25">
        <v>0</v>
      </c>
      <c r="M22" s="25">
        <v>0</v>
      </c>
      <c r="N22" s="157"/>
      <c r="O22" s="25"/>
      <c r="P22" s="25">
        <v>0</v>
      </c>
      <c r="Q22" s="25">
        <v>0</v>
      </c>
      <c r="R22" s="157"/>
      <c r="S22" s="25"/>
      <c r="T22" s="25">
        <v>0</v>
      </c>
      <c r="U22" s="25">
        <v>0</v>
      </c>
      <c r="V22" s="157"/>
      <c r="W22" s="25">
        <v>3</v>
      </c>
      <c r="X22" s="25">
        <v>118</v>
      </c>
      <c r="Y22" s="25">
        <v>924</v>
      </c>
      <c r="Z22" s="157">
        <v>1259674.6200000001</v>
      </c>
      <c r="AA22" s="25">
        <v>9</v>
      </c>
      <c r="AB22" s="25">
        <v>280</v>
      </c>
      <c r="AC22" s="25">
        <v>2800</v>
      </c>
      <c r="AD22" s="157">
        <v>2869110.5</v>
      </c>
      <c r="AE22" s="25"/>
      <c r="AF22" s="25">
        <v>0</v>
      </c>
      <c r="AG22" s="25">
        <v>0</v>
      </c>
      <c r="AH22" s="157"/>
      <c r="AI22" s="25"/>
      <c r="AJ22" s="25">
        <v>0</v>
      </c>
      <c r="AK22" s="25">
        <v>0</v>
      </c>
      <c r="AL22" s="157"/>
      <c r="AM22" s="25">
        <v>2</v>
      </c>
      <c r="AN22" s="25">
        <v>63</v>
      </c>
      <c r="AO22" s="25">
        <v>497</v>
      </c>
      <c r="AP22" s="157">
        <v>754279.79</v>
      </c>
      <c r="AQ22" s="25"/>
      <c r="AR22" s="25">
        <v>0</v>
      </c>
      <c r="AS22" s="25">
        <v>0</v>
      </c>
      <c r="AT22" s="157"/>
      <c r="AU22" s="25">
        <v>1</v>
      </c>
      <c r="AV22" s="25">
        <v>42</v>
      </c>
      <c r="AW22" s="25">
        <v>222</v>
      </c>
      <c r="AX22" s="157">
        <v>415958.88</v>
      </c>
      <c r="AY22" s="25"/>
      <c r="AZ22" s="25">
        <v>0</v>
      </c>
      <c r="BA22" s="25">
        <v>0</v>
      </c>
      <c r="BB22" s="157"/>
      <c r="BC22" s="25"/>
      <c r="BD22" s="25">
        <v>0</v>
      </c>
      <c r="BE22" s="25">
        <v>0</v>
      </c>
      <c r="BF22" s="157"/>
      <c r="BG22" s="25">
        <v>0</v>
      </c>
      <c r="BH22" s="25">
        <v>0</v>
      </c>
      <c r="BI22" s="25">
        <v>0</v>
      </c>
      <c r="BJ22" s="157"/>
      <c r="BK22" s="25"/>
      <c r="BL22" s="25">
        <v>0</v>
      </c>
      <c r="BM22" s="25">
        <v>0</v>
      </c>
      <c r="BN22" s="157"/>
      <c r="BO22" s="25"/>
      <c r="BP22" s="25">
        <v>0</v>
      </c>
      <c r="BQ22" s="25">
        <v>0</v>
      </c>
      <c r="BR22" s="157"/>
      <c r="BS22" s="25">
        <v>0</v>
      </c>
      <c r="BT22" s="25">
        <v>4</v>
      </c>
      <c r="BU22" s="25">
        <v>33</v>
      </c>
      <c r="BV22" s="157">
        <v>40587.480000000003</v>
      </c>
      <c r="BW22" s="25">
        <f t="shared" si="1"/>
        <v>15</v>
      </c>
      <c r="BX22" s="25">
        <f t="shared" si="2"/>
        <v>507</v>
      </c>
      <c r="BY22" s="25">
        <f t="shared" si="3"/>
        <v>4476</v>
      </c>
      <c r="BZ22" s="157">
        <f t="shared" si="4"/>
        <v>5339611.2700000005</v>
      </c>
    </row>
    <row r="23" spans="1:78" x14ac:dyDescent="0.2">
      <c r="A23" s="25">
        <v>17</v>
      </c>
      <c r="B23" s="25" t="s">
        <v>17</v>
      </c>
      <c r="C23" s="25"/>
      <c r="D23" s="25">
        <v>0</v>
      </c>
      <c r="E23" s="25">
        <v>0</v>
      </c>
      <c r="F23" s="157"/>
      <c r="G23" s="25"/>
      <c r="H23" s="25">
        <v>0</v>
      </c>
      <c r="I23" s="25">
        <v>0</v>
      </c>
      <c r="J23" s="157"/>
      <c r="K23" s="25"/>
      <c r="L23" s="25">
        <v>0</v>
      </c>
      <c r="M23" s="25">
        <v>0</v>
      </c>
      <c r="N23" s="157"/>
      <c r="O23" s="25"/>
      <c r="P23" s="25">
        <v>0</v>
      </c>
      <c r="Q23" s="25">
        <v>0</v>
      </c>
      <c r="R23" s="157"/>
      <c r="S23" s="25"/>
      <c r="T23" s="25">
        <v>0</v>
      </c>
      <c r="U23" s="25">
        <v>0</v>
      </c>
      <c r="V23" s="157"/>
      <c r="W23" s="25">
        <v>8</v>
      </c>
      <c r="X23" s="25">
        <v>310</v>
      </c>
      <c r="Y23" s="25">
        <v>2427</v>
      </c>
      <c r="Z23" s="157">
        <v>3419115.31</v>
      </c>
      <c r="AA23" s="25">
        <v>4</v>
      </c>
      <c r="AB23" s="25">
        <v>118</v>
      </c>
      <c r="AC23" s="25">
        <v>1180</v>
      </c>
      <c r="AD23" s="157">
        <v>1273866.54</v>
      </c>
      <c r="AE23" s="25"/>
      <c r="AF23" s="25">
        <v>0</v>
      </c>
      <c r="AG23" s="25">
        <v>0</v>
      </c>
      <c r="AH23" s="157"/>
      <c r="AI23" s="25"/>
      <c r="AJ23" s="25">
        <v>0</v>
      </c>
      <c r="AK23" s="25">
        <v>0</v>
      </c>
      <c r="AL23" s="157"/>
      <c r="AM23" s="25">
        <v>3</v>
      </c>
      <c r="AN23" s="25">
        <v>105</v>
      </c>
      <c r="AO23" s="25">
        <v>828</v>
      </c>
      <c r="AP23" s="157">
        <v>1342575.36</v>
      </c>
      <c r="AQ23" s="25"/>
      <c r="AR23" s="25">
        <v>0</v>
      </c>
      <c r="AS23" s="25">
        <v>0</v>
      </c>
      <c r="AT23" s="157"/>
      <c r="AU23" s="25">
        <v>2</v>
      </c>
      <c r="AV23" s="25">
        <v>92</v>
      </c>
      <c r="AW23" s="25">
        <v>487</v>
      </c>
      <c r="AX23" s="157">
        <v>756606.63</v>
      </c>
      <c r="AY23" s="25"/>
      <c r="AZ23" s="25">
        <v>0</v>
      </c>
      <c r="BA23" s="25">
        <v>0</v>
      </c>
      <c r="BB23" s="157"/>
      <c r="BC23" s="25"/>
      <c r="BD23" s="25">
        <v>0</v>
      </c>
      <c r="BE23" s="25">
        <v>0</v>
      </c>
      <c r="BF23" s="157"/>
      <c r="BG23" s="25">
        <v>0</v>
      </c>
      <c r="BH23" s="25">
        <v>0</v>
      </c>
      <c r="BI23" s="25">
        <v>0</v>
      </c>
      <c r="BJ23" s="157"/>
      <c r="BK23" s="25"/>
      <c r="BL23" s="25">
        <v>0</v>
      </c>
      <c r="BM23" s="25">
        <v>0</v>
      </c>
      <c r="BN23" s="157"/>
      <c r="BO23" s="25"/>
      <c r="BP23" s="25">
        <v>0</v>
      </c>
      <c r="BQ23" s="25">
        <v>0</v>
      </c>
      <c r="BR23" s="157"/>
      <c r="BS23" s="25">
        <v>0</v>
      </c>
      <c r="BT23" s="25">
        <v>0</v>
      </c>
      <c r="BU23" s="25">
        <v>0</v>
      </c>
      <c r="BV23" s="157"/>
      <c r="BW23" s="25">
        <f t="shared" si="1"/>
        <v>17</v>
      </c>
      <c r="BX23" s="25">
        <f t="shared" si="2"/>
        <v>625</v>
      </c>
      <c r="BY23" s="25">
        <f t="shared" si="3"/>
        <v>4922</v>
      </c>
      <c r="BZ23" s="157">
        <f t="shared" si="4"/>
        <v>6792163.8399999999</v>
      </c>
    </row>
    <row r="24" spans="1:78" x14ac:dyDescent="0.2">
      <c r="A24" s="25">
        <v>18</v>
      </c>
      <c r="B24" s="25" t="s">
        <v>18</v>
      </c>
      <c r="C24" s="25"/>
      <c r="D24" s="25">
        <v>0</v>
      </c>
      <c r="E24" s="25">
        <v>0</v>
      </c>
      <c r="F24" s="157"/>
      <c r="G24" s="25"/>
      <c r="H24" s="25">
        <v>0</v>
      </c>
      <c r="I24" s="25">
        <v>0</v>
      </c>
      <c r="J24" s="157"/>
      <c r="K24" s="25"/>
      <c r="L24" s="25">
        <v>0</v>
      </c>
      <c r="M24" s="25">
        <v>0</v>
      </c>
      <c r="N24" s="157"/>
      <c r="O24" s="25"/>
      <c r="P24" s="25">
        <v>0</v>
      </c>
      <c r="Q24" s="25">
        <v>0</v>
      </c>
      <c r="R24" s="157"/>
      <c r="S24" s="25"/>
      <c r="T24" s="25">
        <v>0</v>
      </c>
      <c r="U24" s="25">
        <v>0</v>
      </c>
      <c r="V24" s="157"/>
      <c r="W24" s="25">
        <v>1</v>
      </c>
      <c r="X24" s="25">
        <v>47</v>
      </c>
      <c r="Y24" s="25">
        <v>368</v>
      </c>
      <c r="Z24" s="157">
        <v>522046.93</v>
      </c>
      <c r="AA24" s="25">
        <v>28</v>
      </c>
      <c r="AB24" s="25">
        <v>838</v>
      </c>
      <c r="AC24" s="25">
        <v>8380</v>
      </c>
      <c r="AD24" s="157">
        <v>9248918.4700000007</v>
      </c>
      <c r="AE24" s="25"/>
      <c r="AF24" s="25">
        <v>0</v>
      </c>
      <c r="AG24" s="25">
        <v>0</v>
      </c>
      <c r="AH24" s="157"/>
      <c r="AI24" s="25"/>
      <c r="AJ24" s="25">
        <v>0</v>
      </c>
      <c r="AK24" s="25">
        <v>0</v>
      </c>
      <c r="AL24" s="157"/>
      <c r="AM24" s="25">
        <v>0</v>
      </c>
      <c r="AN24" s="25">
        <v>0</v>
      </c>
      <c r="AO24" s="25">
        <v>0</v>
      </c>
      <c r="AP24" s="157"/>
      <c r="AQ24" s="25"/>
      <c r="AR24" s="25">
        <v>0</v>
      </c>
      <c r="AS24" s="25">
        <v>0</v>
      </c>
      <c r="AT24" s="157"/>
      <c r="AU24" s="25">
        <v>0</v>
      </c>
      <c r="AV24" s="25">
        <v>10</v>
      </c>
      <c r="AW24" s="25">
        <v>53</v>
      </c>
      <c r="AX24" s="157">
        <v>82730.37</v>
      </c>
      <c r="AY24" s="25"/>
      <c r="AZ24" s="25">
        <v>0</v>
      </c>
      <c r="BA24" s="25">
        <v>0</v>
      </c>
      <c r="BB24" s="157"/>
      <c r="BC24" s="25"/>
      <c r="BD24" s="25">
        <v>0</v>
      </c>
      <c r="BE24" s="25">
        <v>0</v>
      </c>
      <c r="BF24" s="157"/>
      <c r="BG24" s="25">
        <v>0</v>
      </c>
      <c r="BH24" s="25">
        <v>0</v>
      </c>
      <c r="BI24" s="25">
        <v>0</v>
      </c>
      <c r="BJ24" s="157"/>
      <c r="BK24" s="25"/>
      <c r="BL24" s="25">
        <v>0</v>
      </c>
      <c r="BM24" s="25">
        <v>0</v>
      </c>
      <c r="BN24" s="157"/>
      <c r="BO24" s="25"/>
      <c r="BP24" s="25">
        <v>0</v>
      </c>
      <c r="BQ24" s="25">
        <v>0</v>
      </c>
      <c r="BR24" s="157"/>
      <c r="BS24" s="25">
        <v>0</v>
      </c>
      <c r="BT24" s="25">
        <v>0</v>
      </c>
      <c r="BU24" s="25">
        <v>0</v>
      </c>
      <c r="BV24" s="157"/>
      <c r="BW24" s="25">
        <f t="shared" si="1"/>
        <v>29</v>
      </c>
      <c r="BX24" s="25">
        <f t="shared" si="2"/>
        <v>895</v>
      </c>
      <c r="BY24" s="25">
        <f t="shared" si="3"/>
        <v>8801</v>
      </c>
      <c r="BZ24" s="157">
        <f t="shared" si="4"/>
        <v>9853695.7699999996</v>
      </c>
    </row>
    <row r="25" spans="1:78" x14ac:dyDescent="0.2">
      <c r="A25" s="25">
        <v>19</v>
      </c>
      <c r="B25" s="25" t="s">
        <v>19</v>
      </c>
      <c r="C25" s="25"/>
      <c r="D25" s="25">
        <v>0</v>
      </c>
      <c r="E25" s="25">
        <v>0</v>
      </c>
      <c r="F25" s="157"/>
      <c r="G25" s="25"/>
      <c r="H25" s="25">
        <v>0</v>
      </c>
      <c r="I25" s="25">
        <v>0</v>
      </c>
      <c r="J25" s="157"/>
      <c r="K25" s="25"/>
      <c r="L25" s="25">
        <v>0</v>
      </c>
      <c r="M25" s="25">
        <v>0</v>
      </c>
      <c r="N25" s="157"/>
      <c r="O25" s="25"/>
      <c r="P25" s="25">
        <v>0</v>
      </c>
      <c r="Q25" s="25">
        <v>0</v>
      </c>
      <c r="R25" s="157"/>
      <c r="S25" s="25"/>
      <c r="T25" s="25">
        <v>0</v>
      </c>
      <c r="U25" s="25">
        <v>0</v>
      </c>
      <c r="V25" s="157"/>
      <c r="W25" s="25">
        <v>2</v>
      </c>
      <c r="X25" s="25">
        <v>95</v>
      </c>
      <c r="Y25" s="25">
        <v>744</v>
      </c>
      <c r="Z25" s="157">
        <v>1017247.97</v>
      </c>
      <c r="AA25" s="25">
        <v>5</v>
      </c>
      <c r="AB25" s="25">
        <v>153</v>
      </c>
      <c r="AC25" s="25">
        <v>1530</v>
      </c>
      <c r="AD25" s="157">
        <v>1612599.78</v>
      </c>
      <c r="AE25" s="25"/>
      <c r="AF25" s="25">
        <v>0</v>
      </c>
      <c r="AG25" s="25">
        <v>0</v>
      </c>
      <c r="AH25" s="157"/>
      <c r="AI25" s="25"/>
      <c r="AJ25" s="25">
        <v>0</v>
      </c>
      <c r="AK25" s="25">
        <v>0</v>
      </c>
      <c r="AL25" s="157"/>
      <c r="AM25" s="25">
        <v>1</v>
      </c>
      <c r="AN25" s="25">
        <v>20</v>
      </c>
      <c r="AO25" s="25">
        <v>158</v>
      </c>
      <c r="AP25" s="157">
        <v>300453.53999999998</v>
      </c>
      <c r="AQ25" s="25"/>
      <c r="AR25" s="25">
        <v>0</v>
      </c>
      <c r="AS25" s="25">
        <v>0</v>
      </c>
      <c r="AT25" s="157"/>
      <c r="AU25" s="25">
        <v>0</v>
      </c>
      <c r="AV25" s="25">
        <v>24</v>
      </c>
      <c r="AW25" s="25">
        <v>127</v>
      </c>
      <c r="AX25" s="157">
        <v>197942.2</v>
      </c>
      <c r="AY25" s="25"/>
      <c r="AZ25" s="25">
        <v>0</v>
      </c>
      <c r="BA25" s="25">
        <v>0</v>
      </c>
      <c r="BB25" s="157"/>
      <c r="BC25" s="25"/>
      <c r="BD25" s="25">
        <v>0</v>
      </c>
      <c r="BE25" s="25">
        <v>0</v>
      </c>
      <c r="BF25" s="157"/>
      <c r="BG25" s="25">
        <v>0</v>
      </c>
      <c r="BH25" s="25">
        <v>0</v>
      </c>
      <c r="BI25" s="25">
        <v>0</v>
      </c>
      <c r="BJ25" s="157"/>
      <c r="BK25" s="25"/>
      <c r="BL25" s="25">
        <v>0</v>
      </c>
      <c r="BM25" s="25">
        <v>0</v>
      </c>
      <c r="BN25" s="157"/>
      <c r="BO25" s="25"/>
      <c r="BP25" s="25">
        <v>0</v>
      </c>
      <c r="BQ25" s="25">
        <v>0</v>
      </c>
      <c r="BR25" s="157"/>
      <c r="BS25" s="25">
        <v>0</v>
      </c>
      <c r="BT25" s="25">
        <v>0</v>
      </c>
      <c r="BU25" s="25">
        <v>0</v>
      </c>
      <c r="BV25" s="157"/>
      <c r="BW25" s="25">
        <f t="shared" si="1"/>
        <v>8</v>
      </c>
      <c r="BX25" s="25">
        <f t="shared" si="2"/>
        <v>292</v>
      </c>
      <c r="BY25" s="25">
        <f t="shared" si="3"/>
        <v>2559</v>
      </c>
      <c r="BZ25" s="157">
        <f t="shared" si="4"/>
        <v>3128243.49</v>
      </c>
    </row>
    <row r="26" spans="1:78" x14ac:dyDescent="0.2">
      <c r="A26" s="25">
        <v>20</v>
      </c>
      <c r="B26" s="25" t="s">
        <v>20</v>
      </c>
      <c r="C26" s="25"/>
      <c r="D26" s="25">
        <v>0</v>
      </c>
      <c r="E26" s="25">
        <v>0</v>
      </c>
      <c r="F26" s="157"/>
      <c r="G26" s="25"/>
      <c r="H26" s="25">
        <v>0</v>
      </c>
      <c r="I26" s="25">
        <v>0</v>
      </c>
      <c r="J26" s="157"/>
      <c r="K26" s="25"/>
      <c r="L26" s="25">
        <v>0</v>
      </c>
      <c r="M26" s="25">
        <v>0</v>
      </c>
      <c r="N26" s="157"/>
      <c r="O26" s="25"/>
      <c r="P26" s="25">
        <v>0</v>
      </c>
      <c r="Q26" s="25">
        <v>0</v>
      </c>
      <c r="R26" s="157"/>
      <c r="S26" s="25"/>
      <c r="T26" s="25">
        <v>0</v>
      </c>
      <c r="U26" s="25">
        <v>0</v>
      </c>
      <c r="V26" s="157"/>
      <c r="W26" s="25">
        <v>0</v>
      </c>
      <c r="X26" s="25">
        <v>0</v>
      </c>
      <c r="Y26" s="25">
        <v>0</v>
      </c>
      <c r="Z26" s="157"/>
      <c r="AA26" s="25">
        <v>0</v>
      </c>
      <c r="AB26" s="25">
        <v>0</v>
      </c>
      <c r="AC26" s="25">
        <v>0</v>
      </c>
      <c r="AD26" s="157"/>
      <c r="AE26" s="25"/>
      <c r="AF26" s="25">
        <v>0</v>
      </c>
      <c r="AG26" s="25">
        <v>0</v>
      </c>
      <c r="AH26" s="157"/>
      <c r="AI26" s="25"/>
      <c r="AJ26" s="25">
        <v>0</v>
      </c>
      <c r="AK26" s="25">
        <v>0</v>
      </c>
      <c r="AL26" s="157"/>
      <c r="AM26" s="25">
        <v>0</v>
      </c>
      <c r="AN26" s="25">
        <v>0</v>
      </c>
      <c r="AO26" s="25">
        <v>0</v>
      </c>
      <c r="AP26" s="157"/>
      <c r="AQ26" s="25"/>
      <c r="AR26" s="25">
        <v>0</v>
      </c>
      <c r="AS26" s="25">
        <v>0</v>
      </c>
      <c r="AT26" s="157"/>
      <c r="AU26" s="25">
        <v>0</v>
      </c>
      <c r="AV26" s="25">
        <v>0</v>
      </c>
      <c r="AW26" s="25">
        <v>0</v>
      </c>
      <c r="AX26" s="157"/>
      <c r="AY26" s="25"/>
      <c r="AZ26" s="25">
        <v>0</v>
      </c>
      <c r="BA26" s="25">
        <v>0</v>
      </c>
      <c r="BB26" s="157"/>
      <c r="BC26" s="25"/>
      <c r="BD26" s="25">
        <v>0</v>
      </c>
      <c r="BE26" s="25">
        <v>0</v>
      </c>
      <c r="BF26" s="157"/>
      <c r="BG26" s="25">
        <v>32</v>
      </c>
      <c r="BH26" s="25">
        <v>981</v>
      </c>
      <c r="BI26" s="25">
        <v>9682</v>
      </c>
      <c r="BJ26" s="157">
        <v>10665381.960000001</v>
      </c>
      <c r="BK26" s="25"/>
      <c r="BL26" s="25">
        <v>0</v>
      </c>
      <c r="BM26" s="25">
        <v>0</v>
      </c>
      <c r="BN26" s="157"/>
      <c r="BO26" s="25"/>
      <c r="BP26" s="25">
        <v>0</v>
      </c>
      <c r="BQ26" s="25">
        <v>0</v>
      </c>
      <c r="BR26" s="157"/>
      <c r="BS26" s="25">
        <v>0</v>
      </c>
      <c r="BT26" s="25">
        <v>0</v>
      </c>
      <c r="BU26" s="25">
        <v>0</v>
      </c>
      <c r="BV26" s="157"/>
      <c r="BW26" s="25">
        <f t="shared" si="1"/>
        <v>32</v>
      </c>
      <c r="BX26" s="25">
        <f t="shared" si="2"/>
        <v>981</v>
      </c>
      <c r="BY26" s="25">
        <f t="shared" si="3"/>
        <v>9682</v>
      </c>
      <c r="BZ26" s="157">
        <f t="shared" si="4"/>
        <v>10665381.960000001</v>
      </c>
    </row>
    <row r="27" spans="1:78" x14ac:dyDescent="0.2">
      <c r="A27" s="25">
        <v>21</v>
      </c>
      <c r="B27" s="25" t="s">
        <v>21</v>
      </c>
      <c r="C27" s="25"/>
      <c r="D27" s="25">
        <v>0</v>
      </c>
      <c r="E27" s="25">
        <v>0</v>
      </c>
      <c r="F27" s="157"/>
      <c r="G27" s="25"/>
      <c r="H27" s="25">
        <v>0</v>
      </c>
      <c r="I27" s="25">
        <v>0</v>
      </c>
      <c r="J27" s="157"/>
      <c r="K27" s="25"/>
      <c r="L27" s="25">
        <v>0</v>
      </c>
      <c r="M27" s="25">
        <v>0</v>
      </c>
      <c r="N27" s="157"/>
      <c r="O27" s="25"/>
      <c r="P27" s="25">
        <v>0</v>
      </c>
      <c r="Q27" s="25">
        <v>0</v>
      </c>
      <c r="R27" s="157"/>
      <c r="S27" s="25"/>
      <c r="T27" s="25">
        <v>0</v>
      </c>
      <c r="U27" s="25">
        <v>0</v>
      </c>
      <c r="V27" s="157"/>
      <c r="W27" s="25">
        <v>7</v>
      </c>
      <c r="X27" s="25">
        <v>264</v>
      </c>
      <c r="Y27" s="25">
        <v>2067</v>
      </c>
      <c r="Z27" s="157">
        <v>2864635.37</v>
      </c>
      <c r="AA27" s="25">
        <v>13</v>
      </c>
      <c r="AB27" s="25">
        <v>384</v>
      </c>
      <c r="AC27" s="25">
        <v>3840</v>
      </c>
      <c r="AD27" s="157">
        <v>4061858.64</v>
      </c>
      <c r="AE27" s="25"/>
      <c r="AF27" s="25">
        <v>0</v>
      </c>
      <c r="AG27" s="25">
        <v>0</v>
      </c>
      <c r="AH27" s="157"/>
      <c r="AI27" s="25"/>
      <c r="AJ27" s="25">
        <v>0</v>
      </c>
      <c r="AK27" s="25">
        <v>0</v>
      </c>
      <c r="AL27" s="157"/>
      <c r="AM27" s="25">
        <v>2</v>
      </c>
      <c r="AN27" s="25">
        <v>89</v>
      </c>
      <c r="AO27" s="25">
        <v>702</v>
      </c>
      <c r="AP27" s="157">
        <v>1029611.33</v>
      </c>
      <c r="AQ27" s="25"/>
      <c r="AR27" s="25">
        <v>0</v>
      </c>
      <c r="AS27" s="25">
        <v>0</v>
      </c>
      <c r="AT27" s="157"/>
      <c r="AU27" s="25">
        <v>1</v>
      </c>
      <c r="AV27" s="25">
        <v>42</v>
      </c>
      <c r="AW27" s="25">
        <v>222</v>
      </c>
      <c r="AX27" s="157">
        <v>367765.41</v>
      </c>
      <c r="AY27" s="25"/>
      <c r="AZ27" s="25">
        <v>0</v>
      </c>
      <c r="BA27" s="25">
        <v>0</v>
      </c>
      <c r="BB27" s="157"/>
      <c r="BC27" s="25"/>
      <c r="BD27" s="25">
        <v>0</v>
      </c>
      <c r="BE27" s="25">
        <v>0</v>
      </c>
      <c r="BF27" s="157"/>
      <c r="BG27" s="25">
        <v>0</v>
      </c>
      <c r="BH27" s="25">
        <v>0</v>
      </c>
      <c r="BI27" s="25">
        <v>0</v>
      </c>
      <c r="BJ27" s="157"/>
      <c r="BK27" s="25"/>
      <c r="BL27" s="25">
        <v>0</v>
      </c>
      <c r="BM27" s="25">
        <v>0</v>
      </c>
      <c r="BN27" s="157"/>
      <c r="BO27" s="25"/>
      <c r="BP27" s="25">
        <v>0</v>
      </c>
      <c r="BQ27" s="25">
        <v>0</v>
      </c>
      <c r="BR27" s="157"/>
      <c r="BS27" s="25">
        <v>0</v>
      </c>
      <c r="BT27" s="25">
        <v>0</v>
      </c>
      <c r="BU27" s="25">
        <v>0</v>
      </c>
      <c r="BV27" s="157"/>
      <c r="BW27" s="25">
        <f t="shared" si="1"/>
        <v>23</v>
      </c>
      <c r="BX27" s="25">
        <f t="shared" si="2"/>
        <v>779</v>
      </c>
      <c r="BY27" s="25">
        <f t="shared" si="3"/>
        <v>6831</v>
      </c>
      <c r="BZ27" s="157">
        <f t="shared" si="4"/>
        <v>8323870.75</v>
      </c>
    </row>
    <row r="28" spans="1:78" x14ac:dyDescent="0.2">
      <c r="A28" s="25">
        <v>22</v>
      </c>
      <c r="B28" s="25" t="s">
        <v>22</v>
      </c>
      <c r="C28" s="25"/>
      <c r="D28" s="25">
        <v>0</v>
      </c>
      <c r="E28" s="25">
        <v>0</v>
      </c>
      <c r="F28" s="157"/>
      <c r="G28" s="25"/>
      <c r="H28" s="25">
        <v>0</v>
      </c>
      <c r="I28" s="25">
        <v>0</v>
      </c>
      <c r="J28" s="157"/>
      <c r="K28" s="25"/>
      <c r="L28" s="25">
        <v>0</v>
      </c>
      <c r="M28" s="25">
        <v>0</v>
      </c>
      <c r="N28" s="157"/>
      <c r="O28" s="25"/>
      <c r="P28" s="25">
        <v>0</v>
      </c>
      <c r="Q28" s="25">
        <v>0</v>
      </c>
      <c r="R28" s="157"/>
      <c r="S28" s="25"/>
      <c r="T28" s="25">
        <v>0</v>
      </c>
      <c r="U28" s="25">
        <v>0</v>
      </c>
      <c r="V28" s="157"/>
      <c r="W28" s="25">
        <v>1</v>
      </c>
      <c r="X28" s="25">
        <v>46</v>
      </c>
      <c r="Y28" s="25">
        <v>360</v>
      </c>
      <c r="Z28" s="157">
        <v>442041.41</v>
      </c>
      <c r="AA28" s="25">
        <v>21</v>
      </c>
      <c r="AB28" s="25">
        <v>630</v>
      </c>
      <c r="AC28" s="25">
        <v>6300</v>
      </c>
      <c r="AD28" s="157">
        <v>6268584.5800000001</v>
      </c>
      <c r="AE28" s="25"/>
      <c r="AF28" s="25">
        <v>0</v>
      </c>
      <c r="AG28" s="25">
        <v>0</v>
      </c>
      <c r="AH28" s="157"/>
      <c r="AI28" s="25"/>
      <c r="AJ28" s="25">
        <v>0</v>
      </c>
      <c r="AK28" s="25">
        <v>0</v>
      </c>
      <c r="AL28" s="157"/>
      <c r="AM28" s="25">
        <v>3</v>
      </c>
      <c r="AN28" s="25">
        <v>106</v>
      </c>
      <c r="AO28" s="25">
        <v>836</v>
      </c>
      <c r="AP28" s="157">
        <v>1317567.8</v>
      </c>
      <c r="AQ28" s="25"/>
      <c r="AR28" s="25">
        <v>0</v>
      </c>
      <c r="AS28" s="25">
        <v>0</v>
      </c>
      <c r="AT28" s="157"/>
      <c r="AU28" s="25">
        <v>1</v>
      </c>
      <c r="AV28" s="25">
        <v>84</v>
      </c>
      <c r="AW28" s="25">
        <v>444</v>
      </c>
      <c r="AX28" s="157">
        <v>728678.09</v>
      </c>
      <c r="AY28" s="25"/>
      <c r="AZ28" s="25">
        <v>0</v>
      </c>
      <c r="BA28" s="25">
        <v>0</v>
      </c>
      <c r="BB28" s="157"/>
      <c r="BC28" s="25"/>
      <c r="BD28" s="25">
        <v>0</v>
      </c>
      <c r="BE28" s="25">
        <v>0</v>
      </c>
      <c r="BF28" s="157"/>
      <c r="BG28" s="25">
        <v>1</v>
      </c>
      <c r="BH28" s="25">
        <v>45</v>
      </c>
      <c r="BI28" s="25">
        <v>444</v>
      </c>
      <c r="BJ28" s="157">
        <v>483057.89</v>
      </c>
      <c r="BK28" s="25"/>
      <c r="BL28" s="25">
        <v>0</v>
      </c>
      <c r="BM28" s="25">
        <v>0</v>
      </c>
      <c r="BN28" s="157"/>
      <c r="BO28" s="25"/>
      <c r="BP28" s="25">
        <v>0</v>
      </c>
      <c r="BQ28" s="25">
        <v>0</v>
      </c>
      <c r="BR28" s="157"/>
      <c r="BS28" s="25">
        <v>4</v>
      </c>
      <c r="BT28" s="25">
        <v>161</v>
      </c>
      <c r="BU28" s="25">
        <v>1312</v>
      </c>
      <c r="BV28" s="157">
        <v>1633646.07</v>
      </c>
      <c r="BW28" s="25">
        <f t="shared" si="1"/>
        <v>31</v>
      </c>
      <c r="BX28" s="25">
        <f t="shared" si="2"/>
        <v>1072</v>
      </c>
      <c r="BY28" s="25">
        <f t="shared" si="3"/>
        <v>9696</v>
      </c>
      <c r="BZ28" s="157">
        <f t="shared" si="4"/>
        <v>10873575.840000002</v>
      </c>
    </row>
    <row r="29" spans="1:78" x14ac:dyDescent="0.2">
      <c r="A29" s="25">
        <v>23</v>
      </c>
      <c r="B29" s="25" t="s">
        <v>23</v>
      </c>
      <c r="C29" s="25"/>
      <c r="D29" s="25">
        <v>0</v>
      </c>
      <c r="E29" s="25">
        <v>0</v>
      </c>
      <c r="F29" s="157"/>
      <c r="G29" s="25"/>
      <c r="H29" s="25">
        <v>0</v>
      </c>
      <c r="I29" s="25">
        <v>0</v>
      </c>
      <c r="J29" s="157"/>
      <c r="K29" s="25"/>
      <c r="L29" s="25">
        <v>0</v>
      </c>
      <c r="M29" s="25">
        <v>0</v>
      </c>
      <c r="N29" s="157"/>
      <c r="O29" s="25"/>
      <c r="P29" s="25">
        <v>0</v>
      </c>
      <c r="Q29" s="25">
        <v>0</v>
      </c>
      <c r="R29" s="157"/>
      <c r="S29" s="25"/>
      <c r="T29" s="25">
        <v>0</v>
      </c>
      <c r="U29" s="25">
        <v>0</v>
      </c>
      <c r="V29" s="157"/>
      <c r="W29" s="25">
        <v>1</v>
      </c>
      <c r="X29" s="25">
        <v>24</v>
      </c>
      <c r="Y29" s="25">
        <v>188</v>
      </c>
      <c r="Z29" s="157">
        <v>224633.49</v>
      </c>
      <c r="AA29" s="25">
        <v>10</v>
      </c>
      <c r="AB29" s="25">
        <v>305</v>
      </c>
      <c r="AC29" s="25">
        <v>3050</v>
      </c>
      <c r="AD29" s="157">
        <v>3182069.53</v>
      </c>
      <c r="AE29" s="25"/>
      <c r="AF29" s="25">
        <v>0</v>
      </c>
      <c r="AG29" s="25">
        <v>0</v>
      </c>
      <c r="AH29" s="157"/>
      <c r="AI29" s="25"/>
      <c r="AJ29" s="25">
        <v>0</v>
      </c>
      <c r="AK29" s="25">
        <v>0</v>
      </c>
      <c r="AL29" s="157"/>
      <c r="AM29" s="25">
        <v>3</v>
      </c>
      <c r="AN29" s="25">
        <v>104</v>
      </c>
      <c r="AO29" s="25">
        <v>821</v>
      </c>
      <c r="AP29" s="157">
        <v>1164418.46</v>
      </c>
      <c r="AQ29" s="25"/>
      <c r="AR29" s="25">
        <v>0</v>
      </c>
      <c r="AS29" s="25">
        <v>0</v>
      </c>
      <c r="AT29" s="157"/>
      <c r="AU29" s="25">
        <v>2</v>
      </c>
      <c r="AV29" s="25">
        <v>116</v>
      </c>
      <c r="AW29" s="25">
        <v>614</v>
      </c>
      <c r="AX29" s="157">
        <v>968806.16</v>
      </c>
      <c r="AY29" s="25"/>
      <c r="AZ29" s="25">
        <v>0</v>
      </c>
      <c r="BA29" s="25">
        <v>0</v>
      </c>
      <c r="BB29" s="157"/>
      <c r="BC29" s="25"/>
      <c r="BD29" s="25">
        <v>0</v>
      </c>
      <c r="BE29" s="25">
        <v>0</v>
      </c>
      <c r="BF29" s="157"/>
      <c r="BG29" s="25">
        <v>0</v>
      </c>
      <c r="BH29" s="25">
        <v>0</v>
      </c>
      <c r="BI29" s="25">
        <v>0</v>
      </c>
      <c r="BJ29" s="157"/>
      <c r="BK29" s="25"/>
      <c r="BL29" s="25">
        <v>0</v>
      </c>
      <c r="BM29" s="25">
        <v>0</v>
      </c>
      <c r="BN29" s="157"/>
      <c r="BO29" s="25"/>
      <c r="BP29" s="25">
        <v>0</v>
      </c>
      <c r="BQ29" s="25">
        <v>0</v>
      </c>
      <c r="BR29" s="157"/>
      <c r="BS29" s="25">
        <v>2</v>
      </c>
      <c r="BT29" s="25">
        <v>60</v>
      </c>
      <c r="BU29" s="25">
        <v>489</v>
      </c>
      <c r="BV29" s="157">
        <v>608812.19999999995</v>
      </c>
      <c r="BW29" s="25">
        <f t="shared" si="1"/>
        <v>18</v>
      </c>
      <c r="BX29" s="25">
        <f t="shared" si="2"/>
        <v>609</v>
      </c>
      <c r="BY29" s="25">
        <f t="shared" si="3"/>
        <v>5162</v>
      </c>
      <c r="BZ29" s="157">
        <f t="shared" si="4"/>
        <v>6148739.8399999999</v>
      </c>
    </row>
    <row r="30" spans="1:78" x14ac:dyDescent="0.2">
      <c r="A30" s="25">
        <v>24</v>
      </c>
      <c r="B30" s="25" t="s">
        <v>24</v>
      </c>
      <c r="C30" s="25"/>
      <c r="D30" s="25"/>
      <c r="E30" s="25">
        <v>0</v>
      </c>
      <c r="F30" s="157"/>
      <c r="G30" s="25"/>
      <c r="H30" s="25">
        <v>0</v>
      </c>
      <c r="I30" s="25">
        <v>0</v>
      </c>
      <c r="J30" s="157"/>
      <c r="K30" s="25"/>
      <c r="L30" s="25">
        <v>0</v>
      </c>
      <c r="M30" s="25">
        <v>0</v>
      </c>
      <c r="N30" s="157"/>
      <c r="O30" s="25"/>
      <c r="P30" s="25">
        <v>0</v>
      </c>
      <c r="Q30" s="25">
        <v>0</v>
      </c>
      <c r="R30" s="157"/>
      <c r="S30" s="25"/>
      <c r="T30" s="25">
        <v>0</v>
      </c>
      <c r="U30" s="25">
        <v>0</v>
      </c>
      <c r="V30" s="157"/>
      <c r="W30" s="25">
        <v>2</v>
      </c>
      <c r="X30" s="25">
        <v>95</v>
      </c>
      <c r="Y30" s="25">
        <v>744</v>
      </c>
      <c r="Z30" s="157">
        <v>883252.91</v>
      </c>
      <c r="AA30" s="25">
        <v>18</v>
      </c>
      <c r="AB30" s="25">
        <v>549</v>
      </c>
      <c r="AC30" s="25">
        <v>5490</v>
      </c>
      <c r="AD30" s="157">
        <v>5795697.4000000004</v>
      </c>
      <c r="AE30" s="25"/>
      <c r="AF30" s="25">
        <v>0</v>
      </c>
      <c r="AG30" s="25">
        <v>0</v>
      </c>
      <c r="AH30" s="157"/>
      <c r="AI30" s="25"/>
      <c r="AJ30" s="25">
        <v>0</v>
      </c>
      <c r="AK30" s="25">
        <v>0</v>
      </c>
      <c r="AL30" s="157"/>
      <c r="AM30" s="25">
        <v>0</v>
      </c>
      <c r="AN30" s="25">
        <v>0</v>
      </c>
      <c r="AO30" s="25">
        <v>0</v>
      </c>
      <c r="AP30" s="157"/>
      <c r="AQ30" s="25"/>
      <c r="AR30" s="25">
        <v>0</v>
      </c>
      <c r="AS30" s="25">
        <v>0</v>
      </c>
      <c r="AT30" s="157"/>
      <c r="AU30" s="25">
        <v>2</v>
      </c>
      <c r="AV30" s="25">
        <v>138</v>
      </c>
      <c r="AW30" s="25">
        <v>730</v>
      </c>
      <c r="AX30" s="157">
        <v>1380155.44</v>
      </c>
      <c r="AY30" s="25"/>
      <c r="AZ30" s="25">
        <v>0</v>
      </c>
      <c r="BA30" s="25">
        <v>0</v>
      </c>
      <c r="BB30" s="157"/>
      <c r="BC30" s="25"/>
      <c r="BD30" s="25">
        <v>0</v>
      </c>
      <c r="BE30" s="25">
        <v>0</v>
      </c>
      <c r="BF30" s="157"/>
      <c r="BG30" s="25">
        <v>5</v>
      </c>
      <c r="BH30" s="25">
        <v>164</v>
      </c>
      <c r="BI30" s="25">
        <v>1619</v>
      </c>
      <c r="BJ30" s="157">
        <v>1712560.67</v>
      </c>
      <c r="BK30" s="25"/>
      <c r="BL30" s="25">
        <v>0</v>
      </c>
      <c r="BM30" s="25">
        <v>0</v>
      </c>
      <c r="BN30" s="157"/>
      <c r="BO30" s="25"/>
      <c r="BP30" s="25">
        <v>0</v>
      </c>
      <c r="BQ30" s="25">
        <v>0</v>
      </c>
      <c r="BR30" s="157"/>
      <c r="BS30" s="25">
        <v>0</v>
      </c>
      <c r="BT30" s="25">
        <v>0</v>
      </c>
      <c r="BU30" s="25">
        <v>0</v>
      </c>
      <c r="BV30" s="157"/>
      <c r="BW30" s="25">
        <f t="shared" si="1"/>
        <v>27</v>
      </c>
      <c r="BX30" s="25">
        <f t="shared" si="2"/>
        <v>946</v>
      </c>
      <c r="BY30" s="25">
        <f t="shared" si="3"/>
        <v>8583</v>
      </c>
      <c r="BZ30" s="157">
        <f t="shared" si="4"/>
        <v>9771666.4199999999</v>
      </c>
    </row>
    <row r="31" spans="1:78" x14ac:dyDescent="0.2">
      <c r="A31" s="25">
        <v>25</v>
      </c>
      <c r="B31" s="25" t="s">
        <v>95</v>
      </c>
      <c r="C31" s="25"/>
      <c r="D31" s="25"/>
      <c r="E31" s="25">
        <v>0</v>
      </c>
      <c r="F31" s="157"/>
      <c r="G31" s="25"/>
      <c r="H31" s="25">
        <v>0</v>
      </c>
      <c r="I31" s="25">
        <v>0</v>
      </c>
      <c r="J31" s="157"/>
      <c r="K31" s="25">
        <v>11</v>
      </c>
      <c r="L31" s="25">
        <v>373</v>
      </c>
      <c r="M31" s="25">
        <v>3234</v>
      </c>
      <c r="N31" s="157">
        <v>4951986.4339200007</v>
      </c>
      <c r="O31" s="25">
        <v>29</v>
      </c>
      <c r="P31" s="25">
        <v>800</v>
      </c>
      <c r="Q31" s="25">
        <v>9240</v>
      </c>
      <c r="R31" s="157">
        <v>55457446.892928675</v>
      </c>
      <c r="S31" s="25">
        <v>6</v>
      </c>
      <c r="T31" s="25">
        <v>308</v>
      </c>
      <c r="U31" s="25">
        <v>1928</v>
      </c>
      <c r="V31" s="157">
        <v>26163713.963151336</v>
      </c>
      <c r="W31" s="25">
        <v>0</v>
      </c>
      <c r="X31" s="25">
        <v>0</v>
      </c>
      <c r="Y31" s="25">
        <v>0</v>
      </c>
      <c r="Z31" s="157"/>
      <c r="AA31" s="25">
        <v>0</v>
      </c>
      <c r="AB31" s="25">
        <v>0</v>
      </c>
      <c r="AC31" s="25">
        <v>0</v>
      </c>
      <c r="AD31" s="157"/>
      <c r="AE31" s="25"/>
      <c r="AF31" s="25">
        <v>0</v>
      </c>
      <c r="AG31" s="25">
        <v>0</v>
      </c>
      <c r="AH31" s="157"/>
      <c r="AI31" s="25"/>
      <c r="AJ31" s="25">
        <v>0</v>
      </c>
      <c r="AK31" s="25">
        <v>0</v>
      </c>
      <c r="AL31" s="157"/>
      <c r="AM31" s="25">
        <v>0</v>
      </c>
      <c r="AN31" s="25">
        <v>0</v>
      </c>
      <c r="AO31" s="25">
        <v>0</v>
      </c>
      <c r="AP31" s="157"/>
      <c r="AQ31" s="25"/>
      <c r="AR31" s="25">
        <v>0</v>
      </c>
      <c r="AS31" s="25">
        <v>0</v>
      </c>
      <c r="AT31" s="157"/>
      <c r="AU31" s="25">
        <v>0</v>
      </c>
      <c r="AV31" s="25">
        <v>0</v>
      </c>
      <c r="AW31" s="25">
        <v>0</v>
      </c>
      <c r="AX31" s="157"/>
      <c r="AY31" s="25"/>
      <c r="AZ31" s="25">
        <v>0</v>
      </c>
      <c r="BA31" s="25">
        <v>0</v>
      </c>
      <c r="BB31" s="157"/>
      <c r="BC31" s="25"/>
      <c r="BD31" s="25">
        <v>0</v>
      </c>
      <c r="BE31" s="25">
        <v>0</v>
      </c>
      <c r="BF31" s="157"/>
      <c r="BG31" s="25">
        <v>0</v>
      </c>
      <c r="BH31" s="25">
        <v>0</v>
      </c>
      <c r="BI31" s="25">
        <v>0</v>
      </c>
      <c r="BJ31" s="157"/>
      <c r="BK31" s="25"/>
      <c r="BL31" s="25">
        <v>0</v>
      </c>
      <c r="BM31" s="25">
        <v>0</v>
      </c>
      <c r="BN31" s="157"/>
      <c r="BO31" s="25"/>
      <c r="BP31" s="25">
        <v>0</v>
      </c>
      <c r="BQ31" s="25">
        <v>0</v>
      </c>
      <c r="BR31" s="157"/>
      <c r="BS31" s="25">
        <v>0</v>
      </c>
      <c r="BT31" s="25">
        <v>0</v>
      </c>
      <c r="BU31" s="25">
        <v>0</v>
      </c>
      <c r="BV31" s="157"/>
      <c r="BW31" s="25">
        <f t="shared" si="1"/>
        <v>46</v>
      </c>
      <c r="BX31" s="25">
        <f t="shared" si="2"/>
        <v>1481</v>
      </c>
      <c r="BY31" s="25">
        <f t="shared" si="3"/>
        <v>14402</v>
      </c>
      <c r="BZ31" s="157">
        <f t="shared" si="4"/>
        <v>86573147.290000021</v>
      </c>
    </row>
    <row r="32" spans="1:78" x14ac:dyDescent="0.2">
      <c r="A32" s="25">
        <v>26</v>
      </c>
      <c r="B32" s="25" t="s">
        <v>96</v>
      </c>
      <c r="C32" s="25"/>
      <c r="D32" s="25"/>
      <c r="E32" s="25">
        <v>0</v>
      </c>
      <c r="F32" s="157"/>
      <c r="G32" s="25"/>
      <c r="H32" s="25">
        <v>0</v>
      </c>
      <c r="I32" s="25">
        <v>0</v>
      </c>
      <c r="J32" s="157"/>
      <c r="K32" s="25"/>
      <c r="L32" s="25">
        <v>0</v>
      </c>
      <c r="M32" s="25">
        <v>0</v>
      </c>
      <c r="N32" s="157"/>
      <c r="O32" s="25"/>
      <c r="P32" s="25">
        <v>0</v>
      </c>
      <c r="Q32" s="25">
        <v>0</v>
      </c>
      <c r="R32" s="157"/>
      <c r="S32" s="25"/>
      <c r="T32" s="25">
        <v>0</v>
      </c>
      <c r="U32" s="25">
        <v>0</v>
      </c>
      <c r="V32" s="157"/>
      <c r="W32" s="25">
        <v>0</v>
      </c>
      <c r="X32" s="25">
        <v>0</v>
      </c>
      <c r="Y32" s="25">
        <v>0</v>
      </c>
      <c r="Z32" s="157"/>
      <c r="AA32" s="25">
        <v>0</v>
      </c>
      <c r="AB32" s="25">
        <v>0</v>
      </c>
      <c r="AC32" s="25">
        <v>0</v>
      </c>
      <c r="AD32" s="157"/>
      <c r="AE32" s="25"/>
      <c r="AF32" s="25">
        <v>0</v>
      </c>
      <c r="AG32" s="25">
        <v>0</v>
      </c>
      <c r="AH32" s="157"/>
      <c r="AI32" s="25"/>
      <c r="AJ32" s="25">
        <v>0</v>
      </c>
      <c r="AK32" s="25">
        <v>0</v>
      </c>
      <c r="AL32" s="157"/>
      <c r="AM32" s="25">
        <v>9</v>
      </c>
      <c r="AN32" s="25">
        <v>328</v>
      </c>
      <c r="AO32" s="25">
        <v>2588</v>
      </c>
      <c r="AP32" s="157">
        <v>4232627.8899999997</v>
      </c>
      <c r="AQ32" s="25"/>
      <c r="AR32" s="25">
        <v>0</v>
      </c>
      <c r="AS32" s="25">
        <v>0</v>
      </c>
      <c r="AT32" s="157"/>
      <c r="AU32" s="25">
        <v>0</v>
      </c>
      <c r="AV32" s="25">
        <v>0</v>
      </c>
      <c r="AW32" s="25">
        <v>0</v>
      </c>
      <c r="AX32" s="157"/>
      <c r="AY32" s="25"/>
      <c r="AZ32" s="25">
        <v>0</v>
      </c>
      <c r="BA32" s="25">
        <v>0</v>
      </c>
      <c r="BB32" s="157"/>
      <c r="BC32" s="25">
        <v>6</v>
      </c>
      <c r="BD32" s="25">
        <v>271</v>
      </c>
      <c r="BE32" s="25">
        <v>1932</v>
      </c>
      <c r="BF32" s="157">
        <v>2503113.96</v>
      </c>
      <c r="BG32" s="25">
        <v>2</v>
      </c>
      <c r="BH32" s="25">
        <v>48</v>
      </c>
      <c r="BI32" s="25">
        <v>474</v>
      </c>
      <c r="BJ32" s="157">
        <v>967238.75</v>
      </c>
      <c r="BK32" s="25"/>
      <c r="BL32" s="25">
        <v>0</v>
      </c>
      <c r="BM32" s="25">
        <v>0</v>
      </c>
      <c r="BN32" s="157"/>
      <c r="BO32" s="25"/>
      <c r="BP32" s="25">
        <v>0</v>
      </c>
      <c r="BQ32" s="25">
        <v>0</v>
      </c>
      <c r="BR32" s="157"/>
      <c r="BS32" s="25">
        <v>0</v>
      </c>
      <c r="BT32" s="25">
        <v>0</v>
      </c>
      <c r="BU32" s="25">
        <v>0</v>
      </c>
      <c r="BV32" s="157"/>
      <c r="BW32" s="25">
        <f t="shared" si="1"/>
        <v>17</v>
      </c>
      <c r="BX32" s="25">
        <f t="shared" si="2"/>
        <v>647</v>
      </c>
      <c r="BY32" s="25">
        <f t="shared" si="3"/>
        <v>4994</v>
      </c>
      <c r="BZ32" s="157">
        <f t="shared" si="4"/>
        <v>7702980.5999999996</v>
      </c>
    </row>
    <row r="33" spans="1:78" x14ac:dyDescent="0.2">
      <c r="A33" s="25">
        <v>27</v>
      </c>
      <c r="B33" s="25" t="s">
        <v>125</v>
      </c>
      <c r="C33" s="25">
        <v>44</v>
      </c>
      <c r="D33" s="25">
        <v>1336</v>
      </c>
      <c r="E33" s="25">
        <v>13333</v>
      </c>
      <c r="F33" s="157">
        <v>17525370.59</v>
      </c>
      <c r="G33" s="25"/>
      <c r="H33" s="25">
        <v>0</v>
      </c>
      <c r="I33" s="25">
        <v>0</v>
      </c>
      <c r="J33" s="157"/>
      <c r="K33" s="25"/>
      <c r="L33" s="25">
        <v>0</v>
      </c>
      <c r="M33" s="25">
        <v>0</v>
      </c>
      <c r="N33" s="157"/>
      <c r="O33" s="25"/>
      <c r="P33" s="25">
        <v>0</v>
      </c>
      <c r="Q33" s="25">
        <v>0</v>
      </c>
      <c r="R33" s="157"/>
      <c r="S33" s="25"/>
      <c r="T33" s="25">
        <v>0</v>
      </c>
      <c r="U33" s="25">
        <v>0</v>
      </c>
      <c r="V33" s="157"/>
      <c r="W33" s="25">
        <v>0</v>
      </c>
      <c r="X33" s="25">
        <v>0</v>
      </c>
      <c r="Y33" s="25">
        <v>0</v>
      </c>
      <c r="Z33" s="157"/>
      <c r="AA33" s="25">
        <v>0</v>
      </c>
      <c r="AB33" s="25">
        <v>0</v>
      </c>
      <c r="AC33" s="25">
        <v>0</v>
      </c>
      <c r="AD33" s="157"/>
      <c r="AE33" s="25"/>
      <c r="AF33" s="25">
        <v>0</v>
      </c>
      <c r="AG33" s="25">
        <v>0</v>
      </c>
      <c r="AH33" s="157"/>
      <c r="AI33" s="25"/>
      <c r="AJ33" s="25">
        <v>0</v>
      </c>
      <c r="AK33" s="25">
        <v>0</v>
      </c>
      <c r="AL33" s="157"/>
      <c r="AM33" s="25">
        <v>0</v>
      </c>
      <c r="AN33" s="25">
        <v>0</v>
      </c>
      <c r="AO33" s="25">
        <v>0</v>
      </c>
      <c r="AP33" s="157"/>
      <c r="AQ33" s="25"/>
      <c r="AR33" s="25">
        <v>0</v>
      </c>
      <c r="AS33" s="25">
        <v>0</v>
      </c>
      <c r="AT33" s="157"/>
      <c r="AU33" s="25">
        <v>0</v>
      </c>
      <c r="AV33" s="25">
        <v>0</v>
      </c>
      <c r="AW33" s="25">
        <v>0</v>
      </c>
      <c r="AX33" s="157"/>
      <c r="AY33" s="25"/>
      <c r="AZ33" s="25">
        <v>0</v>
      </c>
      <c r="BA33" s="25">
        <v>0</v>
      </c>
      <c r="BB33" s="157"/>
      <c r="BC33" s="25"/>
      <c r="BD33" s="25">
        <v>0</v>
      </c>
      <c r="BE33" s="25">
        <v>0</v>
      </c>
      <c r="BF33" s="157"/>
      <c r="BG33" s="25">
        <v>0</v>
      </c>
      <c r="BH33" s="25">
        <v>0</v>
      </c>
      <c r="BI33" s="25">
        <v>0</v>
      </c>
      <c r="BJ33" s="157"/>
      <c r="BK33" s="25"/>
      <c r="BL33" s="25">
        <v>0</v>
      </c>
      <c r="BM33" s="25">
        <v>0</v>
      </c>
      <c r="BN33" s="157"/>
      <c r="BO33" s="25"/>
      <c r="BP33" s="25">
        <v>0</v>
      </c>
      <c r="BQ33" s="25">
        <v>0</v>
      </c>
      <c r="BR33" s="157"/>
      <c r="BS33" s="25">
        <v>0</v>
      </c>
      <c r="BT33" s="25">
        <v>0</v>
      </c>
      <c r="BU33" s="25">
        <v>0</v>
      </c>
      <c r="BV33" s="157"/>
      <c r="BW33" s="25">
        <f t="shared" si="1"/>
        <v>44</v>
      </c>
      <c r="BX33" s="25">
        <f t="shared" si="2"/>
        <v>1336</v>
      </c>
      <c r="BY33" s="25">
        <f t="shared" si="3"/>
        <v>13333</v>
      </c>
      <c r="BZ33" s="157">
        <f t="shared" si="4"/>
        <v>17525370.59</v>
      </c>
    </row>
    <row r="34" spans="1:78" x14ac:dyDescent="0.2">
      <c r="A34" s="25">
        <v>28</v>
      </c>
      <c r="B34" s="25" t="s">
        <v>97</v>
      </c>
      <c r="C34" s="25"/>
      <c r="D34" s="25"/>
      <c r="E34" s="25">
        <v>0</v>
      </c>
      <c r="F34" s="157"/>
      <c r="G34" s="25"/>
      <c r="H34" s="25">
        <v>0</v>
      </c>
      <c r="I34" s="25">
        <v>0</v>
      </c>
      <c r="J34" s="157"/>
      <c r="K34" s="25"/>
      <c r="L34" s="25">
        <v>0</v>
      </c>
      <c r="M34" s="25">
        <v>0</v>
      </c>
      <c r="N34" s="157"/>
      <c r="O34" s="25"/>
      <c r="P34" s="25">
        <v>0</v>
      </c>
      <c r="Q34" s="25">
        <v>0</v>
      </c>
      <c r="R34" s="157"/>
      <c r="S34" s="25"/>
      <c r="T34" s="25">
        <v>0</v>
      </c>
      <c r="U34" s="25">
        <v>0</v>
      </c>
      <c r="V34" s="157"/>
      <c r="W34" s="25">
        <v>0</v>
      </c>
      <c r="X34" s="25">
        <v>0</v>
      </c>
      <c r="Y34" s="25">
        <v>0</v>
      </c>
      <c r="Z34" s="157"/>
      <c r="AA34" s="25">
        <v>0</v>
      </c>
      <c r="AB34" s="25">
        <v>0</v>
      </c>
      <c r="AC34" s="25">
        <v>0</v>
      </c>
      <c r="AD34" s="157"/>
      <c r="AE34" s="25"/>
      <c r="AF34" s="25">
        <v>0</v>
      </c>
      <c r="AG34" s="25">
        <v>0</v>
      </c>
      <c r="AH34" s="157"/>
      <c r="AI34" s="25"/>
      <c r="AJ34" s="25">
        <v>0</v>
      </c>
      <c r="AK34" s="25">
        <v>0</v>
      </c>
      <c r="AL34" s="157"/>
      <c r="AM34" s="25">
        <v>0</v>
      </c>
      <c r="AN34" s="25">
        <v>0</v>
      </c>
      <c r="AO34" s="25">
        <v>0</v>
      </c>
      <c r="AP34" s="157"/>
      <c r="AQ34" s="25">
        <v>121</v>
      </c>
      <c r="AR34" s="25">
        <v>5276</v>
      </c>
      <c r="AS34" s="25">
        <v>36193</v>
      </c>
      <c r="AT34" s="157">
        <v>516267191.73000002</v>
      </c>
      <c r="AU34" s="25">
        <v>0</v>
      </c>
      <c r="AV34" s="25">
        <v>0</v>
      </c>
      <c r="AW34" s="25">
        <v>0</v>
      </c>
      <c r="AX34" s="157"/>
      <c r="AY34" s="25"/>
      <c r="AZ34" s="25">
        <v>0</v>
      </c>
      <c r="BA34" s="25">
        <v>0</v>
      </c>
      <c r="BB34" s="157"/>
      <c r="BC34" s="25"/>
      <c r="BD34" s="25">
        <v>0</v>
      </c>
      <c r="BE34" s="25">
        <v>0</v>
      </c>
      <c r="BF34" s="157"/>
      <c r="BG34" s="25">
        <v>0</v>
      </c>
      <c r="BH34" s="25">
        <v>0</v>
      </c>
      <c r="BI34" s="25">
        <v>0</v>
      </c>
      <c r="BJ34" s="157"/>
      <c r="BK34" s="25"/>
      <c r="BL34" s="25">
        <v>0</v>
      </c>
      <c r="BM34" s="25">
        <v>0</v>
      </c>
      <c r="BN34" s="157"/>
      <c r="BO34" s="25"/>
      <c r="BP34" s="25">
        <v>0</v>
      </c>
      <c r="BQ34" s="25">
        <v>0</v>
      </c>
      <c r="BR34" s="157"/>
      <c r="BS34" s="25">
        <v>0</v>
      </c>
      <c r="BT34" s="25">
        <v>0</v>
      </c>
      <c r="BU34" s="25">
        <v>0</v>
      </c>
      <c r="BV34" s="157"/>
      <c r="BW34" s="25">
        <f t="shared" si="1"/>
        <v>121</v>
      </c>
      <c r="BX34" s="25">
        <f t="shared" si="2"/>
        <v>5276</v>
      </c>
      <c r="BY34" s="25">
        <f t="shared" si="3"/>
        <v>36193</v>
      </c>
      <c r="BZ34" s="157">
        <f t="shared" si="4"/>
        <v>516267191.73000002</v>
      </c>
    </row>
    <row r="35" spans="1:78" x14ac:dyDescent="0.2">
      <c r="A35" s="25">
        <v>29</v>
      </c>
      <c r="B35" s="25" t="s">
        <v>98</v>
      </c>
      <c r="C35" s="25"/>
      <c r="D35" s="25"/>
      <c r="E35" s="25">
        <v>0</v>
      </c>
      <c r="F35" s="157"/>
      <c r="G35" s="25"/>
      <c r="H35" s="25">
        <v>0</v>
      </c>
      <c r="I35" s="25">
        <v>0</v>
      </c>
      <c r="J35" s="157"/>
      <c r="K35" s="25"/>
      <c r="L35" s="25">
        <v>0</v>
      </c>
      <c r="M35" s="25">
        <v>0</v>
      </c>
      <c r="N35" s="157"/>
      <c r="O35" s="25"/>
      <c r="P35" s="25">
        <v>0</v>
      </c>
      <c r="Q35" s="25">
        <v>0</v>
      </c>
      <c r="R35" s="157"/>
      <c r="S35" s="25"/>
      <c r="T35" s="25">
        <v>0</v>
      </c>
      <c r="U35" s="25">
        <v>0</v>
      </c>
      <c r="V35" s="157"/>
      <c r="W35" s="25">
        <v>0</v>
      </c>
      <c r="X35" s="25">
        <v>0</v>
      </c>
      <c r="Y35" s="25">
        <v>0</v>
      </c>
      <c r="Z35" s="157"/>
      <c r="AA35" s="25">
        <v>0</v>
      </c>
      <c r="AB35" s="25">
        <v>0</v>
      </c>
      <c r="AC35" s="25">
        <v>0</v>
      </c>
      <c r="AD35" s="157"/>
      <c r="AE35" s="25"/>
      <c r="AF35" s="25">
        <v>0</v>
      </c>
      <c r="AG35" s="25">
        <v>0</v>
      </c>
      <c r="AH35" s="157"/>
      <c r="AI35" s="25"/>
      <c r="AJ35" s="25">
        <v>0</v>
      </c>
      <c r="AK35" s="25">
        <v>0</v>
      </c>
      <c r="AL35" s="157"/>
      <c r="AM35" s="25">
        <v>0</v>
      </c>
      <c r="AN35" s="25">
        <v>0</v>
      </c>
      <c r="AO35" s="25">
        <v>0</v>
      </c>
      <c r="AP35" s="157"/>
      <c r="AQ35" s="25"/>
      <c r="AR35" s="25">
        <v>0</v>
      </c>
      <c r="AS35" s="25">
        <v>0</v>
      </c>
      <c r="AT35" s="157"/>
      <c r="AU35" s="25">
        <v>0</v>
      </c>
      <c r="AV35" s="25">
        <v>0</v>
      </c>
      <c r="AW35" s="25">
        <v>0</v>
      </c>
      <c r="AX35" s="157"/>
      <c r="AY35" s="25"/>
      <c r="AZ35" s="25">
        <v>0</v>
      </c>
      <c r="BA35" s="25">
        <v>0</v>
      </c>
      <c r="BB35" s="157"/>
      <c r="BC35" s="25">
        <v>31</v>
      </c>
      <c r="BD35" s="25">
        <v>1295</v>
      </c>
      <c r="BE35" s="25">
        <v>9236</v>
      </c>
      <c r="BF35" s="157">
        <v>15296831.940000001</v>
      </c>
      <c r="BG35" s="25">
        <v>2</v>
      </c>
      <c r="BH35" s="25">
        <v>64</v>
      </c>
      <c r="BI35" s="25">
        <v>632</v>
      </c>
      <c r="BJ35" s="157">
        <v>637504.25</v>
      </c>
      <c r="BK35" s="25"/>
      <c r="BL35" s="25">
        <v>0</v>
      </c>
      <c r="BM35" s="25">
        <v>0</v>
      </c>
      <c r="BN35" s="157"/>
      <c r="BO35" s="25"/>
      <c r="BP35" s="25">
        <v>0</v>
      </c>
      <c r="BQ35" s="25">
        <v>0</v>
      </c>
      <c r="BR35" s="157"/>
      <c r="BS35" s="25">
        <v>0</v>
      </c>
      <c r="BT35" s="25">
        <v>0</v>
      </c>
      <c r="BU35" s="25">
        <v>0</v>
      </c>
      <c r="BV35" s="157"/>
      <c r="BW35" s="25">
        <f t="shared" si="1"/>
        <v>33</v>
      </c>
      <c r="BX35" s="25">
        <f t="shared" si="2"/>
        <v>1359</v>
      </c>
      <c r="BY35" s="25">
        <f t="shared" si="3"/>
        <v>9868</v>
      </c>
      <c r="BZ35" s="157">
        <f t="shared" si="4"/>
        <v>15934336.190000001</v>
      </c>
    </row>
    <row r="36" spans="1:78" x14ac:dyDescent="0.2">
      <c r="A36" s="25">
        <v>30</v>
      </c>
      <c r="B36" s="25" t="s">
        <v>26</v>
      </c>
      <c r="C36" s="25"/>
      <c r="D36" s="25"/>
      <c r="E36" s="25">
        <v>0</v>
      </c>
      <c r="F36" s="157"/>
      <c r="G36" s="25"/>
      <c r="H36" s="25"/>
      <c r="I36" s="25">
        <v>0</v>
      </c>
      <c r="J36" s="157"/>
      <c r="K36" s="25"/>
      <c r="L36" s="25"/>
      <c r="M36" s="25">
        <v>0</v>
      </c>
      <c r="N36" s="157"/>
      <c r="O36" s="25"/>
      <c r="P36" s="25"/>
      <c r="Q36" s="25">
        <v>0</v>
      </c>
      <c r="R36" s="157"/>
      <c r="S36" s="25"/>
      <c r="T36" s="25"/>
      <c r="U36" s="25">
        <v>0</v>
      </c>
      <c r="V36" s="157"/>
      <c r="W36" s="25">
        <v>0</v>
      </c>
      <c r="X36" s="25"/>
      <c r="Y36" s="25">
        <v>0</v>
      </c>
      <c r="Z36" s="157"/>
      <c r="AA36" s="25">
        <v>0</v>
      </c>
      <c r="AB36" s="25"/>
      <c r="AC36" s="25">
        <v>0</v>
      </c>
      <c r="AD36" s="157"/>
      <c r="AE36" s="25"/>
      <c r="AF36" s="25"/>
      <c r="AG36" s="25">
        <v>0</v>
      </c>
      <c r="AH36" s="157"/>
      <c r="AI36" s="25"/>
      <c r="AJ36" s="25"/>
      <c r="AK36" s="25">
        <v>0</v>
      </c>
      <c r="AL36" s="157"/>
      <c r="AM36" s="25">
        <v>0</v>
      </c>
      <c r="AN36" s="25"/>
      <c r="AO36" s="25">
        <v>0</v>
      </c>
      <c r="AP36" s="157"/>
      <c r="AQ36" s="25"/>
      <c r="AR36" s="25"/>
      <c r="AS36" s="25">
        <v>0</v>
      </c>
      <c r="AT36" s="157"/>
      <c r="AU36" s="25">
        <v>0</v>
      </c>
      <c r="AV36" s="25"/>
      <c r="AW36" s="25">
        <v>0</v>
      </c>
      <c r="AX36" s="157"/>
      <c r="AY36" s="25"/>
      <c r="AZ36" s="25"/>
      <c r="BA36" s="25">
        <v>0</v>
      </c>
      <c r="BB36" s="157"/>
      <c r="BC36" s="25"/>
      <c r="BD36" s="25"/>
      <c r="BE36" s="25">
        <v>0</v>
      </c>
      <c r="BF36" s="157"/>
      <c r="BG36" s="25">
        <v>0</v>
      </c>
      <c r="BH36" s="25"/>
      <c r="BI36" s="25">
        <v>0</v>
      </c>
      <c r="BJ36" s="157"/>
      <c r="BK36" s="25"/>
      <c r="BL36" s="25"/>
      <c r="BM36" s="25">
        <v>0</v>
      </c>
      <c r="BN36" s="157"/>
      <c r="BO36" s="25">
        <v>25</v>
      </c>
      <c r="BP36" s="25">
        <v>301</v>
      </c>
      <c r="BQ36" s="25">
        <v>6863</v>
      </c>
      <c r="BR36" s="157">
        <v>23957657.260000002</v>
      </c>
      <c r="BS36" s="25">
        <v>0</v>
      </c>
      <c r="BT36" s="25"/>
      <c r="BU36" s="25">
        <v>0</v>
      </c>
      <c r="BV36" s="157"/>
      <c r="BW36" s="25">
        <f t="shared" si="1"/>
        <v>25</v>
      </c>
      <c r="BX36" s="25">
        <f t="shared" si="2"/>
        <v>301</v>
      </c>
      <c r="BY36" s="25">
        <f t="shared" si="3"/>
        <v>6863</v>
      </c>
      <c r="BZ36" s="157">
        <f t="shared" si="4"/>
        <v>23957657.260000002</v>
      </c>
    </row>
    <row r="37" spans="1:78" x14ac:dyDescent="0.2">
      <c r="A37" s="25">
        <v>31</v>
      </c>
      <c r="B37" s="25" t="s">
        <v>138</v>
      </c>
      <c r="C37" s="25"/>
      <c r="D37" s="25"/>
      <c r="E37" s="25">
        <v>0</v>
      </c>
      <c r="F37" s="157"/>
      <c r="G37" s="25"/>
      <c r="H37" s="25">
        <v>0</v>
      </c>
      <c r="I37" s="25">
        <v>0</v>
      </c>
      <c r="J37" s="157"/>
      <c r="K37" s="25"/>
      <c r="L37" s="25">
        <v>0</v>
      </c>
      <c r="M37" s="25">
        <v>0</v>
      </c>
      <c r="N37" s="157"/>
      <c r="O37" s="25"/>
      <c r="P37" s="25">
        <v>0</v>
      </c>
      <c r="Q37" s="25">
        <v>0</v>
      </c>
      <c r="R37" s="157"/>
      <c r="S37" s="25"/>
      <c r="T37" s="25">
        <v>0</v>
      </c>
      <c r="U37" s="25">
        <v>0</v>
      </c>
      <c r="V37" s="157"/>
      <c r="W37" s="25">
        <v>0</v>
      </c>
      <c r="X37" s="25">
        <v>0</v>
      </c>
      <c r="Y37" s="25">
        <v>0</v>
      </c>
      <c r="Z37" s="157"/>
      <c r="AA37" s="25">
        <v>0</v>
      </c>
      <c r="AB37" s="25">
        <v>0</v>
      </c>
      <c r="AC37" s="25">
        <v>0</v>
      </c>
      <c r="AD37" s="157"/>
      <c r="AE37" s="25"/>
      <c r="AF37" s="25">
        <v>0</v>
      </c>
      <c r="AG37" s="25">
        <v>0</v>
      </c>
      <c r="AH37" s="157"/>
      <c r="AI37" s="25"/>
      <c r="AJ37" s="25">
        <v>0</v>
      </c>
      <c r="AK37" s="25">
        <v>0</v>
      </c>
      <c r="AL37" s="157"/>
      <c r="AM37" s="25">
        <v>0</v>
      </c>
      <c r="AN37" s="25">
        <v>0</v>
      </c>
      <c r="AO37" s="25">
        <v>0</v>
      </c>
      <c r="AP37" s="157"/>
      <c r="AQ37" s="25"/>
      <c r="AR37" s="25">
        <v>0</v>
      </c>
      <c r="AS37" s="25">
        <v>0</v>
      </c>
      <c r="AT37" s="157"/>
      <c r="AU37" s="25">
        <v>0</v>
      </c>
      <c r="AV37" s="25">
        <v>0</v>
      </c>
      <c r="AW37" s="25">
        <v>0</v>
      </c>
      <c r="AX37" s="157"/>
      <c r="AY37" s="25"/>
      <c r="AZ37" s="25">
        <v>0</v>
      </c>
      <c r="BA37" s="25">
        <v>0</v>
      </c>
      <c r="BB37" s="157"/>
      <c r="BC37" s="25"/>
      <c r="BD37" s="25">
        <v>0</v>
      </c>
      <c r="BE37" s="25">
        <v>0</v>
      </c>
      <c r="BF37" s="157"/>
      <c r="BG37" s="25">
        <v>0</v>
      </c>
      <c r="BH37" s="25">
        <v>0</v>
      </c>
      <c r="BI37" s="25">
        <v>0</v>
      </c>
      <c r="BJ37" s="157"/>
      <c r="BK37" s="25">
        <v>39</v>
      </c>
      <c r="BL37" s="25">
        <v>1228</v>
      </c>
      <c r="BM37" s="25">
        <v>11764</v>
      </c>
      <c r="BN37" s="157">
        <v>22991277.43</v>
      </c>
      <c r="BO37" s="25"/>
      <c r="BP37" s="25">
        <v>0</v>
      </c>
      <c r="BQ37" s="25">
        <v>0</v>
      </c>
      <c r="BR37" s="157"/>
      <c r="BS37" s="25">
        <v>0</v>
      </c>
      <c r="BT37" s="25">
        <v>0</v>
      </c>
      <c r="BU37" s="25">
        <v>0</v>
      </c>
      <c r="BV37" s="157"/>
      <c r="BW37" s="25">
        <f t="shared" si="1"/>
        <v>39</v>
      </c>
      <c r="BX37" s="25">
        <f t="shared" si="2"/>
        <v>1228</v>
      </c>
      <c r="BY37" s="25">
        <f t="shared" si="3"/>
        <v>11764</v>
      </c>
      <c r="BZ37" s="157">
        <f t="shared" si="4"/>
        <v>22991277.43</v>
      </c>
    </row>
    <row r="38" spans="1:78" x14ac:dyDescent="0.2">
      <c r="A38" s="25">
        <v>32</v>
      </c>
      <c r="B38" s="25" t="s">
        <v>28</v>
      </c>
      <c r="C38" s="25"/>
      <c r="D38" s="25"/>
      <c r="E38" s="25">
        <v>0</v>
      </c>
      <c r="F38" s="157"/>
      <c r="G38" s="25"/>
      <c r="H38" s="25">
        <v>0</v>
      </c>
      <c r="I38" s="25">
        <v>0</v>
      </c>
      <c r="J38" s="157"/>
      <c r="K38" s="25"/>
      <c r="L38" s="25">
        <v>0</v>
      </c>
      <c r="M38" s="25">
        <v>0</v>
      </c>
      <c r="N38" s="157"/>
      <c r="O38" s="25"/>
      <c r="P38" s="25">
        <v>0</v>
      </c>
      <c r="Q38" s="25">
        <v>0</v>
      </c>
      <c r="R38" s="157"/>
      <c r="S38" s="25"/>
      <c r="T38" s="25">
        <v>0</v>
      </c>
      <c r="U38" s="25">
        <v>0</v>
      </c>
      <c r="V38" s="157"/>
      <c r="W38" s="25">
        <v>0</v>
      </c>
      <c r="X38" s="25">
        <v>0</v>
      </c>
      <c r="Y38" s="25">
        <v>0</v>
      </c>
      <c r="Z38" s="157"/>
      <c r="AA38" s="25">
        <v>0</v>
      </c>
      <c r="AB38" s="25">
        <v>0</v>
      </c>
      <c r="AC38" s="25">
        <v>0</v>
      </c>
      <c r="AD38" s="157"/>
      <c r="AE38" s="25"/>
      <c r="AF38" s="25">
        <v>0</v>
      </c>
      <c r="AG38" s="25">
        <v>0</v>
      </c>
      <c r="AH38" s="157"/>
      <c r="AI38" s="25"/>
      <c r="AJ38" s="25">
        <v>0</v>
      </c>
      <c r="AK38" s="25">
        <v>0</v>
      </c>
      <c r="AL38" s="157"/>
      <c r="AM38" s="25">
        <v>0</v>
      </c>
      <c r="AN38" s="25">
        <v>0</v>
      </c>
      <c r="AO38" s="25">
        <v>0</v>
      </c>
      <c r="AP38" s="157"/>
      <c r="AQ38" s="25"/>
      <c r="AR38" s="25">
        <v>0</v>
      </c>
      <c r="AS38" s="25">
        <v>0</v>
      </c>
      <c r="AT38" s="157"/>
      <c r="AU38" s="25">
        <v>0</v>
      </c>
      <c r="AV38" s="25">
        <v>0</v>
      </c>
      <c r="AW38" s="25">
        <v>0</v>
      </c>
      <c r="AX38" s="157"/>
      <c r="AY38" s="25"/>
      <c r="AZ38" s="25">
        <v>0</v>
      </c>
      <c r="BA38" s="25">
        <v>0</v>
      </c>
      <c r="BB38" s="157"/>
      <c r="BC38" s="25"/>
      <c r="BD38" s="25">
        <v>0</v>
      </c>
      <c r="BE38" s="25">
        <v>0</v>
      </c>
      <c r="BF38" s="157"/>
      <c r="BG38" s="25">
        <v>0</v>
      </c>
      <c r="BH38" s="25">
        <v>0</v>
      </c>
      <c r="BI38" s="25">
        <v>0</v>
      </c>
      <c r="BJ38" s="157"/>
      <c r="BK38" s="25"/>
      <c r="BL38" s="25">
        <v>0</v>
      </c>
      <c r="BM38" s="25">
        <v>0</v>
      </c>
      <c r="BN38" s="157"/>
      <c r="BO38" s="25"/>
      <c r="BP38" s="25"/>
      <c r="BQ38" s="25">
        <v>0</v>
      </c>
      <c r="BR38" s="157"/>
      <c r="BS38" s="25">
        <v>0</v>
      </c>
      <c r="BT38" s="25">
        <v>0</v>
      </c>
      <c r="BU38" s="25">
        <v>0</v>
      </c>
      <c r="BV38" s="157"/>
      <c r="BW38" s="25">
        <f t="shared" si="1"/>
        <v>0</v>
      </c>
      <c r="BX38" s="25">
        <f t="shared" si="2"/>
        <v>0</v>
      </c>
      <c r="BY38" s="25">
        <f t="shared" si="3"/>
        <v>0</v>
      </c>
      <c r="BZ38" s="157">
        <f t="shared" si="4"/>
        <v>0</v>
      </c>
    </row>
    <row r="39" spans="1:78" x14ac:dyDescent="0.2">
      <c r="A39" s="25">
        <v>33</v>
      </c>
      <c r="B39" s="25" t="s">
        <v>124</v>
      </c>
      <c r="C39" s="25"/>
      <c r="D39" s="25"/>
      <c r="E39" s="25">
        <v>0</v>
      </c>
      <c r="F39" s="157"/>
      <c r="G39" s="25"/>
      <c r="H39" s="25">
        <v>0</v>
      </c>
      <c r="I39" s="25">
        <v>0</v>
      </c>
      <c r="J39" s="157"/>
      <c r="K39" s="25"/>
      <c r="L39" s="25">
        <v>0</v>
      </c>
      <c r="M39" s="25">
        <v>0</v>
      </c>
      <c r="N39" s="157"/>
      <c r="O39" s="25"/>
      <c r="P39" s="25">
        <v>0</v>
      </c>
      <c r="Q39" s="25">
        <v>0</v>
      </c>
      <c r="R39" s="157"/>
      <c r="S39" s="25"/>
      <c r="T39" s="25">
        <v>0</v>
      </c>
      <c r="U39" s="25">
        <v>0</v>
      </c>
      <c r="V39" s="157"/>
      <c r="W39" s="25">
        <v>0</v>
      </c>
      <c r="X39" s="25">
        <v>0</v>
      </c>
      <c r="Y39" s="25">
        <v>0</v>
      </c>
      <c r="Z39" s="157"/>
      <c r="AA39" s="25">
        <v>0</v>
      </c>
      <c r="AB39" s="25">
        <v>0</v>
      </c>
      <c r="AC39" s="25">
        <v>0</v>
      </c>
      <c r="AD39" s="157"/>
      <c r="AE39" s="25"/>
      <c r="AF39" s="25">
        <v>0</v>
      </c>
      <c r="AG39" s="25">
        <v>0</v>
      </c>
      <c r="AH39" s="157"/>
      <c r="AI39" s="25"/>
      <c r="AJ39" s="25">
        <v>0</v>
      </c>
      <c r="AK39" s="25">
        <v>0</v>
      </c>
      <c r="AL39" s="157"/>
      <c r="AM39" s="25">
        <v>0</v>
      </c>
      <c r="AN39" s="25">
        <v>0</v>
      </c>
      <c r="AO39" s="25">
        <v>0</v>
      </c>
      <c r="AP39" s="157"/>
      <c r="AQ39" s="25"/>
      <c r="AR39" s="25">
        <v>0</v>
      </c>
      <c r="AS39" s="25">
        <v>0</v>
      </c>
      <c r="AT39" s="157"/>
      <c r="AU39" s="25">
        <v>2</v>
      </c>
      <c r="AV39" s="25">
        <v>101</v>
      </c>
      <c r="AW39" s="25">
        <v>534</v>
      </c>
      <c r="AX39" s="157">
        <v>986913.64</v>
      </c>
      <c r="AY39" s="25"/>
      <c r="AZ39" s="25">
        <v>0</v>
      </c>
      <c r="BA39" s="25">
        <v>0</v>
      </c>
      <c r="BB39" s="157"/>
      <c r="BC39" s="25"/>
      <c r="BD39" s="25">
        <v>0</v>
      </c>
      <c r="BE39" s="25">
        <v>0</v>
      </c>
      <c r="BF39" s="157"/>
      <c r="BG39" s="25">
        <v>0</v>
      </c>
      <c r="BH39" s="25">
        <v>0</v>
      </c>
      <c r="BI39" s="25">
        <v>0</v>
      </c>
      <c r="BJ39" s="157"/>
      <c r="BK39" s="25"/>
      <c r="BL39" s="25">
        <v>0</v>
      </c>
      <c r="BM39" s="25">
        <v>0</v>
      </c>
      <c r="BN39" s="157"/>
      <c r="BO39" s="25"/>
      <c r="BP39" s="25">
        <v>0</v>
      </c>
      <c r="BQ39" s="25">
        <v>0</v>
      </c>
      <c r="BR39" s="157"/>
      <c r="BS39" s="25">
        <v>14</v>
      </c>
      <c r="BT39" s="25">
        <v>498</v>
      </c>
      <c r="BU39" s="25">
        <v>4059</v>
      </c>
      <c r="BV39" s="157">
        <v>5053141.26</v>
      </c>
      <c r="BW39" s="25">
        <f t="shared" si="1"/>
        <v>16</v>
      </c>
      <c r="BX39" s="25">
        <f t="shared" si="2"/>
        <v>599</v>
      </c>
      <c r="BY39" s="25">
        <f t="shared" si="3"/>
        <v>4593</v>
      </c>
      <c r="BZ39" s="157">
        <f t="shared" si="4"/>
        <v>6040054.8999999994</v>
      </c>
    </row>
    <row r="40" spans="1:78" x14ac:dyDescent="0.2">
      <c r="A40" s="25">
        <v>34</v>
      </c>
      <c r="B40" s="25" t="s">
        <v>29</v>
      </c>
      <c r="C40" s="25"/>
      <c r="D40" s="25"/>
      <c r="E40" s="25">
        <v>0</v>
      </c>
      <c r="F40" s="157"/>
      <c r="G40" s="25"/>
      <c r="H40" s="25"/>
      <c r="I40" s="25">
        <v>0</v>
      </c>
      <c r="J40" s="157"/>
      <c r="K40" s="25"/>
      <c r="L40" s="25"/>
      <c r="M40" s="25">
        <v>0</v>
      </c>
      <c r="N40" s="157"/>
      <c r="O40" s="25"/>
      <c r="P40" s="25"/>
      <c r="Q40" s="25">
        <v>0</v>
      </c>
      <c r="R40" s="157"/>
      <c r="S40" s="25"/>
      <c r="T40" s="25"/>
      <c r="U40" s="25">
        <v>0</v>
      </c>
      <c r="V40" s="157"/>
      <c r="W40" s="25">
        <v>0</v>
      </c>
      <c r="X40" s="25"/>
      <c r="Y40" s="25">
        <v>0</v>
      </c>
      <c r="Z40" s="157"/>
      <c r="AA40" s="25">
        <v>0</v>
      </c>
      <c r="AB40" s="25"/>
      <c r="AC40" s="25">
        <v>0</v>
      </c>
      <c r="AD40" s="157"/>
      <c r="AE40" s="25"/>
      <c r="AF40" s="25"/>
      <c r="AG40" s="25">
        <v>0</v>
      </c>
      <c r="AH40" s="157"/>
      <c r="AI40" s="25"/>
      <c r="AJ40" s="25"/>
      <c r="AK40" s="25">
        <v>0</v>
      </c>
      <c r="AL40" s="157"/>
      <c r="AM40" s="25">
        <v>0</v>
      </c>
      <c r="AN40" s="25"/>
      <c r="AO40" s="25">
        <v>0</v>
      </c>
      <c r="AP40" s="157"/>
      <c r="AQ40" s="25"/>
      <c r="AR40" s="25"/>
      <c r="AS40" s="25">
        <v>0</v>
      </c>
      <c r="AT40" s="157"/>
      <c r="AU40" s="25">
        <v>0</v>
      </c>
      <c r="AV40" s="25"/>
      <c r="AW40" s="25">
        <v>0</v>
      </c>
      <c r="AX40" s="157"/>
      <c r="AY40" s="25"/>
      <c r="AZ40" s="25"/>
      <c r="BA40" s="25">
        <v>0</v>
      </c>
      <c r="BB40" s="157"/>
      <c r="BC40" s="25"/>
      <c r="BD40" s="25"/>
      <c r="BE40" s="25">
        <v>0</v>
      </c>
      <c r="BF40" s="157"/>
      <c r="BG40" s="25">
        <v>0</v>
      </c>
      <c r="BH40" s="25"/>
      <c r="BI40" s="25">
        <v>0</v>
      </c>
      <c r="BJ40" s="157"/>
      <c r="BK40" s="25"/>
      <c r="BL40" s="25"/>
      <c r="BM40" s="25">
        <v>0</v>
      </c>
      <c r="BN40" s="157"/>
      <c r="BO40" s="25"/>
      <c r="BP40" s="25"/>
      <c r="BQ40" s="25">
        <v>0</v>
      </c>
      <c r="BR40" s="157"/>
      <c r="BS40" s="25">
        <v>0</v>
      </c>
      <c r="BT40" s="25"/>
      <c r="BU40" s="25">
        <v>0</v>
      </c>
      <c r="BV40" s="157"/>
      <c r="BW40" s="25">
        <f t="shared" si="1"/>
        <v>0</v>
      </c>
      <c r="BX40" s="25">
        <f t="shared" si="2"/>
        <v>0</v>
      </c>
      <c r="BY40" s="25">
        <f t="shared" si="3"/>
        <v>0</v>
      </c>
      <c r="BZ40" s="157">
        <f t="shared" si="4"/>
        <v>0</v>
      </c>
    </row>
    <row r="41" spans="1:78" x14ac:dyDescent="0.2">
      <c r="A41" s="25">
        <v>35</v>
      </c>
      <c r="B41" s="25" t="s">
        <v>30</v>
      </c>
      <c r="C41" s="25"/>
      <c r="D41" s="25"/>
      <c r="E41" s="25">
        <v>0</v>
      </c>
      <c r="F41" s="157"/>
      <c r="G41" s="25"/>
      <c r="H41" s="25"/>
      <c r="I41" s="25">
        <v>0</v>
      </c>
      <c r="J41" s="157"/>
      <c r="K41" s="25"/>
      <c r="L41" s="25"/>
      <c r="M41" s="25">
        <v>0</v>
      </c>
      <c r="N41" s="157"/>
      <c r="O41" s="25"/>
      <c r="P41" s="25"/>
      <c r="Q41" s="25">
        <v>0</v>
      </c>
      <c r="R41" s="157"/>
      <c r="S41" s="25"/>
      <c r="T41" s="25"/>
      <c r="U41" s="25">
        <v>0</v>
      </c>
      <c r="V41" s="157"/>
      <c r="W41" s="25">
        <v>0</v>
      </c>
      <c r="X41" s="25"/>
      <c r="Y41" s="25">
        <v>0</v>
      </c>
      <c r="Z41" s="157"/>
      <c r="AA41" s="25">
        <v>0</v>
      </c>
      <c r="AB41" s="25"/>
      <c r="AC41" s="25">
        <v>0</v>
      </c>
      <c r="AD41" s="157"/>
      <c r="AE41" s="25"/>
      <c r="AF41" s="25"/>
      <c r="AG41" s="25">
        <v>0</v>
      </c>
      <c r="AH41" s="157"/>
      <c r="AI41" s="25"/>
      <c r="AJ41" s="25"/>
      <c r="AK41" s="25">
        <v>0</v>
      </c>
      <c r="AL41" s="157"/>
      <c r="AM41" s="25">
        <v>0</v>
      </c>
      <c r="AN41" s="25"/>
      <c r="AO41" s="25">
        <v>0</v>
      </c>
      <c r="AP41" s="157"/>
      <c r="AQ41" s="25"/>
      <c r="AR41" s="25"/>
      <c r="AS41" s="25">
        <v>0</v>
      </c>
      <c r="AT41" s="157"/>
      <c r="AU41" s="25">
        <v>0</v>
      </c>
      <c r="AV41" s="25"/>
      <c r="AW41" s="25">
        <v>0</v>
      </c>
      <c r="AX41" s="157"/>
      <c r="AY41" s="25"/>
      <c r="AZ41" s="25"/>
      <c r="BA41" s="25">
        <v>0</v>
      </c>
      <c r="BB41" s="157"/>
      <c r="BC41" s="25"/>
      <c r="BD41" s="25"/>
      <c r="BE41" s="25">
        <v>0</v>
      </c>
      <c r="BF41" s="157"/>
      <c r="BG41" s="25">
        <v>0</v>
      </c>
      <c r="BH41" s="25"/>
      <c r="BI41" s="25">
        <v>0</v>
      </c>
      <c r="BJ41" s="157"/>
      <c r="BK41" s="25"/>
      <c r="BL41" s="25"/>
      <c r="BM41" s="25">
        <v>0</v>
      </c>
      <c r="BN41" s="157"/>
      <c r="BO41" s="25"/>
      <c r="BP41" s="25"/>
      <c r="BQ41" s="25">
        <v>0</v>
      </c>
      <c r="BR41" s="157"/>
      <c r="BS41" s="25">
        <v>0</v>
      </c>
      <c r="BT41" s="25"/>
      <c r="BU41" s="25">
        <v>0</v>
      </c>
      <c r="BV41" s="157"/>
      <c r="BW41" s="25">
        <f t="shared" si="1"/>
        <v>0</v>
      </c>
      <c r="BX41" s="25">
        <f t="shared" si="2"/>
        <v>0</v>
      </c>
      <c r="BY41" s="25">
        <f t="shared" si="3"/>
        <v>0</v>
      </c>
      <c r="BZ41" s="157">
        <f t="shared" si="4"/>
        <v>0</v>
      </c>
    </row>
    <row r="42" spans="1:78" x14ac:dyDescent="0.2">
      <c r="A42" s="25">
        <v>36</v>
      </c>
      <c r="B42" s="25" t="s">
        <v>93</v>
      </c>
      <c r="C42" s="25"/>
      <c r="D42" s="25"/>
      <c r="E42" s="25">
        <v>0</v>
      </c>
      <c r="F42" s="157"/>
      <c r="G42" s="25"/>
      <c r="H42" s="25">
        <v>0</v>
      </c>
      <c r="I42" s="25">
        <v>0</v>
      </c>
      <c r="J42" s="157"/>
      <c r="K42" s="25"/>
      <c r="L42" s="25">
        <v>0</v>
      </c>
      <c r="M42" s="25">
        <v>0</v>
      </c>
      <c r="N42" s="157"/>
      <c r="O42" s="25"/>
      <c r="P42" s="25">
        <v>0</v>
      </c>
      <c r="Q42" s="25">
        <v>0</v>
      </c>
      <c r="R42" s="157"/>
      <c r="S42" s="25"/>
      <c r="T42" s="25">
        <v>0</v>
      </c>
      <c r="U42" s="25">
        <v>0</v>
      </c>
      <c r="V42" s="157"/>
      <c r="W42" s="25">
        <v>0</v>
      </c>
      <c r="X42" s="25">
        <v>0</v>
      </c>
      <c r="Y42" s="25">
        <v>0</v>
      </c>
      <c r="Z42" s="157"/>
      <c r="AA42" s="25">
        <v>0</v>
      </c>
      <c r="AB42" s="25">
        <v>0</v>
      </c>
      <c r="AC42" s="25">
        <v>0</v>
      </c>
      <c r="AD42" s="157"/>
      <c r="AE42" s="25"/>
      <c r="AF42" s="25">
        <v>0</v>
      </c>
      <c r="AG42" s="25">
        <v>0</v>
      </c>
      <c r="AH42" s="157"/>
      <c r="AI42" s="25"/>
      <c r="AJ42" s="25">
        <v>0</v>
      </c>
      <c r="AK42" s="25">
        <v>0</v>
      </c>
      <c r="AL42" s="157"/>
      <c r="AM42" s="25">
        <v>0</v>
      </c>
      <c r="AN42" s="25">
        <v>0</v>
      </c>
      <c r="AO42" s="25">
        <v>0</v>
      </c>
      <c r="AP42" s="157"/>
      <c r="AQ42" s="25"/>
      <c r="AR42" s="25">
        <v>0</v>
      </c>
      <c r="AS42" s="25">
        <v>0</v>
      </c>
      <c r="AT42" s="157"/>
      <c r="AU42" s="25">
        <v>0</v>
      </c>
      <c r="AV42" s="25">
        <v>0</v>
      </c>
      <c r="AW42" s="25">
        <v>0</v>
      </c>
      <c r="AX42" s="157"/>
      <c r="AY42" s="25"/>
      <c r="AZ42" s="25">
        <v>0</v>
      </c>
      <c r="BA42" s="25">
        <v>0</v>
      </c>
      <c r="BB42" s="157"/>
      <c r="BC42" s="25">
        <v>1</v>
      </c>
      <c r="BD42" s="25">
        <v>50</v>
      </c>
      <c r="BE42" s="25">
        <v>357</v>
      </c>
      <c r="BF42" s="157">
        <v>239707.42</v>
      </c>
      <c r="BG42" s="25">
        <v>0</v>
      </c>
      <c r="BH42" s="25">
        <v>0</v>
      </c>
      <c r="BI42" s="25">
        <v>0</v>
      </c>
      <c r="BJ42" s="157"/>
      <c r="BK42" s="25"/>
      <c r="BL42" s="25">
        <v>0</v>
      </c>
      <c r="BM42" s="25">
        <v>0</v>
      </c>
      <c r="BN42" s="157"/>
      <c r="BO42" s="25"/>
      <c r="BP42" s="25">
        <v>0</v>
      </c>
      <c r="BQ42" s="25">
        <v>0</v>
      </c>
      <c r="BR42" s="157"/>
      <c r="BS42" s="25">
        <v>0</v>
      </c>
      <c r="BT42" s="25">
        <v>0</v>
      </c>
      <c r="BU42" s="25">
        <v>0</v>
      </c>
      <c r="BV42" s="157"/>
      <c r="BW42" s="25">
        <f t="shared" si="1"/>
        <v>1</v>
      </c>
      <c r="BX42" s="25">
        <f t="shared" si="2"/>
        <v>50</v>
      </c>
      <c r="BY42" s="25">
        <f t="shared" si="3"/>
        <v>357</v>
      </c>
      <c r="BZ42" s="157">
        <f t="shared" si="4"/>
        <v>239707.42</v>
      </c>
    </row>
    <row r="43" spans="1:78" x14ac:dyDescent="0.2">
      <c r="A43" s="25">
        <v>37</v>
      </c>
      <c r="B43" s="25" t="s">
        <v>31</v>
      </c>
      <c r="C43" s="25"/>
      <c r="D43" s="25"/>
      <c r="E43" s="25">
        <v>0</v>
      </c>
      <c r="F43" s="157"/>
      <c r="G43" s="25"/>
      <c r="H43" s="25">
        <v>0</v>
      </c>
      <c r="I43" s="25">
        <v>0</v>
      </c>
      <c r="J43" s="157"/>
      <c r="K43" s="25"/>
      <c r="L43" s="25">
        <v>0</v>
      </c>
      <c r="M43" s="25">
        <v>0</v>
      </c>
      <c r="N43" s="157"/>
      <c r="O43" s="25"/>
      <c r="P43" s="25">
        <v>0</v>
      </c>
      <c r="Q43" s="25">
        <v>0</v>
      </c>
      <c r="R43" s="157"/>
      <c r="S43" s="25"/>
      <c r="T43" s="25">
        <v>0</v>
      </c>
      <c r="U43" s="25">
        <v>0</v>
      </c>
      <c r="V43" s="157"/>
      <c r="W43" s="25">
        <v>0</v>
      </c>
      <c r="X43" s="25">
        <v>0</v>
      </c>
      <c r="Y43" s="25">
        <v>0</v>
      </c>
      <c r="Z43" s="157"/>
      <c r="AA43" s="25">
        <v>0</v>
      </c>
      <c r="AB43" s="25">
        <v>0</v>
      </c>
      <c r="AC43" s="25">
        <v>0</v>
      </c>
      <c r="AD43" s="157"/>
      <c r="AE43" s="25"/>
      <c r="AF43" s="25">
        <v>0</v>
      </c>
      <c r="AG43" s="25">
        <v>0</v>
      </c>
      <c r="AH43" s="157"/>
      <c r="AI43" s="25"/>
      <c r="AJ43" s="25">
        <v>0</v>
      </c>
      <c r="AK43" s="25">
        <v>0</v>
      </c>
      <c r="AL43" s="157"/>
      <c r="AM43" s="25">
        <v>0</v>
      </c>
      <c r="AN43" s="25">
        <v>0</v>
      </c>
      <c r="AO43" s="25">
        <v>0</v>
      </c>
      <c r="AP43" s="157"/>
      <c r="AQ43" s="25"/>
      <c r="AR43" s="25">
        <v>0</v>
      </c>
      <c r="AS43" s="25">
        <v>0</v>
      </c>
      <c r="AT43" s="157"/>
      <c r="AU43" s="25">
        <v>25</v>
      </c>
      <c r="AV43" s="25">
        <v>1440</v>
      </c>
      <c r="AW43" s="25">
        <v>7618</v>
      </c>
      <c r="AX43" s="157">
        <v>10186832.560000001</v>
      </c>
      <c r="AY43" s="25"/>
      <c r="AZ43" s="25">
        <v>0</v>
      </c>
      <c r="BA43" s="25">
        <v>0</v>
      </c>
      <c r="BB43" s="157"/>
      <c r="BC43" s="25"/>
      <c r="BD43" s="25">
        <v>0</v>
      </c>
      <c r="BE43" s="25">
        <v>0</v>
      </c>
      <c r="BF43" s="157"/>
      <c r="BG43" s="25">
        <v>0</v>
      </c>
      <c r="BH43" s="25">
        <v>0</v>
      </c>
      <c r="BI43" s="25">
        <v>0</v>
      </c>
      <c r="BJ43" s="157"/>
      <c r="BK43" s="25"/>
      <c r="BL43" s="25">
        <v>0</v>
      </c>
      <c r="BM43" s="25">
        <v>0</v>
      </c>
      <c r="BN43" s="157"/>
      <c r="BO43" s="25"/>
      <c r="BP43" s="25">
        <v>0</v>
      </c>
      <c r="BQ43" s="25">
        <v>0</v>
      </c>
      <c r="BR43" s="157"/>
      <c r="BS43" s="25">
        <v>36</v>
      </c>
      <c r="BT43" s="25">
        <v>1342</v>
      </c>
      <c r="BU43" s="25">
        <v>10937</v>
      </c>
      <c r="BV43" s="157">
        <v>13922004.5</v>
      </c>
      <c r="BW43" s="25">
        <f t="shared" si="1"/>
        <v>61</v>
      </c>
      <c r="BX43" s="25">
        <f t="shared" si="2"/>
        <v>2782</v>
      </c>
      <c r="BY43" s="25">
        <f t="shared" si="3"/>
        <v>18555</v>
      </c>
      <c r="BZ43" s="157">
        <f t="shared" si="4"/>
        <v>24108837.060000002</v>
      </c>
    </row>
    <row r="44" spans="1:78" x14ac:dyDescent="0.2">
      <c r="A44" s="25">
        <v>38</v>
      </c>
      <c r="B44" s="25" t="s">
        <v>32</v>
      </c>
      <c r="C44" s="25"/>
      <c r="D44" s="25"/>
      <c r="E44" s="25">
        <v>0</v>
      </c>
      <c r="F44" s="157"/>
      <c r="G44" s="25"/>
      <c r="H44" s="25">
        <v>0</v>
      </c>
      <c r="I44" s="25">
        <v>0</v>
      </c>
      <c r="J44" s="157"/>
      <c r="K44" s="25"/>
      <c r="L44" s="25">
        <v>0</v>
      </c>
      <c r="M44" s="25">
        <v>0</v>
      </c>
      <c r="N44" s="157"/>
      <c r="O44" s="25"/>
      <c r="P44" s="25">
        <v>0</v>
      </c>
      <c r="Q44" s="25">
        <v>0</v>
      </c>
      <c r="R44" s="157"/>
      <c r="S44" s="25"/>
      <c r="T44" s="25">
        <v>0</v>
      </c>
      <c r="U44" s="25">
        <v>0</v>
      </c>
      <c r="V44" s="157"/>
      <c r="W44" s="25">
        <v>45</v>
      </c>
      <c r="X44" s="25">
        <v>1723</v>
      </c>
      <c r="Y44" s="25">
        <v>13491</v>
      </c>
      <c r="Z44" s="157">
        <v>15880769.279999999</v>
      </c>
      <c r="AA44" s="25">
        <v>0</v>
      </c>
      <c r="AB44" s="25">
        <v>0</v>
      </c>
      <c r="AC44" s="25">
        <v>0</v>
      </c>
      <c r="AD44" s="157"/>
      <c r="AE44" s="25"/>
      <c r="AF44" s="25">
        <v>0</v>
      </c>
      <c r="AG44" s="25">
        <v>0</v>
      </c>
      <c r="AH44" s="157"/>
      <c r="AI44" s="25"/>
      <c r="AJ44" s="25">
        <v>0</v>
      </c>
      <c r="AK44" s="25">
        <v>0</v>
      </c>
      <c r="AL44" s="157"/>
      <c r="AM44" s="25">
        <v>14</v>
      </c>
      <c r="AN44" s="25">
        <v>525</v>
      </c>
      <c r="AO44" s="25">
        <v>4142</v>
      </c>
      <c r="AP44" s="157">
        <v>9108221.5700000003</v>
      </c>
      <c r="AQ44" s="25"/>
      <c r="AR44" s="25">
        <v>0</v>
      </c>
      <c r="AS44" s="25">
        <v>0</v>
      </c>
      <c r="AT44" s="157"/>
      <c r="AU44" s="25">
        <v>0</v>
      </c>
      <c r="AV44" s="25">
        <v>0</v>
      </c>
      <c r="AW44" s="25">
        <v>0</v>
      </c>
      <c r="AX44" s="157"/>
      <c r="AY44" s="25"/>
      <c r="AZ44" s="25">
        <v>0</v>
      </c>
      <c r="BA44" s="25">
        <v>0</v>
      </c>
      <c r="BB44" s="157"/>
      <c r="BC44" s="25">
        <v>17</v>
      </c>
      <c r="BD44" s="25">
        <v>717</v>
      </c>
      <c r="BE44" s="25">
        <v>5112</v>
      </c>
      <c r="BF44" s="157">
        <v>4004929.51</v>
      </c>
      <c r="BG44" s="25">
        <v>4</v>
      </c>
      <c r="BH44" s="25">
        <v>132</v>
      </c>
      <c r="BI44" s="25">
        <v>1303</v>
      </c>
      <c r="BJ44" s="157">
        <v>1440175.22</v>
      </c>
      <c r="BK44" s="25"/>
      <c r="BL44" s="25">
        <v>0</v>
      </c>
      <c r="BM44" s="25">
        <v>0</v>
      </c>
      <c r="BN44" s="157"/>
      <c r="BO44" s="25"/>
      <c r="BP44" s="25">
        <v>0</v>
      </c>
      <c r="BQ44" s="25">
        <v>0</v>
      </c>
      <c r="BR44" s="157"/>
      <c r="BS44" s="25">
        <v>0</v>
      </c>
      <c r="BT44" s="25">
        <v>0</v>
      </c>
      <c r="BU44" s="25">
        <v>0</v>
      </c>
      <c r="BV44" s="157"/>
      <c r="BW44" s="25">
        <f t="shared" si="1"/>
        <v>80</v>
      </c>
      <c r="BX44" s="25">
        <f t="shared" si="2"/>
        <v>3097</v>
      </c>
      <c r="BY44" s="25">
        <f t="shared" si="3"/>
        <v>24048</v>
      </c>
      <c r="BZ44" s="157">
        <f t="shared" si="4"/>
        <v>30434095.579999998</v>
      </c>
    </row>
    <row r="45" spans="1:78" x14ac:dyDescent="0.2">
      <c r="A45" s="25">
        <v>39</v>
      </c>
      <c r="B45" s="25" t="s">
        <v>130</v>
      </c>
      <c r="C45" s="25"/>
      <c r="D45" s="25"/>
      <c r="E45" s="25">
        <v>0</v>
      </c>
      <c r="F45" s="157"/>
      <c r="G45" s="25"/>
      <c r="H45" s="25">
        <v>0</v>
      </c>
      <c r="I45" s="25">
        <v>0</v>
      </c>
      <c r="J45" s="157"/>
      <c r="K45" s="25"/>
      <c r="L45" s="25">
        <v>0</v>
      </c>
      <c r="M45" s="25">
        <v>0</v>
      </c>
      <c r="N45" s="157"/>
      <c r="O45" s="25"/>
      <c r="P45" s="25">
        <v>0</v>
      </c>
      <c r="Q45" s="25">
        <v>0</v>
      </c>
      <c r="R45" s="157"/>
      <c r="S45" s="25"/>
      <c r="T45" s="25">
        <v>0</v>
      </c>
      <c r="U45" s="25">
        <v>0</v>
      </c>
      <c r="V45" s="157"/>
      <c r="W45" s="25">
        <v>0</v>
      </c>
      <c r="X45" s="25">
        <v>0</v>
      </c>
      <c r="Y45" s="25">
        <v>0</v>
      </c>
      <c r="Z45" s="157"/>
      <c r="AA45" s="25">
        <v>90</v>
      </c>
      <c r="AB45" s="25">
        <v>2710</v>
      </c>
      <c r="AC45" s="25">
        <v>27100</v>
      </c>
      <c r="AD45" s="157">
        <v>29662210.079999998</v>
      </c>
      <c r="AE45" s="25"/>
      <c r="AF45" s="25">
        <v>0</v>
      </c>
      <c r="AG45" s="25">
        <v>0</v>
      </c>
      <c r="AH45" s="157"/>
      <c r="AI45" s="25">
        <v>0</v>
      </c>
      <c r="AJ45" s="25">
        <v>6</v>
      </c>
      <c r="AK45" s="25">
        <v>42</v>
      </c>
      <c r="AL45" s="157">
        <v>146138.76999999999</v>
      </c>
      <c r="AM45" s="25">
        <v>0</v>
      </c>
      <c r="AN45" s="25">
        <v>0</v>
      </c>
      <c r="AO45" s="25">
        <v>0</v>
      </c>
      <c r="AP45" s="157"/>
      <c r="AQ45" s="25">
        <v>4</v>
      </c>
      <c r="AR45" s="25">
        <v>168</v>
      </c>
      <c r="AS45" s="25">
        <v>1152</v>
      </c>
      <c r="AT45" s="157">
        <v>1319935.08</v>
      </c>
      <c r="AU45" s="25">
        <v>0</v>
      </c>
      <c r="AV45" s="25">
        <v>0</v>
      </c>
      <c r="AW45" s="25">
        <v>0</v>
      </c>
      <c r="AX45" s="157"/>
      <c r="AY45" s="25"/>
      <c r="AZ45" s="25">
        <v>0</v>
      </c>
      <c r="BA45" s="25">
        <v>0</v>
      </c>
      <c r="BB45" s="157"/>
      <c r="BC45" s="25"/>
      <c r="BD45" s="25">
        <v>0</v>
      </c>
      <c r="BE45" s="25">
        <v>0</v>
      </c>
      <c r="BF45" s="157"/>
      <c r="BG45" s="25">
        <v>19</v>
      </c>
      <c r="BH45" s="25">
        <v>588</v>
      </c>
      <c r="BI45" s="25">
        <v>5804</v>
      </c>
      <c r="BJ45" s="157">
        <v>6254095.2999999998</v>
      </c>
      <c r="BK45" s="25"/>
      <c r="BL45" s="25">
        <v>0</v>
      </c>
      <c r="BM45" s="25">
        <v>0</v>
      </c>
      <c r="BN45" s="157"/>
      <c r="BO45" s="25"/>
      <c r="BP45" s="25">
        <v>0</v>
      </c>
      <c r="BQ45" s="25">
        <v>0</v>
      </c>
      <c r="BR45" s="157"/>
      <c r="BS45" s="25">
        <v>0</v>
      </c>
      <c r="BT45" s="25">
        <v>0</v>
      </c>
      <c r="BU45" s="25">
        <v>0</v>
      </c>
      <c r="BV45" s="157"/>
      <c r="BW45" s="25">
        <f t="shared" si="1"/>
        <v>113</v>
      </c>
      <c r="BX45" s="25">
        <f t="shared" si="2"/>
        <v>3472</v>
      </c>
      <c r="BY45" s="25">
        <f t="shared" si="3"/>
        <v>34098</v>
      </c>
      <c r="BZ45" s="157">
        <f t="shared" si="4"/>
        <v>37382379.229999997</v>
      </c>
    </row>
    <row r="46" spans="1:78" x14ac:dyDescent="0.2">
      <c r="A46" s="25">
        <v>40</v>
      </c>
      <c r="B46" s="25" t="s">
        <v>131</v>
      </c>
      <c r="C46" s="25"/>
      <c r="D46" s="25"/>
      <c r="E46" s="25">
        <v>0</v>
      </c>
      <c r="F46" s="157"/>
      <c r="G46" s="25"/>
      <c r="H46" s="25">
        <v>0</v>
      </c>
      <c r="I46" s="25">
        <v>0</v>
      </c>
      <c r="J46" s="157"/>
      <c r="K46" s="25"/>
      <c r="L46" s="25">
        <v>0</v>
      </c>
      <c r="M46" s="25">
        <v>0</v>
      </c>
      <c r="N46" s="157"/>
      <c r="O46" s="25"/>
      <c r="P46" s="25">
        <v>0</v>
      </c>
      <c r="Q46" s="25">
        <v>0</v>
      </c>
      <c r="R46" s="157"/>
      <c r="S46" s="25"/>
      <c r="T46" s="25">
        <v>0</v>
      </c>
      <c r="U46" s="25">
        <v>0</v>
      </c>
      <c r="V46" s="157"/>
      <c r="W46" s="25">
        <v>0</v>
      </c>
      <c r="X46" s="25">
        <v>0</v>
      </c>
      <c r="Y46" s="25">
        <v>0</v>
      </c>
      <c r="Z46" s="157"/>
      <c r="AA46" s="25">
        <v>63</v>
      </c>
      <c r="AB46" s="25">
        <v>1897</v>
      </c>
      <c r="AC46" s="25">
        <v>18970</v>
      </c>
      <c r="AD46" s="157">
        <v>20574649.789999999</v>
      </c>
      <c r="AE46" s="25"/>
      <c r="AF46" s="25">
        <v>0</v>
      </c>
      <c r="AG46" s="25">
        <v>0</v>
      </c>
      <c r="AH46" s="157"/>
      <c r="AI46" s="25"/>
      <c r="AJ46" s="25">
        <v>0</v>
      </c>
      <c r="AK46" s="25">
        <v>0</v>
      </c>
      <c r="AL46" s="157"/>
      <c r="AM46" s="25">
        <v>4</v>
      </c>
      <c r="AN46" s="25">
        <v>144</v>
      </c>
      <c r="AO46" s="25">
        <v>1136</v>
      </c>
      <c r="AP46" s="157">
        <v>1637190.79</v>
      </c>
      <c r="AQ46" s="25"/>
      <c r="AR46" s="25"/>
      <c r="AS46" s="25"/>
      <c r="AT46" s="157"/>
      <c r="AU46" s="25">
        <v>0</v>
      </c>
      <c r="AV46" s="25">
        <v>0</v>
      </c>
      <c r="AW46" s="25">
        <v>0</v>
      </c>
      <c r="AX46" s="157"/>
      <c r="AY46" s="25"/>
      <c r="AZ46" s="25">
        <v>0</v>
      </c>
      <c r="BA46" s="25">
        <v>0</v>
      </c>
      <c r="BB46" s="157"/>
      <c r="BC46" s="25">
        <v>4</v>
      </c>
      <c r="BD46" s="25">
        <v>179</v>
      </c>
      <c r="BE46" s="25">
        <v>1276</v>
      </c>
      <c r="BF46" s="157">
        <v>823182.52</v>
      </c>
      <c r="BG46" s="25">
        <v>31</v>
      </c>
      <c r="BH46" s="25">
        <v>940</v>
      </c>
      <c r="BI46" s="25">
        <v>9278</v>
      </c>
      <c r="BJ46" s="157">
        <v>9700036.2599999998</v>
      </c>
      <c r="BK46" s="25"/>
      <c r="BL46" s="25">
        <v>0</v>
      </c>
      <c r="BM46" s="25">
        <v>0</v>
      </c>
      <c r="BN46" s="157"/>
      <c r="BO46" s="25"/>
      <c r="BP46" s="25">
        <v>0</v>
      </c>
      <c r="BQ46" s="25">
        <v>0</v>
      </c>
      <c r="BR46" s="157"/>
      <c r="BS46" s="25">
        <v>0</v>
      </c>
      <c r="BT46" s="25">
        <v>0</v>
      </c>
      <c r="BU46" s="25">
        <v>0</v>
      </c>
      <c r="BV46" s="157"/>
      <c r="BW46" s="25">
        <f t="shared" si="1"/>
        <v>102</v>
      </c>
      <c r="BX46" s="25">
        <f t="shared" si="2"/>
        <v>3160</v>
      </c>
      <c r="BY46" s="25">
        <f t="shared" si="3"/>
        <v>30660</v>
      </c>
      <c r="BZ46" s="157">
        <f t="shared" si="4"/>
        <v>32735059.359999999</v>
      </c>
    </row>
    <row r="47" spans="1:78" x14ac:dyDescent="0.2">
      <c r="A47" s="25">
        <v>41</v>
      </c>
      <c r="B47" s="25" t="s">
        <v>35</v>
      </c>
      <c r="C47" s="25"/>
      <c r="D47" s="25"/>
      <c r="E47" s="25">
        <v>0</v>
      </c>
      <c r="F47" s="157"/>
      <c r="G47" s="25"/>
      <c r="H47" s="25"/>
      <c r="I47" s="25">
        <v>0</v>
      </c>
      <c r="J47" s="157"/>
      <c r="K47" s="25"/>
      <c r="L47" s="25"/>
      <c r="M47" s="25">
        <v>0</v>
      </c>
      <c r="N47" s="157"/>
      <c r="O47" s="25"/>
      <c r="P47" s="25"/>
      <c r="Q47" s="25">
        <v>0</v>
      </c>
      <c r="R47" s="157"/>
      <c r="S47" s="25"/>
      <c r="T47" s="25"/>
      <c r="U47" s="25">
        <v>0</v>
      </c>
      <c r="V47" s="157"/>
      <c r="W47" s="25">
        <v>0</v>
      </c>
      <c r="X47" s="25"/>
      <c r="Y47" s="25">
        <v>0</v>
      </c>
      <c r="Z47" s="157"/>
      <c r="AA47" s="25">
        <v>0</v>
      </c>
      <c r="AB47" s="25"/>
      <c r="AC47" s="25">
        <v>0</v>
      </c>
      <c r="AD47" s="157"/>
      <c r="AE47" s="25"/>
      <c r="AF47" s="25"/>
      <c r="AG47" s="25">
        <v>0</v>
      </c>
      <c r="AH47" s="157"/>
      <c r="AI47" s="25"/>
      <c r="AJ47" s="25"/>
      <c r="AK47" s="25">
        <v>0</v>
      </c>
      <c r="AL47" s="157"/>
      <c r="AM47" s="25">
        <v>0</v>
      </c>
      <c r="AN47" s="25"/>
      <c r="AO47" s="25">
        <v>0</v>
      </c>
      <c r="AP47" s="157"/>
      <c r="AQ47" s="25"/>
      <c r="AR47" s="25"/>
      <c r="AS47" s="25">
        <v>0</v>
      </c>
      <c r="AT47" s="157"/>
      <c r="AU47" s="25">
        <v>0</v>
      </c>
      <c r="AV47" s="25"/>
      <c r="AW47" s="25">
        <v>0</v>
      </c>
      <c r="AX47" s="157"/>
      <c r="AY47" s="25"/>
      <c r="AZ47" s="25"/>
      <c r="BA47" s="25">
        <v>0</v>
      </c>
      <c r="BB47" s="157"/>
      <c r="BC47" s="25"/>
      <c r="BD47" s="25"/>
      <c r="BE47" s="25">
        <v>0</v>
      </c>
      <c r="BF47" s="157"/>
      <c r="BG47" s="25">
        <v>0</v>
      </c>
      <c r="BH47" s="25"/>
      <c r="BI47" s="25">
        <v>0</v>
      </c>
      <c r="BJ47" s="157"/>
      <c r="BK47" s="25"/>
      <c r="BL47" s="25"/>
      <c r="BM47" s="25">
        <v>0</v>
      </c>
      <c r="BN47" s="157"/>
      <c r="BO47" s="25"/>
      <c r="BP47" s="25"/>
      <c r="BQ47" s="25">
        <v>0</v>
      </c>
      <c r="BR47" s="157"/>
      <c r="BS47" s="25">
        <v>0</v>
      </c>
      <c r="BT47" s="25"/>
      <c r="BU47" s="25">
        <v>0</v>
      </c>
      <c r="BV47" s="157"/>
      <c r="BW47" s="25">
        <f t="shared" si="1"/>
        <v>0</v>
      </c>
      <c r="BX47" s="25">
        <f t="shared" si="2"/>
        <v>0</v>
      </c>
      <c r="BY47" s="25">
        <f t="shared" si="3"/>
        <v>0</v>
      </c>
      <c r="BZ47" s="157">
        <f t="shared" si="4"/>
        <v>0</v>
      </c>
    </row>
    <row r="48" spans="1:78" x14ac:dyDescent="0.2">
      <c r="A48" s="25">
        <v>42</v>
      </c>
      <c r="B48" s="25" t="s">
        <v>36</v>
      </c>
      <c r="C48" s="25"/>
      <c r="D48" s="25"/>
      <c r="E48" s="25">
        <v>0</v>
      </c>
      <c r="F48" s="157"/>
      <c r="G48" s="25"/>
      <c r="H48" s="25"/>
      <c r="I48" s="25">
        <v>0</v>
      </c>
      <c r="J48" s="157"/>
      <c r="K48" s="25"/>
      <c r="L48" s="25"/>
      <c r="M48" s="25">
        <v>0</v>
      </c>
      <c r="N48" s="157"/>
      <c r="O48" s="25"/>
      <c r="P48" s="25"/>
      <c r="Q48" s="25">
        <v>0</v>
      </c>
      <c r="R48" s="157"/>
      <c r="S48" s="25"/>
      <c r="T48" s="25"/>
      <c r="U48" s="25">
        <v>0</v>
      </c>
      <c r="V48" s="157"/>
      <c r="W48" s="25">
        <v>0</v>
      </c>
      <c r="X48" s="25"/>
      <c r="Y48" s="25">
        <v>0</v>
      </c>
      <c r="Z48" s="157"/>
      <c r="AA48" s="25">
        <v>0</v>
      </c>
      <c r="AB48" s="25"/>
      <c r="AC48" s="25">
        <v>0</v>
      </c>
      <c r="AD48" s="157"/>
      <c r="AE48" s="25"/>
      <c r="AF48" s="25"/>
      <c r="AG48" s="25">
        <v>0</v>
      </c>
      <c r="AH48" s="157"/>
      <c r="AI48" s="25"/>
      <c r="AJ48" s="25"/>
      <c r="AK48" s="25">
        <v>0</v>
      </c>
      <c r="AL48" s="157"/>
      <c r="AM48" s="25">
        <v>0</v>
      </c>
      <c r="AN48" s="25"/>
      <c r="AO48" s="25">
        <v>0</v>
      </c>
      <c r="AP48" s="157"/>
      <c r="AQ48" s="25"/>
      <c r="AR48" s="25"/>
      <c r="AS48" s="25">
        <v>0</v>
      </c>
      <c r="AT48" s="157"/>
      <c r="AU48" s="25">
        <v>0</v>
      </c>
      <c r="AV48" s="25"/>
      <c r="AW48" s="25">
        <v>0</v>
      </c>
      <c r="AX48" s="157"/>
      <c r="AY48" s="25"/>
      <c r="AZ48" s="25"/>
      <c r="BA48" s="25">
        <v>0</v>
      </c>
      <c r="BB48" s="157"/>
      <c r="BC48" s="25"/>
      <c r="BD48" s="25"/>
      <c r="BE48" s="25">
        <v>0</v>
      </c>
      <c r="BF48" s="157"/>
      <c r="BG48" s="25">
        <v>0</v>
      </c>
      <c r="BH48" s="25"/>
      <c r="BI48" s="25">
        <v>0</v>
      </c>
      <c r="BJ48" s="157"/>
      <c r="BK48" s="25"/>
      <c r="BL48" s="25"/>
      <c r="BM48" s="25">
        <v>0</v>
      </c>
      <c r="BN48" s="157"/>
      <c r="BO48" s="25"/>
      <c r="BP48" s="25"/>
      <c r="BQ48" s="25">
        <v>0</v>
      </c>
      <c r="BR48" s="157"/>
      <c r="BS48" s="25">
        <v>0</v>
      </c>
      <c r="BT48" s="25"/>
      <c r="BU48" s="25">
        <v>0</v>
      </c>
      <c r="BV48" s="157"/>
      <c r="BW48" s="25">
        <f t="shared" si="1"/>
        <v>0</v>
      </c>
      <c r="BX48" s="25">
        <f t="shared" si="2"/>
        <v>0</v>
      </c>
      <c r="BY48" s="25">
        <f t="shared" si="3"/>
        <v>0</v>
      </c>
      <c r="BZ48" s="157">
        <f t="shared" si="4"/>
        <v>0</v>
      </c>
    </row>
    <row r="49" spans="1:78" x14ac:dyDescent="0.2">
      <c r="A49" s="25">
        <v>43</v>
      </c>
      <c r="B49" s="25" t="s">
        <v>37</v>
      </c>
      <c r="C49" s="25"/>
      <c r="D49" s="25"/>
      <c r="E49" s="25">
        <v>0</v>
      </c>
      <c r="F49" s="157"/>
      <c r="G49" s="25"/>
      <c r="H49" s="25">
        <v>0</v>
      </c>
      <c r="I49" s="25">
        <v>0</v>
      </c>
      <c r="J49" s="157"/>
      <c r="K49" s="25"/>
      <c r="L49" s="25">
        <v>0</v>
      </c>
      <c r="M49" s="25">
        <v>0</v>
      </c>
      <c r="N49" s="157"/>
      <c r="O49" s="25"/>
      <c r="P49" s="25">
        <v>0</v>
      </c>
      <c r="Q49" s="25">
        <v>0</v>
      </c>
      <c r="R49" s="157"/>
      <c r="S49" s="25"/>
      <c r="T49" s="25">
        <v>0</v>
      </c>
      <c r="U49" s="25">
        <v>0</v>
      </c>
      <c r="V49" s="157"/>
      <c r="W49" s="25">
        <v>5</v>
      </c>
      <c r="X49" s="25">
        <v>181</v>
      </c>
      <c r="Y49" s="25">
        <v>1417</v>
      </c>
      <c r="Z49" s="157">
        <v>1613823.4571727391</v>
      </c>
      <c r="AA49" s="25">
        <v>0</v>
      </c>
      <c r="AB49" s="25">
        <v>0</v>
      </c>
      <c r="AC49" s="25">
        <v>0</v>
      </c>
      <c r="AD49" s="157"/>
      <c r="AE49" s="25"/>
      <c r="AF49" s="25">
        <v>0</v>
      </c>
      <c r="AG49" s="25">
        <v>0</v>
      </c>
      <c r="AH49" s="157"/>
      <c r="AI49" s="25"/>
      <c r="AJ49" s="25">
        <v>0</v>
      </c>
      <c r="AK49" s="25">
        <v>0</v>
      </c>
      <c r="AL49" s="157"/>
      <c r="AM49" s="25">
        <v>0</v>
      </c>
      <c r="AN49" s="25">
        <v>0</v>
      </c>
      <c r="AO49" s="25">
        <v>0</v>
      </c>
      <c r="AP49" s="157"/>
      <c r="AQ49" s="25"/>
      <c r="AR49" s="25">
        <v>0</v>
      </c>
      <c r="AS49" s="25">
        <v>0</v>
      </c>
      <c r="AT49" s="157"/>
      <c r="AU49" s="25">
        <v>0</v>
      </c>
      <c r="AV49" s="25">
        <v>0</v>
      </c>
      <c r="AW49" s="25">
        <v>0</v>
      </c>
      <c r="AX49" s="157"/>
      <c r="AY49" s="25"/>
      <c r="AZ49" s="25">
        <v>0</v>
      </c>
      <c r="BA49" s="25">
        <v>0</v>
      </c>
      <c r="BB49" s="157"/>
      <c r="BC49" s="25"/>
      <c r="BD49" s="25">
        <v>0</v>
      </c>
      <c r="BE49" s="25">
        <v>0</v>
      </c>
      <c r="BF49" s="157"/>
      <c r="BG49" s="25">
        <v>2</v>
      </c>
      <c r="BH49" s="25">
        <v>71</v>
      </c>
      <c r="BI49" s="25">
        <v>701</v>
      </c>
      <c r="BJ49" s="157">
        <v>840780.48282726086</v>
      </c>
      <c r="BK49" s="25"/>
      <c r="BL49" s="25">
        <v>0</v>
      </c>
      <c r="BM49" s="25">
        <v>0</v>
      </c>
      <c r="BN49" s="157"/>
      <c r="BO49" s="25"/>
      <c r="BP49" s="25">
        <v>0</v>
      </c>
      <c r="BQ49" s="25">
        <v>0</v>
      </c>
      <c r="BR49" s="157"/>
      <c r="BS49" s="25">
        <v>0</v>
      </c>
      <c r="BT49" s="25">
        <v>0</v>
      </c>
      <c r="BU49" s="25">
        <v>0</v>
      </c>
      <c r="BV49" s="157"/>
      <c r="BW49" s="25">
        <f t="shared" si="1"/>
        <v>7</v>
      </c>
      <c r="BX49" s="25">
        <f t="shared" si="2"/>
        <v>252</v>
      </c>
      <c r="BY49" s="25">
        <f t="shared" si="3"/>
        <v>2118</v>
      </c>
      <c r="BZ49" s="157">
        <f t="shared" si="4"/>
        <v>2454603.94</v>
      </c>
    </row>
    <row r="50" spans="1:78" x14ac:dyDescent="0.2">
      <c r="A50" s="25">
        <v>44</v>
      </c>
      <c r="B50" s="25" t="s">
        <v>126</v>
      </c>
      <c r="C50" s="25"/>
      <c r="D50" s="25"/>
      <c r="E50" s="25">
        <v>0</v>
      </c>
      <c r="F50" s="157"/>
      <c r="G50" s="25"/>
      <c r="H50" s="25">
        <v>0</v>
      </c>
      <c r="I50" s="25">
        <v>0</v>
      </c>
      <c r="J50" s="157"/>
      <c r="K50" s="25"/>
      <c r="L50" s="25">
        <v>0</v>
      </c>
      <c r="M50" s="25">
        <v>0</v>
      </c>
      <c r="N50" s="157"/>
      <c r="O50" s="25"/>
      <c r="P50" s="25">
        <v>0</v>
      </c>
      <c r="Q50" s="25">
        <v>0</v>
      </c>
      <c r="R50" s="157"/>
      <c r="S50" s="25"/>
      <c r="T50" s="25">
        <v>0</v>
      </c>
      <c r="U50" s="25">
        <v>0</v>
      </c>
      <c r="V50" s="157"/>
      <c r="W50" s="25">
        <v>0</v>
      </c>
      <c r="X50" s="25">
        <v>0</v>
      </c>
      <c r="Y50" s="25">
        <v>0</v>
      </c>
      <c r="Z50" s="157"/>
      <c r="AA50" s="25">
        <v>0</v>
      </c>
      <c r="AB50" s="25">
        <v>0</v>
      </c>
      <c r="AC50" s="25">
        <v>0</v>
      </c>
      <c r="AD50" s="157"/>
      <c r="AE50" s="25">
        <v>3</v>
      </c>
      <c r="AF50" s="25">
        <v>110</v>
      </c>
      <c r="AG50" s="25">
        <v>850</v>
      </c>
      <c r="AH50" s="157">
        <v>1709327.4171390058</v>
      </c>
      <c r="AI50" s="25"/>
      <c r="AJ50" s="25">
        <v>0</v>
      </c>
      <c r="AK50" s="25">
        <v>0</v>
      </c>
      <c r="AL50" s="157"/>
      <c r="AM50" s="25">
        <v>23</v>
      </c>
      <c r="AN50" s="25">
        <v>860</v>
      </c>
      <c r="AO50" s="25">
        <v>6785</v>
      </c>
      <c r="AP50" s="157">
        <v>11215017.91442203</v>
      </c>
      <c r="AQ50" s="25"/>
      <c r="AR50" s="25">
        <v>0</v>
      </c>
      <c r="AS50" s="25">
        <v>0</v>
      </c>
      <c r="AT50" s="157"/>
      <c r="AU50" s="25">
        <v>5</v>
      </c>
      <c r="AV50" s="25">
        <v>300</v>
      </c>
      <c r="AW50" s="25">
        <v>1587</v>
      </c>
      <c r="AX50" s="157">
        <v>1385818.6184389635</v>
      </c>
      <c r="AY50" s="25"/>
      <c r="AZ50" s="25">
        <v>0</v>
      </c>
      <c r="BA50" s="25">
        <v>0</v>
      </c>
      <c r="BB50" s="157"/>
      <c r="BC50" s="25"/>
      <c r="BD50" s="25">
        <v>0</v>
      </c>
      <c r="BE50" s="25">
        <v>0</v>
      </c>
      <c r="BF50" s="157"/>
      <c r="BG50" s="25">
        <v>0</v>
      </c>
      <c r="BH50" s="25">
        <v>0</v>
      </c>
      <c r="BI50" s="25">
        <v>0</v>
      </c>
      <c r="BJ50" s="157"/>
      <c r="BK50" s="25"/>
      <c r="BL50" s="25">
        <v>0</v>
      </c>
      <c r="BM50" s="25">
        <v>0</v>
      </c>
      <c r="BN50" s="157"/>
      <c r="BO50" s="25"/>
      <c r="BP50" s="25">
        <v>0</v>
      </c>
      <c r="BQ50" s="25">
        <v>0</v>
      </c>
      <c r="BR50" s="157"/>
      <c r="BS50" s="25">
        <v>0</v>
      </c>
      <c r="BT50" s="25">
        <v>0</v>
      </c>
      <c r="BU50" s="25">
        <v>0</v>
      </c>
      <c r="BV50" s="157"/>
      <c r="BW50" s="25">
        <f t="shared" si="1"/>
        <v>31</v>
      </c>
      <c r="BX50" s="25">
        <f t="shared" si="2"/>
        <v>1270</v>
      </c>
      <c r="BY50" s="25">
        <f t="shared" si="3"/>
        <v>9222</v>
      </c>
      <c r="BZ50" s="157">
        <f t="shared" si="4"/>
        <v>14310163.949999999</v>
      </c>
    </row>
    <row r="51" spans="1:78" x14ac:dyDescent="0.2">
      <c r="A51" s="25">
        <v>45</v>
      </c>
      <c r="B51" s="25" t="s">
        <v>132</v>
      </c>
      <c r="C51" s="25"/>
      <c r="D51" s="25"/>
      <c r="E51" s="25">
        <v>0</v>
      </c>
      <c r="F51" s="157"/>
      <c r="G51" s="25"/>
      <c r="H51" s="25">
        <v>0</v>
      </c>
      <c r="I51" s="25">
        <v>0</v>
      </c>
      <c r="J51" s="157"/>
      <c r="K51" s="25"/>
      <c r="L51" s="25">
        <v>0</v>
      </c>
      <c r="M51" s="25">
        <v>0</v>
      </c>
      <c r="N51" s="157"/>
      <c r="O51" s="25"/>
      <c r="P51" s="25">
        <v>0</v>
      </c>
      <c r="Q51" s="25">
        <v>0</v>
      </c>
      <c r="R51" s="157"/>
      <c r="S51" s="25"/>
      <c r="T51" s="25">
        <v>0</v>
      </c>
      <c r="U51" s="25">
        <v>0</v>
      </c>
      <c r="V51" s="157"/>
      <c r="W51" s="25">
        <v>0</v>
      </c>
      <c r="X51" s="25">
        <v>0</v>
      </c>
      <c r="Y51" s="25">
        <v>0</v>
      </c>
      <c r="Z51" s="157"/>
      <c r="AA51" s="25">
        <v>17</v>
      </c>
      <c r="AB51" s="25">
        <v>497</v>
      </c>
      <c r="AC51" s="25">
        <v>4970</v>
      </c>
      <c r="AD51" s="157">
        <v>5797935.7300000004</v>
      </c>
      <c r="AE51" s="25">
        <v>2</v>
      </c>
      <c r="AF51" s="25">
        <v>71</v>
      </c>
      <c r="AG51" s="25">
        <v>549</v>
      </c>
      <c r="AH51" s="157">
        <v>879658.7</v>
      </c>
      <c r="AI51" s="25"/>
      <c r="AJ51" s="25">
        <v>0</v>
      </c>
      <c r="AK51" s="25">
        <v>0</v>
      </c>
      <c r="AL51" s="157"/>
      <c r="AM51" s="25">
        <v>2</v>
      </c>
      <c r="AN51" s="25">
        <v>65</v>
      </c>
      <c r="AO51" s="25">
        <v>513</v>
      </c>
      <c r="AP51" s="157">
        <v>783150.45</v>
      </c>
      <c r="AQ51" s="25"/>
      <c r="AR51" s="25">
        <v>0</v>
      </c>
      <c r="AS51" s="25">
        <v>0</v>
      </c>
      <c r="AT51" s="157"/>
      <c r="AU51" s="25">
        <v>0</v>
      </c>
      <c r="AV51" s="25">
        <v>0</v>
      </c>
      <c r="AW51" s="25">
        <v>0</v>
      </c>
      <c r="AX51" s="157"/>
      <c r="AY51" s="25">
        <v>4</v>
      </c>
      <c r="AZ51" s="25">
        <v>106</v>
      </c>
      <c r="BA51" s="25">
        <v>1068</v>
      </c>
      <c r="BB51" s="157">
        <v>1015814.68</v>
      </c>
      <c r="BC51" s="25">
        <v>4</v>
      </c>
      <c r="BD51" s="25">
        <v>175</v>
      </c>
      <c r="BE51" s="25">
        <v>1248</v>
      </c>
      <c r="BF51" s="157">
        <v>889409.83</v>
      </c>
      <c r="BG51" s="25">
        <v>3</v>
      </c>
      <c r="BH51" s="25">
        <v>99</v>
      </c>
      <c r="BI51" s="25">
        <v>977</v>
      </c>
      <c r="BJ51" s="157">
        <v>1163701.3</v>
      </c>
      <c r="BK51" s="25"/>
      <c r="BL51" s="25">
        <v>0</v>
      </c>
      <c r="BM51" s="25">
        <v>0</v>
      </c>
      <c r="BN51" s="157"/>
      <c r="BO51" s="25"/>
      <c r="BP51" s="25">
        <v>0</v>
      </c>
      <c r="BQ51" s="25">
        <v>0</v>
      </c>
      <c r="BR51" s="157"/>
      <c r="BS51" s="25">
        <v>0</v>
      </c>
      <c r="BT51" s="25">
        <v>0</v>
      </c>
      <c r="BU51" s="25">
        <v>0</v>
      </c>
      <c r="BV51" s="157"/>
      <c r="BW51" s="25">
        <f t="shared" si="1"/>
        <v>32</v>
      </c>
      <c r="BX51" s="25">
        <f t="shared" si="2"/>
        <v>1013</v>
      </c>
      <c r="BY51" s="25">
        <f t="shared" si="3"/>
        <v>9325</v>
      </c>
      <c r="BZ51" s="157">
        <f t="shared" si="4"/>
        <v>10529670.690000001</v>
      </c>
    </row>
    <row r="52" spans="1:78" x14ac:dyDescent="0.2">
      <c r="A52" s="25">
        <v>46</v>
      </c>
      <c r="B52" s="25" t="s">
        <v>94</v>
      </c>
      <c r="C52" s="25"/>
      <c r="D52" s="25"/>
      <c r="E52" s="25">
        <v>0</v>
      </c>
      <c r="F52" s="157"/>
      <c r="G52" s="25"/>
      <c r="H52" s="25">
        <v>0</v>
      </c>
      <c r="I52" s="25">
        <v>0</v>
      </c>
      <c r="J52" s="157"/>
      <c r="K52" s="25"/>
      <c r="L52" s="25">
        <v>0</v>
      </c>
      <c r="M52" s="25">
        <v>0</v>
      </c>
      <c r="N52" s="157"/>
      <c r="O52" s="25"/>
      <c r="P52" s="25">
        <v>0</v>
      </c>
      <c r="Q52" s="25">
        <v>0</v>
      </c>
      <c r="R52" s="157"/>
      <c r="S52" s="25"/>
      <c r="T52" s="25">
        <v>0</v>
      </c>
      <c r="U52" s="25">
        <v>0</v>
      </c>
      <c r="V52" s="157"/>
      <c r="W52" s="25">
        <v>0</v>
      </c>
      <c r="X52" s="25">
        <v>0</v>
      </c>
      <c r="Y52" s="25">
        <v>0</v>
      </c>
      <c r="Z52" s="157"/>
      <c r="AA52" s="25">
        <v>8</v>
      </c>
      <c r="AB52" s="25">
        <v>232</v>
      </c>
      <c r="AC52" s="25">
        <v>2320</v>
      </c>
      <c r="AD52" s="157">
        <v>2172740.2234022543</v>
      </c>
      <c r="AE52" s="25"/>
      <c r="AF52" s="25">
        <v>0</v>
      </c>
      <c r="AG52" s="25">
        <v>0</v>
      </c>
      <c r="AH52" s="157"/>
      <c r="AI52" s="25">
        <v>3</v>
      </c>
      <c r="AJ52" s="25">
        <v>116</v>
      </c>
      <c r="AK52" s="25">
        <v>815</v>
      </c>
      <c r="AL52" s="157">
        <v>2595615.9519693498</v>
      </c>
      <c r="AM52" s="25">
        <v>0</v>
      </c>
      <c r="AN52" s="25">
        <v>0</v>
      </c>
      <c r="AO52" s="25">
        <v>0</v>
      </c>
      <c r="AP52" s="157"/>
      <c r="AQ52" s="25"/>
      <c r="AR52" s="25">
        <v>0</v>
      </c>
      <c r="AS52" s="25">
        <v>0</v>
      </c>
      <c r="AT52" s="157"/>
      <c r="AU52" s="25">
        <v>0</v>
      </c>
      <c r="AV52" s="25">
        <v>5</v>
      </c>
      <c r="AW52" s="25">
        <v>26</v>
      </c>
      <c r="AX52" s="157">
        <v>35679.910000000003</v>
      </c>
      <c r="AY52" s="25"/>
      <c r="AZ52" s="25">
        <v>0</v>
      </c>
      <c r="BA52" s="25">
        <v>0</v>
      </c>
      <c r="BB52" s="157"/>
      <c r="BC52" s="25"/>
      <c r="BD52" s="25">
        <v>0</v>
      </c>
      <c r="BE52" s="25">
        <v>0</v>
      </c>
      <c r="BF52" s="157"/>
      <c r="BG52" s="25">
        <v>14</v>
      </c>
      <c r="BH52" s="25">
        <v>420</v>
      </c>
      <c r="BI52" s="25">
        <v>4145</v>
      </c>
      <c r="BJ52" s="157">
        <v>4225068.1450175485</v>
      </c>
      <c r="BK52" s="25"/>
      <c r="BL52" s="25">
        <v>0</v>
      </c>
      <c r="BM52" s="25">
        <v>0</v>
      </c>
      <c r="BN52" s="157"/>
      <c r="BO52" s="25"/>
      <c r="BP52" s="25">
        <v>0</v>
      </c>
      <c r="BQ52" s="25">
        <v>0</v>
      </c>
      <c r="BR52" s="157"/>
      <c r="BS52" s="25">
        <v>0</v>
      </c>
      <c r="BT52" s="25">
        <v>0</v>
      </c>
      <c r="BU52" s="25">
        <v>0</v>
      </c>
      <c r="BV52" s="157"/>
      <c r="BW52" s="25">
        <f t="shared" si="1"/>
        <v>25</v>
      </c>
      <c r="BX52" s="25">
        <f t="shared" si="2"/>
        <v>773</v>
      </c>
      <c r="BY52" s="25">
        <f t="shared" si="3"/>
        <v>7306</v>
      </c>
      <c r="BZ52" s="157">
        <f t="shared" si="4"/>
        <v>9029104.2303891517</v>
      </c>
    </row>
    <row r="53" spans="1:78" x14ac:dyDescent="0.2">
      <c r="A53" s="25">
        <v>47</v>
      </c>
      <c r="B53" s="25" t="s">
        <v>39</v>
      </c>
      <c r="C53" s="25"/>
      <c r="D53" s="25"/>
      <c r="E53" s="25">
        <v>0</v>
      </c>
      <c r="F53" s="157"/>
      <c r="G53" s="25"/>
      <c r="H53" s="25"/>
      <c r="I53" s="25">
        <v>0</v>
      </c>
      <c r="J53" s="157"/>
      <c r="K53" s="25"/>
      <c r="L53" s="25"/>
      <c r="M53" s="25">
        <v>0</v>
      </c>
      <c r="N53" s="157"/>
      <c r="O53" s="25"/>
      <c r="P53" s="25"/>
      <c r="Q53" s="25">
        <v>0</v>
      </c>
      <c r="R53" s="157"/>
      <c r="S53" s="25"/>
      <c r="T53" s="25"/>
      <c r="U53" s="25">
        <v>0</v>
      </c>
      <c r="V53" s="157"/>
      <c r="W53" s="25">
        <v>0</v>
      </c>
      <c r="X53" s="25"/>
      <c r="Y53" s="25">
        <v>0</v>
      </c>
      <c r="Z53" s="157"/>
      <c r="AA53" s="25">
        <v>0</v>
      </c>
      <c r="AB53" s="25"/>
      <c r="AC53" s="25">
        <v>0</v>
      </c>
      <c r="AD53" s="157"/>
      <c r="AE53" s="25"/>
      <c r="AF53" s="25"/>
      <c r="AG53" s="25">
        <v>0</v>
      </c>
      <c r="AH53" s="157"/>
      <c r="AI53" s="25"/>
      <c r="AJ53" s="25"/>
      <c r="AK53" s="25">
        <v>0</v>
      </c>
      <c r="AL53" s="157"/>
      <c r="AM53" s="25">
        <v>0</v>
      </c>
      <c r="AN53" s="25"/>
      <c r="AO53" s="25">
        <v>0</v>
      </c>
      <c r="AP53" s="157"/>
      <c r="AQ53" s="25"/>
      <c r="AR53" s="25"/>
      <c r="AS53" s="25">
        <v>0</v>
      </c>
      <c r="AT53" s="157"/>
      <c r="AU53" s="25">
        <v>0</v>
      </c>
      <c r="AV53" s="25"/>
      <c r="AW53" s="25">
        <v>0</v>
      </c>
      <c r="AX53" s="157"/>
      <c r="AY53" s="25"/>
      <c r="AZ53" s="25"/>
      <c r="BA53" s="25">
        <v>0</v>
      </c>
      <c r="BB53" s="157"/>
      <c r="BC53" s="25"/>
      <c r="BD53" s="25"/>
      <c r="BE53" s="25">
        <v>0</v>
      </c>
      <c r="BF53" s="157"/>
      <c r="BG53" s="25">
        <v>0</v>
      </c>
      <c r="BH53" s="25"/>
      <c r="BI53" s="25">
        <v>0</v>
      </c>
      <c r="BJ53" s="157"/>
      <c r="BK53" s="25"/>
      <c r="BL53" s="25"/>
      <c r="BM53" s="25">
        <v>0</v>
      </c>
      <c r="BN53" s="157"/>
      <c r="BO53" s="25"/>
      <c r="BP53" s="25"/>
      <c r="BQ53" s="25">
        <v>0</v>
      </c>
      <c r="BR53" s="157"/>
      <c r="BS53" s="25">
        <v>0</v>
      </c>
      <c r="BT53" s="25"/>
      <c r="BU53" s="25">
        <v>0</v>
      </c>
      <c r="BV53" s="157"/>
      <c r="BW53" s="25">
        <f t="shared" si="1"/>
        <v>0</v>
      </c>
      <c r="BX53" s="25">
        <f t="shared" si="2"/>
        <v>0</v>
      </c>
      <c r="BY53" s="25">
        <f t="shared" si="3"/>
        <v>0</v>
      </c>
      <c r="BZ53" s="157">
        <f t="shared" si="4"/>
        <v>0</v>
      </c>
    </row>
    <row r="54" spans="1:78" x14ac:dyDescent="0.2">
      <c r="A54" s="25">
        <v>48</v>
      </c>
      <c r="B54" s="25" t="s">
        <v>139</v>
      </c>
      <c r="C54" s="25"/>
      <c r="D54" s="25"/>
      <c r="E54" s="25">
        <v>0</v>
      </c>
      <c r="F54" s="157"/>
      <c r="G54" s="25"/>
      <c r="H54" s="25">
        <v>0</v>
      </c>
      <c r="I54" s="25">
        <v>0</v>
      </c>
      <c r="J54" s="157"/>
      <c r="K54" s="25"/>
      <c r="L54" s="25">
        <v>0</v>
      </c>
      <c r="M54" s="25">
        <v>0</v>
      </c>
      <c r="N54" s="157"/>
      <c r="O54" s="25"/>
      <c r="P54" s="25">
        <v>0</v>
      </c>
      <c r="Q54" s="25">
        <v>0</v>
      </c>
      <c r="R54" s="157"/>
      <c r="S54" s="25"/>
      <c r="T54" s="25">
        <v>0</v>
      </c>
      <c r="U54" s="25">
        <v>0</v>
      </c>
      <c r="V54" s="157"/>
      <c r="W54" s="25">
        <v>0</v>
      </c>
      <c r="X54" s="25">
        <v>0</v>
      </c>
      <c r="Y54" s="25">
        <v>0</v>
      </c>
      <c r="Z54" s="157"/>
      <c r="AA54" s="25">
        <v>1</v>
      </c>
      <c r="AB54" s="25">
        <v>30</v>
      </c>
      <c r="AC54" s="25">
        <v>300</v>
      </c>
      <c r="AD54" s="157">
        <v>295024.51</v>
      </c>
      <c r="AE54" s="25"/>
      <c r="AF54" s="25">
        <v>0</v>
      </c>
      <c r="AG54" s="25">
        <v>0</v>
      </c>
      <c r="AH54" s="157"/>
      <c r="AI54" s="25"/>
      <c r="AJ54" s="25">
        <v>0</v>
      </c>
      <c r="AK54" s="25">
        <v>0</v>
      </c>
      <c r="AL54" s="157"/>
      <c r="AM54" s="25">
        <v>0</v>
      </c>
      <c r="AN54" s="25">
        <v>0</v>
      </c>
      <c r="AO54" s="25">
        <v>0</v>
      </c>
      <c r="AP54" s="157"/>
      <c r="AQ54" s="25"/>
      <c r="AR54" s="25">
        <v>0</v>
      </c>
      <c r="AS54" s="25">
        <v>0</v>
      </c>
      <c r="AT54" s="157"/>
      <c r="AU54" s="25">
        <v>0</v>
      </c>
      <c r="AV54" s="25">
        <v>0</v>
      </c>
      <c r="AW54" s="25">
        <v>0</v>
      </c>
      <c r="AX54" s="157"/>
      <c r="AY54" s="25"/>
      <c r="AZ54" s="25">
        <v>0</v>
      </c>
      <c r="BA54" s="25">
        <v>0</v>
      </c>
      <c r="BB54" s="157"/>
      <c r="BC54" s="25"/>
      <c r="BD54" s="25">
        <v>0</v>
      </c>
      <c r="BE54" s="25">
        <v>0</v>
      </c>
      <c r="BF54" s="157"/>
      <c r="BG54" s="25">
        <v>0</v>
      </c>
      <c r="BH54" s="25">
        <v>0</v>
      </c>
      <c r="BI54" s="25">
        <v>0</v>
      </c>
      <c r="BJ54" s="157"/>
      <c r="BK54" s="25"/>
      <c r="BL54" s="25">
        <v>0</v>
      </c>
      <c r="BM54" s="25">
        <v>0</v>
      </c>
      <c r="BN54" s="157"/>
      <c r="BO54" s="25"/>
      <c r="BP54" s="25">
        <v>0</v>
      </c>
      <c r="BQ54" s="25">
        <v>0</v>
      </c>
      <c r="BR54" s="157"/>
      <c r="BS54" s="25">
        <v>0</v>
      </c>
      <c r="BT54" s="25">
        <v>0</v>
      </c>
      <c r="BU54" s="25">
        <v>0</v>
      </c>
      <c r="BV54" s="157"/>
      <c r="BW54" s="25">
        <f t="shared" si="1"/>
        <v>1</v>
      </c>
      <c r="BX54" s="25">
        <f t="shared" si="2"/>
        <v>30</v>
      </c>
      <c r="BY54" s="25">
        <f t="shared" si="3"/>
        <v>300</v>
      </c>
      <c r="BZ54" s="157">
        <f t="shared" si="4"/>
        <v>295024.51</v>
      </c>
    </row>
    <row r="55" spans="1:78" x14ac:dyDescent="0.2">
      <c r="A55" s="25">
        <v>49</v>
      </c>
      <c r="B55" s="25" t="s">
        <v>140</v>
      </c>
      <c r="C55" s="25"/>
      <c r="D55" s="25"/>
      <c r="E55" s="25">
        <v>0</v>
      </c>
      <c r="F55" s="157"/>
      <c r="G55" s="25"/>
      <c r="H55" s="25">
        <v>0</v>
      </c>
      <c r="I55" s="25">
        <v>0</v>
      </c>
      <c r="J55" s="157"/>
      <c r="K55" s="25"/>
      <c r="L55" s="25">
        <v>0</v>
      </c>
      <c r="M55" s="25">
        <v>0</v>
      </c>
      <c r="N55" s="157"/>
      <c r="O55" s="25"/>
      <c r="P55" s="25">
        <v>0</v>
      </c>
      <c r="Q55" s="25">
        <v>0</v>
      </c>
      <c r="R55" s="157"/>
      <c r="S55" s="25"/>
      <c r="T55" s="25">
        <v>0</v>
      </c>
      <c r="U55" s="25">
        <v>0</v>
      </c>
      <c r="V55" s="157"/>
      <c r="W55" s="25">
        <v>0</v>
      </c>
      <c r="X55" s="25">
        <v>0</v>
      </c>
      <c r="Y55" s="25">
        <v>0</v>
      </c>
      <c r="Z55" s="157"/>
      <c r="AA55" s="25">
        <v>0</v>
      </c>
      <c r="AB55" s="25">
        <v>0</v>
      </c>
      <c r="AC55" s="25">
        <v>0</v>
      </c>
      <c r="AD55" s="157"/>
      <c r="AE55" s="25"/>
      <c r="AF55" s="25">
        <v>0</v>
      </c>
      <c r="AG55" s="25">
        <v>0</v>
      </c>
      <c r="AH55" s="157"/>
      <c r="AI55" s="25"/>
      <c r="AJ55" s="25">
        <v>0</v>
      </c>
      <c r="AK55" s="25">
        <v>0</v>
      </c>
      <c r="AL55" s="157"/>
      <c r="AM55" s="25">
        <v>0</v>
      </c>
      <c r="AN55" s="25">
        <v>0</v>
      </c>
      <c r="AO55" s="25">
        <v>0</v>
      </c>
      <c r="AP55" s="157"/>
      <c r="AQ55" s="25"/>
      <c r="AR55" s="25">
        <v>0</v>
      </c>
      <c r="AS55" s="25">
        <v>0</v>
      </c>
      <c r="AT55" s="157"/>
      <c r="AU55" s="25">
        <v>5</v>
      </c>
      <c r="AV55" s="25">
        <v>300</v>
      </c>
      <c r="AW55" s="25">
        <v>1587</v>
      </c>
      <c r="AX55" s="157">
        <v>41347372.409999996</v>
      </c>
      <c r="AY55" s="25"/>
      <c r="AZ55" s="25">
        <v>0</v>
      </c>
      <c r="BA55" s="25">
        <v>0</v>
      </c>
      <c r="BB55" s="157"/>
      <c r="BC55" s="25"/>
      <c r="BD55" s="25">
        <v>0</v>
      </c>
      <c r="BE55" s="25">
        <v>0</v>
      </c>
      <c r="BF55" s="157"/>
      <c r="BG55" s="25">
        <v>0</v>
      </c>
      <c r="BH55" s="25">
        <v>0</v>
      </c>
      <c r="BI55" s="25">
        <v>0</v>
      </c>
      <c r="BJ55" s="157"/>
      <c r="BK55" s="25"/>
      <c r="BL55" s="25">
        <v>0</v>
      </c>
      <c r="BM55" s="25">
        <v>0</v>
      </c>
      <c r="BN55" s="157"/>
      <c r="BO55" s="25"/>
      <c r="BP55" s="25">
        <v>0</v>
      </c>
      <c r="BQ55" s="25">
        <v>0</v>
      </c>
      <c r="BR55" s="157"/>
      <c r="BS55" s="25">
        <v>0</v>
      </c>
      <c r="BT55" s="25">
        <v>0</v>
      </c>
      <c r="BU55" s="25">
        <v>0</v>
      </c>
      <c r="BV55" s="157"/>
      <c r="BW55" s="25">
        <f t="shared" si="1"/>
        <v>5</v>
      </c>
      <c r="BX55" s="25">
        <f t="shared" si="2"/>
        <v>300</v>
      </c>
      <c r="BY55" s="25">
        <f t="shared" si="3"/>
        <v>1587</v>
      </c>
      <c r="BZ55" s="157">
        <f t="shared" si="4"/>
        <v>41347372.409999996</v>
      </c>
    </row>
    <row r="56" spans="1:78" x14ac:dyDescent="0.2">
      <c r="A56" s="25">
        <v>50</v>
      </c>
      <c r="B56" s="25" t="s">
        <v>41</v>
      </c>
      <c r="C56" s="25"/>
      <c r="D56" s="25"/>
      <c r="E56" s="25">
        <v>0</v>
      </c>
      <c r="F56" s="157"/>
      <c r="G56" s="25"/>
      <c r="H56" s="25">
        <v>0</v>
      </c>
      <c r="I56" s="25">
        <v>0</v>
      </c>
      <c r="J56" s="157"/>
      <c r="K56" s="25"/>
      <c r="L56" s="25">
        <v>0</v>
      </c>
      <c r="M56" s="25">
        <v>0</v>
      </c>
      <c r="N56" s="157"/>
      <c r="O56" s="25"/>
      <c r="P56" s="25">
        <v>0</v>
      </c>
      <c r="Q56" s="25">
        <v>0</v>
      </c>
      <c r="R56" s="157"/>
      <c r="S56" s="25"/>
      <c r="T56" s="25">
        <v>0</v>
      </c>
      <c r="U56" s="25">
        <v>0</v>
      </c>
      <c r="V56" s="157"/>
      <c r="W56" s="25">
        <v>0</v>
      </c>
      <c r="X56" s="25">
        <v>0</v>
      </c>
      <c r="Y56" s="25">
        <v>0</v>
      </c>
      <c r="Z56" s="157"/>
      <c r="AA56" s="25">
        <v>0</v>
      </c>
      <c r="AB56" s="25">
        <v>0</v>
      </c>
      <c r="AC56" s="25">
        <v>0</v>
      </c>
      <c r="AD56" s="157"/>
      <c r="AE56" s="25"/>
      <c r="AF56" s="25">
        <v>0</v>
      </c>
      <c r="AG56" s="25">
        <v>0</v>
      </c>
      <c r="AH56" s="157"/>
      <c r="AI56" s="25">
        <v>0</v>
      </c>
      <c r="AJ56" s="25">
        <v>12</v>
      </c>
      <c r="AK56" s="25">
        <v>84</v>
      </c>
      <c r="AL56" s="157">
        <v>172313.63</v>
      </c>
      <c r="AM56" s="25">
        <v>3</v>
      </c>
      <c r="AN56" s="25">
        <v>106</v>
      </c>
      <c r="AO56" s="25">
        <v>836</v>
      </c>
      <c r="AP56" s="157">
        <v>1680552.69</v>
      </c>
      <c r="AQ56" s="25"/>
      <c r="AR56" s="25">
        <v>0</v>
      </c>
      <c r="AS56" s="25">
        <v>0</v>
      </c>
      <c r="AT56" s="157"/>
      <c r="AU56" s="25">
        <v>0</v>
      </c>
      <c r="AV56" s="25">
        <v>12</v>
      </c>
      <c r="AW56" s="25">
        <v>63</v>
      </c>
      <c r="AX56" s="157">
        <v>59384.23</v>
      </c>
      <c r="AY56" s="25"/>
      <c r="AZ56" s="25">
        <v>0</v>
      </c>
      <c r="BA56" s="25">
        <v>0</v>
      </c>
      <c r="BB56" s="157"/>
      <c r="BC56" s="25"/>
      <c r="BD56" s="25">
        <v>0</v>
      </c>
      <c r="BE56" s="25">
        <v>0</v>
      </c>
      <c r="BF56" s="157"/>
      <c r="BG56" s="25">
        <v>0</v>
      </c>
      <c r="BH56" s="25">
        <v>0</v>
      </c>
      <c r="BI56" s="25">
        <v>0</v>
      </c>
      <c r="BJ56" s="157"/>
      <c r="BK56" s="25"/>
      <c r="BL56" s="25">
        <v>0</v>
      </c>
      <c r="BM56" s="25">
        <v>0</v>
      </c>
      <c r="BN56" s="157"/>
      <c r="BO56" s="25"/>
      <c r="BP56" s="25">
        <v>0</v>
      </c>
      <c r="BQ56" s="25">
        <v>0</v>
      </c>
      <c r="BR56" s="157"/>
      <c r="BS56" s="25">
        <v>0</v>
      </c>
      <c r="BT56" s="25">
        <v>0</v>
      </c>
      <c r="BU56" s="25">
        <v>0</v>
      </c>
      <c r="BV56" s="157"/>
      <c r="BW56" s="25">
        <f t="shared" si="1"/>
        <v>3</v>
      </c>
      <c r="BX56" s="25">
        <f t="shared" si="2"/>
        <v>130</v>
      </c>
      <c r="BY56" s="25">
        <f t="shared" si="3"/>
        <v>983</v>
      </c>
      <c r="BZ56" s="157">
        <f t="shared" si="4"/>
        <v>1912250.5499999998</v>
      </c>
    </row>
    <row r="57" spans="1:78" x14ac:dyDescent="0.2">
      <c r="A57" s="25">
        <v>51</v>
      </c>
      <c r="B57" s="25" t="s">
        <v>42</v>
      </c>
      <c r="C57" s="25"/>
      <c r="D57" s="25"/>
      <c r="E57" s="25">
        <v>0</v>
      </c>
      <c r="F57" s="157"/>
      <c r="G57" s="25"/>
      <c r="H57" s="25"/>
      <c r="I57" s="25">
        <v>0</v>
      </c>
      <c r="J57" s="157"/>
      <c r="K57" s="25"/>
      <c r="L57" s="25"/>
      <c r="M57" s="25">
        <v>0</v>
      </c>
      <c r="N57" s="157"/>
      <c r="O57" s="25"/>
      <c r="P57" s="25"/>
      <c r="Q57" s="25">
        <v>0</v>
      </c>
      <c r="R57" s="157"/>
      <c r="S57" s="25"/>
      <c r="T57" s="25"/>
      <c r="U57" s="25">
        <v>0</v>
      </c>
      <c r="V57" s="157"/>
      <c r="W57" s="25">
        <v>0</v>
      </c>
      <c r="X57" s="25"/>
      <c r="Y57" s="25">
        <v>0</v>
      </c>
      <c r="Z57" s="157"/>
      <c r="AA57" s="25">
        <v>0</v>
      </c>
      <c r="AB57" s="25"/>
      <c r="AC57" s="25">
        <v>0</v>
      </c>
      <c r="AD57" s="157"/>
      <c r="AE57" s="25"/>
      <c r="AF57" s="25"/>
      <c r="AG57" s="25">
        <v>0</v>
      </c>
      <c r="AH57" s="157"/>
      <c r="AI57" s="25"/>
      <c r="AJ57" s="25"/>
      <c r="AK57" s="25">
        <v>0</v>
      </c>
      <c r="AL57" s="157"/>
      <c r="AM57" s="25">
        <v>0</v>
      </c>
      <c r="AN57" s="25"/>
      <c r="AO57" s="25">
        <v>0</v>
      </c>
      <c r="AP57" s="157"/>
      <c r="AQ57" s="25"/>
      <c r="AR57" s="25"/>
      <c r="AS57" s="25">
        <v>0</v>
      </c>
      <c r="AT57" s="157"/>
      <c r="AU57" s="25">
        <v>0</v>
      </c>
      <c r="AV57" s="25"/>
      <c r="AW57" s="25">
        <v>0</v>
      </c>
      <c r="AX57" s="157"/>
      <c r="AY57" s="25"/>
      <c r="AZ57" s="25"/>
      <c r="BA57" s="25">
        <v>0</v>
      </c>
      <c r="BB57" s="157"/>
      <c r="BC57" s="25"/>
      <c r="BD57" s="25"/>
      <c r="BE57" s="25">
        <v>0</v>
      </c>
      <c r="BF57" s="157"/>
      <c r="BG57" s="25">
        <v>0</v>
      </c>
      <c r="BH57" s="25"/>
      <c r="BI57" s="25">
        <v>0</v>
      </c>
      <c r="BJ57" s="157"/>
      <c r="BK57" s="25"/>
      <c r="BL57" s="25"/>
      <c r="BM57" s="25">
        <v>0</v>
      </c>
      <c r="BN57" s="157"/>
      <c r="BO57" s="25"/>
      <c r="BP57" s="25"/>
      <c r="BQ57" s="25">
        <v>0</v>
      </c>
      <c r="BR57" s="157"/>
      <c r="BS57" s="25">
        <v>0</v>
      </c>
      <c r="BT57" s="25"/>
      <c r="BU57" s="25">
        <v>0</v>
      </c>
      <c r="BV57" s="157"/>
      <c r="BW57" s="25">
        <f t="shared" si="1"/>
        <v>0</v>
      </c>
      <c r="BX57" s="25">
        <f t="shared" si="2"/>
        <v>0</v>
      </c>
      <c r="BY57" s="25">
        <f t="shared" si="3"/>
        <v>0</v>
      </c>
      <c r="BZ57" s="157">
        <f t="shared" si="4"/>
        <v>0</v>
      </c>
    </row>
    <row r="58" spans="1:78" x14ac:dyDescent="0.2">
      <c r="A58" s="25">
        <v>52</v>
      </c>
      <c r="B58" s="25" t="s">
        <v>43</v>
      </c>
      <c r="C58" s="25"/>
      <c r="D58" s="25"/>
      <c r="E58" s="25">
        <v>0</v>
      </c>
      <c r="F58" s="157"/>
      <c r="G58" s="25"/>
      <c r="H58" s="25">
        <v>0</v>
      </c>
      <c r="I58" s="25">
        <v>0</v>
      </c>
      <c r="J58" s="157"/>
      <c r="K58" s="25"/>
      <c r="L58" s="25">
        <v>0</v>
      </c>
      <c r="M58" s="25">
        <v>0</v>
      </c>
      <c r="N58" s="157"/>
      <c r="O58" s="25">
        <v>13</v>
      </c>
      <c r="P58" s="25">
        <v>372</v>
      </c>
      <c r="Q58" s="25">
        <v>4297</v>
      </c>
      <c r="R58" s="157">
        <v>34171039.659999996</v>
      </c>
      <c r="S58" s="25"/>
      <c r="T58" s="25">
        <v>0</v>
      </c>
      <c r="U58" s="25">
        <v>0</v>
      </c>
      <c r="V58" s="157"/>
      <c r="W58" s="25">
        <v>0</v>
      </c>
      <c r="X58" s="25">
        <v>0</v>
      </c>
      <c r="Y58" s="25">
        <v>0</v>
      </c>
      <c r="Z58" s="157"/>
      <c r="AA58" s="25">
        <v>0</v>
      </c>
      <c r="AB58" s="25">
        <v>0</v>
      </c>
      <c r="AC58" s="25">
        <v>0</v>
      </c>
      <c r="AD58" s="157"/>
      <c r="AE58" s="25"/>
      <c r="AF58" s="25">
        <v>0</v>
      </c>
      <c r="AG58" s="25">
        <v>0</v>
      </c>
      <c r="AH58" s="157"/>
      <c r="AI58" s="25"/>
      <c r="AJ58" s="25">
        <v>0</v>
      </c>
      <c r="AK58" s="25">
        <v>0</v>
      </c>
      <c r="AL58" s="157"/>
      <c r="AM58" s="25">
        <v>0</v>
      </c>
      <c r="AN58" s="25">
        <v>0</v>
      </c>
      <c r="AO58" s="25">
        <v>0</v>
      </c>
      <c r="AP58" s="157"/>
      <c r="AQ58" s="25"/>
      <c r="AR58" s="25">
        <v>0</v>
      </c>
      <c r="AS58" s="25">
        <v>0</v>
      </c>
      <c r="AT58" s="157"/>
      <c r="AU58" s="25">
        <v>0</v>
      </c>
      <c r="AV58" s="25">
        <v>0</v>
      </c>
      <c r="AW58" s="25">
        <v>0</v>
      </c>
      <c r="AX58" s="157"/>
      <c r="AY58" s="25"/>
      <c r="AZ58" s="25">
        <v>0</v>
      </c>
      <c r="BA58" s="25">
        <v>0</v>
      </c>
      <c r="BB58" s="157"/>
      <c r="BC58" s="25"/>
      <c r="BD58" s="25">
        <v>0</v>
      </c>
      <c r="BE58" s="25">
        <v>0</v>
      </c>
      <c r="BF58" s="157"/>
      <c r="BG58" s="25">
        <v>0</v>
      </c>
      <c r="BH58" s="25">
        <v>0</v>
      </c>
      <c r="BI58" s="25">
        <v>0</v>
      </c>
      <c r="BJ58" s="157"/>
      <c r="BK58" s="25"/>
      <c r="BL58" s="25">
        <v>0</v>
      </c>
      <c r="BM58" s="25">
        <v>0</v>
      </c>
      <c r="BN58" s="157"/>
      <c r="BO58" s="25"/>
      <c r="BP58" s="25">
        <v>0</v>
      </c>
      <c r="BQ58" s="25">
        <v>0</v>
      </c>
      <c r="BR58" s="157"/>
      <c r="BS58" s="25">
        <v>0</v>
      </c>
      <c r="BT58" s="25">
        <v>0</v>
      </c>
      <c r="BU58" s="25">
        <v>0</v>
      </c>
      <c r="BV58" s="157"/>
      <c r="BW58" s="25">
        <f t="shared" si="1"/>
        <v>13</v>
      </c>
      <c r="BX58" s="25">
        <f t="shared" si="2"/>
        <v>372</v>
      </c>
      <c r="BY58" s="25">
        <f t="shared" si="3"/>
        <v>4297</v>
      </c>
      <c r="BZ58" s="157">
        <f t="shared" si="4"/>
        <v>34171039.659999996</v>
      </c>
    </row>
    <row r="59" spans="1:78" x14ac:dyDescent="0.2">
      <c r="A59" s="25">
        <v>53</v>
      </c>
      <c r="B59" s="25" t="s">
        <v>44</v>
      </c>
      <c r="C59" s="25"/>
      <c r="D59" s="25"/>
      <c r="E59" s="25">
        <v>0</v>
      </c>
      <c r="F59" s="157"/>
      <c r="G59" s="25"/>
      <c r="H59" s="25">
        <v>0</v>
      </c>
      <c r="I59" s="25">
        <v>0</v>
      </c>
      <c r="J59" s="157"/>
      <c r="K59" s="25"/>
      <c r="L59" s="25">
        <v>0</v>
      </c>
      <c r="M59" s="25">
        <v>0</v>
      </c>
      <c r="N59" s="157"/>
      <c r="O59" s="25">
        <v>41</v>
      </c>
      <c r="P59" s="25">
        <v>1135</v>
      </c>
      <c r="Q59" s="25">
        <v>13109</v>
      </c>
      <c r="R59" s="157">
        <v>104261096.23</v>
      </c>
      <c r="S59" s="25"/>
      <c r="T59" s="25">
        <v>0</v>
      </c>
      <c r="U59" s="25">
        <v>0</v>
      </c>
      <c r="V59" s="157"/>
      <c r="W59" s="25">
        <v>0</v>
      </c>
      <c r="X59" s="25">
        <v>0</v>
      </c>
      <c r="Y59" s="25">
        <v>0</v>
      </c>
      <c r="Z59" s="157"/>
      <c r="AA59" s="25">
        <v>0</v>
      </c>
      <c r="AB59" s="25">
        <v>0</v>
      </c>
      <c r="AC59" s="25">
        <v>0</v>
      </c>
      <c r="AD59" s="157"/>
      <c r="AE59" s="25"/>
      <c r="AF59" s="25">
        <v>0</v>
      </c>
      <c r="AG59" s="25">
        <v>0</v>
      </c>
      <c r="AH59" s="157"/>
      <c r="AI59" s="25"/>
      <c r="AJ59" s="25">
        <v>0</v>
      </c>
      <c r="AK59" s="25">
        <v>0</v>
      </c>
      <c r="AL59" s="157"/>
      <c r="AM59" s="25">
        <v>0</v>
      </c>
      <c r="AN59" s="25">
        <v>0</v>
      </c>
      <c r="AO59" s="25">
        <v>0</v>
      </c>
      <c r="AP59" s="157"/>
      <c r="AQ59" s="25"/>
      <c r="AR59" s="25">
        <v>0</v>
      </c>
      <c r="AS59" s="25">
        <v>0</v>
      </c>
      <c r="AT59" s="157"/>
      <c r="AU59" s="25">
        <v>0</v>
      </c>
      <c r="AV59" s="25">
        <v>0</v>
      </c>
      <c r="AW59" s="25">
        <v>0</v>
      </c>
      <c r="AX59" s="157"/>
      <c r="AY59" s="25"/>
      <c r="AZ59" s="25">
        <v>0</v>
      </c>
      <c r="BA59" s="25">
        <v>0</v>
      </c>
      <c r="BB59" s="157"/>
      <c r="BC59" s="25"/>
      <c r="BD59" s="25">
        <v>0</v>
      </c>
      <c r="BE59" s="25">
        <v>0</v>
      </c>
      <c r="BF59" s="157"/>
      <c r="BG59" s="25">
        <v>0</v>
      </c>
      <c r="BH59" s="25">
        <v>0</v>
      </c>
      <c r="BI59" s="25">
        <v>0</v>
      </c>
      <c r="BJ59" s="157"/>
      <c r="BK59" s="25"/>
      <c r="BL59" s="25">
        <v>0</v>
      </c>
      <c r="BM59" s="25">
        <v>0</v>
      </c>
      <c r="BN59" s="157"/>
      <c r="BO59" s="25"/>
      <c r="BP59" s="25">
        <v>0</v>
      </c>
      <c r="BQ59" s="25">
        <v>0</v>
      </c>
      <c r="BR59" s="157"/>
      <c r="BS59" s="25">
        <v>0</v>
      </c>
      <c r="BT59" s="25">
        <v>0</v>
      </c>
      <c r="BU59" s="25">
        <v>0</v>
      </c>
      <c r="BV59" s="157"/>
      <c r="BW59" s="25">
        <f t="shared" si="1"/>
        <v>41</v>
      </c>
      <c r="BX59" s="25">
        <f t="shared" si="2"/>
        <v>1135</v>
      </c>
      <c r="BY59" s="25">
        <f t="shared" si="3"/>
        <v>13109</v>
      </c>
      <c r="BZ59" s="157">
        <f t="shared" si="4"/>
        <v>104261096.23</v>
      </c>
    </row>
    <row r="60" spans="1:78" x14ac:dyDescent="0.2">
      <c r="A60" s="25">
        <v>54</v>
      </c>
      <c r="B60" s="25" t="s">
        <v>77</v>
      </c>
      <c r="C60" s="25"/>
      <c r="D60" s="25"/>
      <c r="E60" s="25">
        <v>0</v>
      </c>
      <c r="F60" s="157"/>
      <c r="G60" s="25"/>
      <c r="H60" s="25"/>
      <c r="I60" s="25">
        <v>0</v>
      </c>
      <c r="J60" s="157"/>
      <c r="K60" s="25"/>
      <c r="L60" s="25"/>
      <c r="M60" s="25">
        <v>0</v>
      </c>
      <c r="N60" s="157"/>
      <c r="O60" s="25"/>
      <c r="P60" s="25"/>
      <c r="Q60" s="25">
        <v>0</v>
      </c>
      <c r="R60" s="157"/>
      <c r="S60" s="25"/>
      <c r="T60" s="25"/>
      <c r="U60" s="25">
        <v>0</v>
      </c>
      <c r="V60" s="157"/>
      <c r="W60" s="25">
        <v>0</v>
      </c>
      <c r="X60" s="25"/>
      <c r="Y60" s="25">
        <v>0</v>
      </c>
      <c r="Z60" s="157"/>
      <c r="AA60" s="25">
        <v>0</v>
      </c>
      <c r="AB60" s="25"/>
      <c r="AC60" s="25">
        <v>0</v>
      </c>
      <c r="AD60" s="157"/>
      <c r="AE60" s="25"/>
      <c r="AF60" s="25"/>
      <c r="AG60" s="25">
        <v>0</v>
      </c>
      <c r="AH60" s="157"/>
      <c r="AI60" s="25"/>
      <c r="AJ60" s="25"/>
      <c r="AK60" s="25">
        <v>0</v>
      </c>
      <c r="AL60" s="157"/>
      <c r="AM60" s="25">
        <v>0</v>
      </c>
      <c r="AN60" s="25"/>
      <c r="AO60" s="25">
        <v>0</v>
      </c>
      <c r="AP60" s="157"/>
      <c r="AQ60" s="25"/>
      <c r="AR60" s="25"/>
      <c r="AS60" s="25">
        <v>0</v>
      </c>
      <c r="AT60" s="157"/>
      <c r="AU60" s="25">
        <v>0</v>
      </c>
      <c r="AV60" s="25"/>
      <c r="AW60" s="25">
        <v>0</v>
      </c>
      <c r="AX60" s="157"/>
      <c r="AY60" s="25"/>
      <c r="AZ60" s="25"/>
      <c r="BA60" s="25">
        <v>0</v>
      </c>
      <c r="BB60" s="157"/>
      <c r="BC60" s="25"/>
      <c r="BD60" s="25"/>
      <c r="BE60" s="25">
        <v>0</v>
      </c>
      <c r="BF60" s="157"/>
      <c r="BG60" s="25">
        <v>0</v>
      </c>
      <c r="BH60" s="25"/>
      <c r="BI60" s="25">
        <v>0</v>
      </c>
      <c r="BJ60" s="157"/>
      <c r="BK60" s="25"/>
      <c r="BL60" s="25"/>
      <c r="BM60" s="25">
        <v>0</v>
      </c>
      <c r="BN60" s="157"/>
      <c r="BO60" s="25"/>
      <c r="BP60" s="25"/>
      <c r="BQ60" s="25">
        <v>0</v>
      </c>
      <c r="BR60" s="157"/>
      <c r="BS60" s="25">
        <v>0</v>
      </c>
      <c r="BT60" s="25"/>
      <c r="BU60" s="25">
        <v>0</v>
      </c>
      <c r="BV60" s="157"/>
      <c r="BW60" s="25">
        <f t="shared" si="1"/>
        <v>0</v>
      </c>
      <c r="BX60" s="25">
        <f t="shared" si="2"/>
        <v>0</v>
      </c>
      <c r="BY60" s="25">
        <f t="shared" si="3"/>
        <v>0</v>
      </c>
      <c r="BZ60" s="157">
        <f t="shared" si="4"/>
        <v>0</v>
      </c>
    </row>
    <row r="61" spans="1:78" x14ac:dyDescent="0.2">
      <c r="A61" s="25">
        <v>55</v>
      </c>
      <c r="B61" s="25" t="s">
        <v>46</v>
      </c>
      <c r="C61" s="25"/>
      <c r="D61" s="25"/>
      <c r="E61" s="25">
        <v>0</v>
      </c>
      <c r="F61" s="157"/>
      <c r="G61" s="25"/>
      <c r="H61" s="25"/>
      <c r="I61" s="25">
        <v>0</v>
      </c>
      <c r="J61" s="157"/>
      <c r="K61" s="25"/>
      <c r="L61" s="25"/>
      <c r="M61" s="25">
        <v>0</v>
      </c>
      <c r="N61" s="157"/>
      <c r="O61" s="25"/>
      <c r="P61" s="25"/>
      <c r="Q61" s="25">
        <v>0</v>
      </c>
      <c r="R61" s="157"/>
      <c r="S61" s="25"/>
      <c r="T61" s="25"/>
      <c r="U61" s="25">
        <v>0</v>
      </c>
      <c r="V61" s="157"/>
      <c r="W61" s="25">
        <v>0</v>
      </c>
      <c r="X61" s="25"/>
      <c r="Y61" s="25">
        <v>0</v>
      </c>
      <c r="Z61" s="157"/>
      <c r="AA61" s="25">
        <v>0</v>
      </c>
      <c r="AB61" s="25"/>
      <c r="AC61" s="25">
        <v>0</v>
      </c>
      <c r="AD61" s="157"/>
      <c r="AE61" s="25"/>
      <c r="AF61" s="25"/>
      <c r="AG61" s="25">
        <v>0</v>
      </c>
      <c r="AH61" s="157"/>
      <c r="AI61" s="25"/>
      <c r="AJ61" s="25"/>
      <c r="AK61" s="25">
        <v>0</v>
      </c>
      <c r="AL61" s="157"/>
      <c r="AM61" s="25">
        <v>0</v>
      </c>
      <c r="AN61" s="25"/>
      <c r="AO61" s="25">
        <v>0</v>
      </c>
      <c r="AP61" s="157"/>
      <c r="AQ61" s="25"/>
      <c r="AR61" s="25"/>
      <c r="AS61" s="25">
        <v>0</v>
      </c>
      <c r="AT61" s="157"/>
      <c r="AU61" s="25">
        <v>0</v>
      </c>
      <c r="AV61" s="25"/>
      <c r="AW61" s="25">
        <v>0</v>
      </c>
      <c r="AX61" s="157"/>
      <c r="AY61" s="25"/>
      <c r="AZ61" s="25"/>
      <c r="BA61" s="25">
        <v>0</v>
      </c>
      <c r="BB61" s="157"/>
      <c r="BC61" s="25"/>
      <c r="BD61" s="25"/>
      <c r="BE61" s="25">
        <v>0</v>
      </c>
      <c r="BF61" s="157"/>
      <c r="BG61" s="25">
        <v>0</v>
      </c>
      <c r="BH61" s="25"/>
      <c r="BI61" s="25">
        <v>0</v>
      </c>
      <c r="BJ61" s="157"/>
      <c r="BK61" s="25"/>
      <c r="BL61" s="25"/>
      <c r="BM61" s="25">
        <v>0</v>
      </c>
      <c r="BN61" s="157"/>
      <c r="BO61" s="25"/>
      <c r="BP61" s="25"/>
      <c r="BQ61" s="25">
        <v>0</v>
      </c>
      <c r="BR61" s="157"/>
      <c r="BS61" s="25">
        <v>0</v>
      </c>
      <c r="BT61" s="25"/>
      <c r="BU61" s="25">
        <v>0</v>
      </c>
      <c r="BV61" s="157"/>
      <c r="BW61" s="25">
        <f t="shared" si="1"/>
        <v>0</v>
      </c>
      <c r="BX61" s="25">
        <f t="shared" si="2"/>
        <v>0</v>
      </c>
      <c r="BY61" s="25">
        <f t="shared" si="3"/>
        <v>0</v>
      </c>
      <c r="BZ61" s="157">
        <f t="shared" si="4"/>
        <v>0</v>
      </c>
    </row>
    <row r="62" spans="1:78" x14ac:dyDescent="0.2">
      <c r="A62" s="25">
        <v>56</v>
      </c>
      <c r="B62" s="25" t="s">
        <v>48</v>
      </c>
      <c r="C62" s="25"/>
      <c r="D62" s="25"/>
      <c r="E62" s="25">
        <v>0</v>
      </c>
      <c r="F62" s="157"/>
      <c r="G62" s="25"/>
      <c r="H62" s="25"/>
      <c r="I62" s="25">
        <v>0</v>
      </c>
      <c r="J62" s="157"/>
      <c r="K62" s="25"/>
      <c r="L62" s="25"/>
      <c r="M62" s="25">
        <v>0</v>
      </c>
      <c r="N62" s="157"/>
      <c r="O62" s="25"/>
      <c r="P62" s="25"/>
      <c r="Q62" s="25">
        <v>0</v>
      </c>
      <c r="R62" s="157"/>
      <c r="S62" s="25"/>
      <c r="T62" s="25"/>
      <c r="U62" s="25">
        <v>0</v>
      </c>
      <c r="V62" s="157"/>
      <c r="W62" s="25">
        <v>0</v>
      </c>
      <c r="X62" s="25"/>
      <c r="Y62" s="25">
        <v>0</v>
      </c>
      <c r="Z62" s="157"/>
      <c r="AA62" s="25">
        <v>0</v>
      </c>
      <c r="AB62" s="25"/>
      <c r="AC62" s="25">
        <v>0</v>
      </c>
      <c r="AD62" s="157"/>
      <c r="AE62" s="25"/>
      <c r="AF62" s="25"/>
      <c r="AG62" s="25">
        <v>0</v>
      </c>
      <c r="AH62" s="157"/>
      <c r="AI62" s="25"/>
      <c r="AJ62" s="25"/>
      <c r="AK62" s="25">
        <v>0</v>
      </c>
      <c r="AL62" s="157"/>
      <c r="AM62" s="25">
        <v>0</v>
      </c>
      <c r="AN62" s="25"/>
      <c r="AO62" s="25">
        <v>0</v>
      </c>
      <c r="AP62" s="157"/>
      <c r="AQ62" s="25"/>
      <c r="AR62" s="25"/>
      <c r="AS62" s="25">
        <v>0</v>
      </c>
      <c r="AT62" s="157"/>
      <c r="AU62" s="25">
        <v>0</v>
      </c>
      <c r="AV62" s="25"/>
      <c r="AW62" s="25">
        <v>0</v>
      </c>
      <c r="AX62" s="157"/>
      <c r="AY62" s="25">
        <v>2</v>
      </c>
      <c r="AZ62" s="25">
        <v>62</v>
      </c>
      <c r="BA62" s="25">
        <v>625</v>
      </c>
      <c r="BB62" s="157">
        <v>9873640.6601999998</v>
      </c>
      <c r="BC62" s="25"/>
      <c r="BD62" s="25"/>
      <c r="BE62" s="25">
        <v>0</v>
      </c>
      <c r="BF62" s="157"/>
      <c r="BG62" s="25">
        <v>0</v>
      </c>
      <c r="BH62" s="25"/>
      <c r="BI62" s="25">
        <v>0</v>
      </c>
      <c r="BJ62" s="157"/>
      <c r="BK62" s="25"/>
      <c r="BL62" s="25"/>
      <c r="BM62" s="25">
        <v>0</v>
      </c>
      <c r="BN62" s="157"/>
      <c r="BO62" s="25"/>
      <c r="BP62" s="25"/>
      <c r="BQ62" s="25">
        <v>0</v>
      </c>
      <c r="BR62" s="157"/>
      <c r="BS62" s="25">
        <v>0</v>
      </c>
      <c r="BT62" s="25"/>
      <c r="BU62" s="25">
        <v>0</v>
      </c>
      <c r="BV62" s="157"/>
      <c r="BW62" s="25">
        <f t="shared" si="1"/>
        <v>2</v>
      </c>
      <c r="BX62" s="25">
        <f t="shared" si="2"/>
        <v>62</v>
      </c>
      <c r="BY62" s="25">
        <f t="shared" si="3"/>
        <v>625</v>
      </c>
      <c r="BZ62" s="157">
        <f t="shared" si="4"/>
        <v>9873640.6601999998</v>
      </c>
    </row>
    <row r="63" spans="1:78" x14ac:dyDescent="0.2">
      <c r="A63" s="25">
        <v>57</v>
      </c>
      <c r="B63" s="25" t="s">
        <v>51</v>
      </c>
      <c r="C63" s="25"/>
      <c r="D63" s="25"/>
      <c r="E63" s="25">
        <v>0</v>
      </c>
      <c r="F63" s="157"/>
      <c r="G63" s="25"/>
      <c r="H63" s="25"/>
      <c r="I63" s="25">
        <v>0</v>
      </c>
      <c r="J63" s="157"/>
      <c r="K63" s="25"/>
      <c r="L63" s="25"/>
      <c r="M63" s="25">
        <v>0</v>
      </c>
      <c r="N63" s="157"/>
      <c r="O63" s="25"/>
      <c r="P63" s="25"/>
      <c r="Q63" s="25">
        <v>0</v>
      </c>
      <c r="R63" s="157"/>
      <c r="S63" s="25"/>
      <c r="T63" s="25"/>
      <c r="U63" s="25">
        <v>0</v>
      </c>
      <c r="V63" s="157"/>
      <c r="W63" s="25">
        <v>0</v>
      </c>
      <c r="X63" s="25"/>
      <c r="Y63" s="25">
        <v>0</v>
      </c>
      <c r="Z63" s="157"/>
      <c r="AA63" s="25">
        <v>0</v>
      </c>
      <c r="AB63" s="25"/>
      <c r="AC63" s="25">
        <v>0</v>
      </c>
      <c r="AD63" s="157"/>
      <c r="AE63" s="25"/>
      <c r="AF63" s="25"/>
      <c r="AG63" s="25">
        <v>0</v>
      </c>
      <c r="AH63" s="157"/>
      <c r="AI63" s="25"/>
      <c r="AJ63" s="25"/>
      <c r="AK63" s="25">
        <v>0</v>
      </c>
      <c r="AL63" s="157"/>
      <c r="AM63" s="25">
        <v>0</v>
      </c>
      <c r="AN63" s="25"/>
      <c r="AO63" s="25">
        <v>0</v>
      </c>
      <c r="AP63" s="157"/>
      <c r="AQ63" s="25"/>
      <c r="AR63" s="25"/>
      <c r="AS63" s="25">
        <v>0</v>
      </c>
      <c r="AT63" s="157"/>
      <c r="AU63" s="25">
        <v>0</v>
      </c>
      <c r="AV63" s="25"/>
      <c r="AW63" s="25">
        <v>0</v>
      </c>
      <c r="AX63" s="157"/>
      <c r="AY63" s="25"/>
      <c r="AZ63" s="25"/>
      <c r="BA63" s="25">
        <v>0</v>
      </c>
      <c r="BB63" s="157"/>
      <c r="BC63" s="25"/>
      <c r="BD63" s="25"/>
      <c r="BE63" s="25">
        <v>0</v>
      </c>
      <c r="BF63" s="157"/>
      <c r="BG63" s="25">
        <v>0</v>
      </c>
      <c r="BH63" s="25"/>
      <c r="BI63" s="25">
        <v>0</v>
      </c>
      <c r="BJ63" s="157"/>
      <c r="BK63" s="25"/>
      <c r="BL63" s="25"/>
      <c r="BM63" s="25">
        <v>0</v>
      </c>
      <c r="BN63" s="157"/>
      <c r="BO63" s="25"/>
      <c r="BP63" s="25"/>
      <c r="BQ63" s="25">
        <v>0</v>
      </c>
      <c r="BR63" s="157"/>
      <c r="BS63" s="25">
        <v>0</v>
      </c>
      <c r="BT63" s="25"/>
      <c r="BU63" s="25">
        <v>0</v>
      </c>
      <c r="BV63" s="157"/>
      <c r="BW63" s="25">
        <f t="shared" si="1"/>
        <v>0</v>
      </c>
      <c r="BX63" s="25">
        <f t="shared" si="2"/>
        <v>0</v>
      </c>
      <c r="BY63" s="25">
        <f t="shared" si="3"/>
        <v>0</v>
      </c>
      <c r="BZ63" s="157">
        <f t="shared" si="4"/>
        <v>0</v>
      </c>
    </row>
    <row r="64" spans="1:78" x14ac:dyDescent="0.2">
      <c r="A64" s="25">
        <v>58</v>
      </c>
      <c r="B64" s="25" t="s">
        <v>53</v>
      </c>
      <c r="C64" s="25">
        <v>2</v>
      </c>
      <c r="D64" s="25">
        <v>48</v>
      </c>
      <c r="E64" s="25">
        <v>479</v>
      </c>
      <c r="F64" s="157">
        <v>472039.22000000009</v>
      </c>
      <c r="G64" s="25"/>
      <c r="H64" s="25"/>
      <c r="I64" s="25">
        <v>0</v>
      </c>
      <c r="J64" s="157"/>
      <c r="K64" s="25"/>
      <c r="L64" s="25"/>
      <c r="M64" s="25">
        <v>0</v>
      </c>
      <c r="N64" s="157"/>
      <c r="O64" s="25"/>
      <c r="P64" s="25"/>
      <c r="Q64" s="25">
        <v>0</v>
      </c>
      <c r="R64" s="157"/>
      <c r="S64" s="25"/>
      <c r="T64" s="25"/>
      <c r="U64" s="25">
        <v>0</v>
      </c>
      <c r="V64" s="157"/>
      <c r="W64" s="25">
        <v>0</v>
      </c>
      <c r="X64" s="25"/>
      <c r="Y64" s="25">
        <v>0</v>
      </c>
      <c r="Z64" s="157"/>
      <c r="AA64" s="25">
        <v>0</v>
      </c>
      <c r="AB64" s="25"/>
      <c r="AC64" s="25">
        <v>0</v>
      </c>
      <c r="AD64" s="157"/>
      <c r="AE64" s="25"/>
      <c r="AF64" s="25"/>
      <c r="AG64" s="25">
        <v>0</v>
      </c>
      <c r="AH64" s="157"/>
      <c r="AI64" s="25"/>
      <c r="AJ64" s="25"/>
      <c r="AK64" s="25">
        <v>0</v>
      </c>
      <c r="AL64" s="157"/>
      <c r="AM64" s="25">
        <v>0</v>
      </c>
      <c r="AN64" s="25"/>
      <c r="AO64" s="25">
        <v>0</v>
      </c>
      <c r="AP64" s="157"/>
      <c r="AQ64" s="25"/>
      <c r="AR64" s="25"/>
      <c r="AS64" s="25">
        <v>0</v>
      </c>
      <c r="AT64" s="157"/>
      <c r="AU64" s="25">
        <v>0</v>
      </c>
      <c r="AV64" s="25"/>
      <c r="AW64" s="25">
        <v>0</v>
      </c>
      <c r="AX64" s="157"/>
      <c r="AY64" s="25"/>
      <c r="AZ64" s="25"/>
      <c r="BA64" s="25">
        <v>0</v>
      </c>
      <c r="BB64" s="157"/>
      <c r="BC64" s="25"/>
      <c r="BD64" s="25"/>
      <c r="BE64" s="25">
        <v>0</v>
      </c>
      <c r="BF64" s="157"/>
      <c r="BG64" s="25">
        <v>2</v>
      </c>
      <c r="BH64" s="25">
        <v>48</v>
      </c>
      <c r="BI64" s="25">
        <v>474</v>
      </c>
      <c r="BJ64" s="157">
        <v>554646.07999999996</v>
      </c>
      <c r="BK64" s="25"/>
      <c r="BL64" s="25"/>
      <c r="BM64" s="25">
        <v>0</v>
      </c>
      <c r="BN64" s="157"/>
      <c r="BO64" s="25"/>
      <c r="BP64" s="25"/>
      <c r="BQ64" s="25">
        <v>0</v>
      </c>
      <c r="BR64" s="157"/>
      <c r="BS64" s="25">
        <v>0</v>
      </c>
      <c r="BT64" s="25"/>
      <c r="BU64" s="25">
        <v>0</v>
      </c>
      <c r="BV64" s="157"/>
      <c r="BW64" s="25">
        <f t="shared" si="1"/>
        <v>4</v>
      </c>
      <c r="BX64" s="25">
        <f t="shared" si="2"/>
        <v>96</v>
      </c>
      <c r="BY64" s="25">
        <f t="shared" si="3"/>
        <v>953</v>
      </c>
      <c r="BZ64" s="157">
        <f t="shared" si="4"/>
        <v>1026685.3</v>
      </c>
    </row>
    <row r="65" spans="1:78" x14ac:dyDescent="0.2">
      <c r="A65" s="25">
        <v>59</v>
      </c>
      <c r="B65" s="25" t="s">
        <v>47</v>
      </c>
      <c r="C65" s="25"/>
      <c r="D65" s="25">
        <v>0</v>
      </c>
      <c r="E65" s="25">
        <v>0</v>
      </c>
      <c r="F65" s="157"/>
      <c r="G65" s="25"/>
      <c r="H65" s="25">
        <v>0</v>
      </c>
      <c r="I65" s="25">
        <v>0</v>
      </c>
      <c r="J65" s="157"/>
      <c r="K65" s="25"/>
      <c r="L65" s="25">
        <v>0</v>
      </c>
      <c r="M65" s="25">
        <v>0</v>
      </c>
      <c r="N65" s="157"/>
      <c r="O65" s="25"/>
      <c r="P65" s="25">
        <v>0</v>
      </c>
      <c r="Q65" s="25">
        <v>0</v>
      </c>
      <c r="R65" s="157"/>
      <c r="S65" s="25"/>
      <c r="T65" s="25">
        <v>0</v>
      </c>
      <c r="U65" s="25">
        <v>0</v>
      </c>
      <c r="V65" s="157"/>
      <c r="W65" s="25">
        <v>0</v>
      </c>
      <c r="X65" s="25">
        <v>0</v>
      </c>
      <c r="Y65" s="25">
        <v>0</v>
      </c>
      <c r="Z65" s="157"/>
      <c r="AA65" s="25">
        <v>0</v>
      </c>
      <c r="AB65" s="25">
        <v>0</v>
      </c>
      <c r="AC65" s="25">
        <v>0</v>
      </c>
      <c r="AD65" s="157"/>
      <c r="AE65" s="25"/>
      <c r="AF65" s="25">
        <v>0</v>
      </c>
      <c r="AG65" s="25">
        <v>0</v>
      </c>
      <c r="AH65" s="157"/>
      <c r="AI65" s="25"/>
      <c r="AJ65" s="25">
        <v>0</v>
      </c>
      <c r="AK65" s="25">
        <v>0</v>
      </c>
      <c r="AL65" s="157"/>
      <c r="AM65" s="25">
        <v>0</v>
      </c>
      <c r="AN65" s="25">
        <v>0</v>
      </c>
      <c r="AO65" s="25">
        <v>0</v>
      </c>
      <c r="AP65" s="157"/>
      <c r="AQ65" s="25"/>
      <c r="AR65" s="25">
        <v>0</v>
      </c>
      <c r="AS65" s="25">
        <v>0</v>
      </c>
      <c r="AT65" s="157"/>
      <c r="AU65" s="25">
        <v>0</v>
      </c>
      <c r="AV65" s="25">
        <v>0</v>
      </c>
      <c r="AW65" s="25">
        <v>0</v>
      </c>
      <c r="AX65" s="157"/>
      <c r="AY65" s="25"/>
      <c r="AZ65" s="25">
        <v>0</v>
      </c>
      <c r="BA65" s="25">
        <v>0</v>
      </c>
      <c r="BB65" s="157"/>
      <c r="BC65" s="25">
        <v>1</v>
      </c>
      <c r="BD65" s="25">
        <v>40</v>
      </c>
      <c r="BE65" s="25">
        <v>285</v>
      </c>
      <c r="BF65" s="157">
        <v>1888156.88</v>
      </c>
      <c r="BG65" s="25">
        <v>0</v>
      </c>
      <c r="BH65" s="25">
        <v>0</v>
      </c>
      <c r="BI65" s="25">
        <v>0</v>
      </c>
      <c r="BJ65" s="157"/>
      <c r="BK65" s="25"/>
      <c r="BL65" s="25">
        <v>0</v>
      </c>
      <c r="BM65" s="25">
        <v>0</v>
      </c>
      <c r="BN65" s="157"/>
      <c r="BO65" s="25"/>
      <c r="BP65" s="25">
        <v>0</v>
      </c>
      <c r="BQ65" s="25">
        <v>0</v>
      </c>
      <c r="BR65" s="157"/>
      <c r="BS65" s="25">
        <v>0</v>
      </c>
      <c r="BT65" s="25">
        <v>0</v>
      </c>
      <c r="BU65" s="25">
        <v>0</v>
      </c>
      <c r="BV65" s="157"/>
      <c r="BW65" s="25">
        <f t="shared" si="1"/>
        <v>1</v>
      </c>
      <c r="BX65" s="25">
        <f t="shared" si="2"/>
        <v>40</v>
      </c>
      <c r="BY65" s="25">
        <f t="shared" si="3"/>
        <v>285</v>
      </c>
      <c r="BZ65" s="157">
        <f t="shared" si="4"/>
        <v>1888156.88</v>
      </c>
    </row>
    <row r="66" spans="1:78" x14ac:dyDescent="0.2">
      <c r="A66" s="25">
        <v>60</v>
      </c>
      <c r="B66" s="25" t="s">
        <v>45</v>
      </c>
      <c r="C66" s="25"/>
      <c r="D66" s="25">
        <v>0</v>
      </c>
      <c r="E66" s="25">
        <v>0</v>
      </c>
      <c r="F66" s="157"/>
      <c r="G66" s="25"/>
      <c r="H66" s="25">
        <v>0</v>
      </c>
      <c r="I66" s="25">
        <v>0</v>
      </c>
      <c r="J66" s="157"/>
      <c r="K66" s="25"/>
      <c r="L66" s="25">
        <v>0</v>
      </c>
      <c r="M66" s="25">
        <v>0</v>
      </c>
      <c r="N66" s="157"/>
      <c r="O66" s="25"/>
      <c r="P66" s="25">
        <v>0</v>
      </c>
      <c r="Q66" s="25">
        <v>0</v>
      </c>
      <c r="R66" s="157"/>
      <c r="S66" s="25"/>
      <c r="T66" s="25">
        <v>0</v>
      </c>
      <c r="U66" s="25">
        <v>0</v>
      </c>
      <c r="V66" s="157"/>
      <c r="W66" s="25">
        <v>0</v>
      </c>
      <c r="X66" s="25">
        <v>0</v>
      </c>
      <c r="Y66" s="25">
        <v>0</v>
      </c>
      <c r="Z66" s="157"/>
      <c r="AA66" s="25">
        <v>0</v>
      </c>
      <c r="AB66" s="25">
        <v>0</v>
      </c>
      <c r="AC66" s="25">
        <v>0</v>
      </c>
      <c r="AD66" s="157"/>
      <c r="AE66" s="25"/>
      <c r="AF66" s="25">
        <v>0</v>
      </c>
      <c r="AG66" s="25">
        <v>0</v>
      </c>
      <c r="AH66" s="157"/>
      <c r="AI66" s="25"/>
      <c r="AJ66" s="25">
        <v>0</v>
      </c>
      <c r="AK66" s="25">
        <v>0</v>
      </c>
      <c r="AL66" s="157"/>
      <c r="AM66" s="25">
        <v>0</v>
      </c>
      <c r="AN66" s="25">
        <v>0</v>
      </c>
      <c r="AO66" s="25">
        <v>0</v>
      </c>
      <c r="AP66" s="157"/>
      <c r="AQ66" s="25"/>
      <c r="AR66" s="25">
        <v>0</v>
      </c>
      <c r="AS66" s="25">
        <v>0</v>
      </c>
      <c r="AT66" s="157"/>
      <c r="AU66" s="25">
        <v>0</v>
      </c>
      <c r="AV66" s="25">
        <v>0</v>
      </c>
      <c r="AW66" s="25">
        <v>0</v>
      </c>
      <c r="AX66" s="157"/>
      <c r="AY66" s="25"/>
      <c r="AZ66" s="25">
        <v>0</v>
      </c>
      <c r="BA66" s="25">
        <v>0</v>
      </c>
      <c r="BB66" s="157"/>
      <c r="BC66" s="25"/>
      <c r="BD66" s="25">
        <v>0</v>
      </c>
      <c r="BE66" s="25">
        <v>0</v>
      </c>
      <c r="BF66" s="157"/>
      <c r="BG66" s="25">
        <v>0</v>
      </c>
      <c r="BH66" s="25">
        <v>0</v>
      </c>
      <c r="BI66" s="25">
        <v>0</v>
      </c>
      <c r="BJ66" s="157"/>
      <c r="BK66" s="25"/>
      <c r="BL66" s="25">
        <v>0</v>
      </c>
      <c r="BM66" s="25">
        <v>0</v>
      </c>
      <c r="BN66" s="157"/>
      <c r="BO66" s="25"/>
      <c r="BP66" s="25">
        <v>0</v>
      </c>
      <c r="BQ66" s="25">
        <v>0</v>
      </c>
      <c r="BR66" s="157"/>
      <c r="BS66" s="25">
        <v>0</v>
      </c>
      <c r="BT66" s="25">
        <v>0</v>
      </c>
      <c r="BU66" s="25">
        <v>0</v>
      </c>
      <c r="BV66" s="157"/>
      <c r="BW66" s="25">
        <f t="shared" si="1"/>
        <v>0</v>
      </c>
      <c r="BX66" s="25">
        <f t="shared" si="2"/>
        <v>0</v>
      </c>
      <c r="BY66" s="25">
        <f t="shared" si="3"/>
        <v>0</v>
      </c>
      <c r="BZ66" s="157">
        <f t="shared" si="4"/>
        <v>0</v>
      </c>
    </row>
    <row r="67" spans="1:78" x14ac:dyDescent="0.2">
      <c r="A67" s="25">
        <v>61</v>
      </c>
      <c r="B67" s="25" t="s">
        <v>49</v>
      </c>
      <c r="C67" s="25"/>
      <c r="D67" s="25"/>
      <c r="E67" s="25">
        <v>0</v>
      </c>
      <c r="F67" s="157"/>
      <c r="G67" s="25"/>
      <c r="H67" s="25"/>
      <c r="I67" s="25">
        <v>0</v>
      </c>
      <c r="J67" s="157"/>
      <c r="K67" s="25"/>
      <c r="L67" s="25"/>
      <c r="M67" s="25">
        <v>0</v>
      </c>
      <c r="N67" s="157"/>
      <c r="O67" s="25"/>
      <c r="P67" s="25"/>
      <c r="Q67" s="25">
        <v>0</v>
      </c>
      <c r="R67" s="157"/>
      <c r="S67" s="25"/>
      <c r="T67" s="25"/>
      <c r="U67" s="25">
        <v>0</v>
      </c>
      <c r="V67" s="157"/>
      <c r="W67" s="25">
        <v>0</v>
      </c>
      <c r="X67" s="25"/>
      <c r="Y67" s="25">
        <v>0</v>
      </c>
      <c r="Z67" s="157"/>
      <c r="AA67" s="25">
        <v>0</v>
      </c>
      <c r="AB67" s="25"/>
      <c r="AC67" s="25">
        <v>0</v>
      </c>
      <c r="AD67" s="157"/>
      <c r="AE67" s="25"/>
      <c r="AF67" s="25"/>
      <c r="AG67" s="25">
        <v>0</v>
      </c>
      <c r="AH67" s="157"/>
      <c r="AI67" s="25"/>
      <c r="AJ67" s="25"/>
      <c r="AK67" s="25">
        <v>0</v>
      </c>
      <c r="AL67" s="157"/>
      <c r="AM67" s="25">
        <v>0</v>
      </c>
      <c r="AN67" s="25"/>
      <c r="AO67" s="25">
        <v>0</v>
      </c>
      <c r="AP67" s="157"/>
      <c r="AQ67" s="25"/>
      <c r="AR67" s="25"/>
      <c r="AS67" s="25">
        <v>0</v>
      </c>
      <c r="AT67" s="157"/>
      <c r="AU67" s="25">
        <v>0</v>
      </c>
      <c r="AV67" s="25"/>
      <c r="AW67" s="25">
        <v>0</v>
      </c>
      <c r="AX67" s="157"/>
      <c r="AY67" s="25"/>
      <c r="AZ67" s="25"/>
      <c r="BA67" s="25">
        <v>0</v>
      </c>
      <c r="BB67" s="157"/>
      <c r="BC67" s="25"/>
      <c r="BD67" s="25"/>
      <c r="BE67" s="25">
        <v>0</v>
      </c>
      <c r="BF67" s="157"/>
      <c r="BG67" s="25">
        <v>0</v>
      </c>
      <c r="BH67" s="25"/>
      <c r="BI67" s="25">
        <v>0</v>
      </c>
      <c r="BJ67" s="157"/>
      <c r="BK67" s="25"/>
      <c r="BL67" s="25"/>
      <c r="BM67" s="25">
        <v>0</v>
      </c>
      <c r="BN67" s="157"/>
      <c r="BO67" s="25"/>
      <c r="BP67" s="25"/>
      <c r="BQ67" s="25">
        <v>0</v>
      </c>
      <c r="BR67" s="157"/>
      <c r="BS67" s="25">
        <v>0</v>
      </c>
      <c r="BT67" s="25"/>
      <c r="BU67" s="25">
        <v>0</v>
      </c>
      <c r="BV67" s="157"/>
      <c r="BW67" s="25">
        <f t="shared" si="1"/>
        <v>0</v>
      </c>
      <c r="BX67" s="25">
        <f t="shared" si="2"/>
        <v>0</v>
      </c>
      <c r="BY67" s="25">
        <f t="shared" si="3"/>
        <v>0</v>
      </c>
      <c r="BZ67" s="157">
        <f t="shared" si="4"/>
        <v>0</v>
      </c>
    </row>
    <row r="68" spans="1:78" x14ac:dyDescent="0.2">
      <c r="A68" s="25">
        <v>62</v>
      </c>
      <c r="B68" s="25" t="s">
        <v>50</v>
      </c>
      <c r="C68" s="25"/>
      <c r="D68" s="25"/>
      <c r="E68" s="25">
        <v>0</v>
      </c>
      <c r="F68" s="157"/>
      <c r="G68" s="25"/>
      <c r="H68" s="25"/>
      <c r="I68" s="25">
        <v>0</v>
      </c>
      <c r="J68" s="157"/>
      <c r="K68" s="25"/>
      <c r="L68" s="25"/>
      <c r="M68" s="25">
        <v>0</v>
      </c>
      <c r="N68" s="157"/>
      <c r="O68" s="25"/>
      <c r="P68" s="25"/>
      <c r="Q68" s="25">
        <v>0</v>
      </c>
      <c r="R68" s="157"/>
      <c r="S68" s="25"/>
      <c r="T68" s="25"/>
      <c r="U68" s="25">
        <v>0</v>
      </c>
      <c r="V68" s="157"/>
      <c r="W68" s="25">
        <v>0</v>
      </c>
      <c r="X68" s="25"/>
      <c r="Y68" s="25">
        <v>0</v>
      </c>
      <c r="Z68" s="157"/>
      <c r="AA68" s="25">
        <v>0</v>
      </c>
      <c r="AB68" s="25"/>
      <c r="AC68" s="25">
        <v>0</v>
      </c>
      <c r="AD68" s="157"/>
      <c r="AE68" s="25"/>
      <c r="AF68" s="25"/>
      <c r="AG68" s="25">
        <v>0</v>
      </c>
      <c r="AH68" s="157"/>
      <c r="AI68" s="25"/>
      <c r="AJ68" s="25"/>
      <c r="AK68" s="25">
        <v>0</v>
      </c>
      <c r="AL68" s="157"/>
      <c r="AM68" s="25">
        <v>0</v>
      </c>
      <c r="AN68" s="25"/>
      <c r="AO68" s="25">
        <v>0</v>
      </c>
      <c r="AP68" s="157"/>
      <c r="AQ68" s="25"/>
      <c r="AR68" s="25"/>
      <c r="AS68" s="25">
        <v>0</v>
      </c>
      <c r="AT68" s="157"/>
      <c r="AU68" s="25">
        <v>0</v>
      </c>
      <c r="AV68" s="25"/>
      <c r="AW68" s="25">
        <v>0</v>
      </c>
      <c r="AX68" s="157"/>
      <c r="AY68" s="25"/>
      <c r="AZ68" s="25"/>
      <c r="BA68" s="25">
        <v>0</v>
      </c>
      <c r="BB68" s="157"/>
      <c r="BC68" s="25"/>
      <c r="BD68" s="25"/>
      <c r="BE68" s="25">
        <v>0</v>
      </c>
      <c r="BF68" s="157"/>
      <c r="BG68" s="25">
        <v>0</v>
      </c>
      <c r="BH68" s="25"/>
      <c r="BI68" s="25">
        <v>0</v>
      </c>
      <c r="BJ68" s="157"/>
      <c r="BK68" s="25"/>
      <c r="BL68" s="25"/>
      <c r="BM68" s="25">
        <v>0</v>
      </c>
      <c r="BN68" s="157"/>
      <c r="BO68" s="25"/>
      <c r="BP68" s="25"/>
      <c r="BQ68" s="25">
        <v>0</v>
      </c>
      <c r="BR68" s="157"/>
      <c r="BS68" s="25">
        <v>0</v>
      </c>
      <c r="BT68" s="25"/>
      <c r="BU68" s="25">
        <v>0</v>
      </c>
      <c r="BV68" s="157"/>
      <c r="BW68" s="25">
        <f t="shared" si="1"/>
        <v>0</v>
      </c>
      <c r="BX68" s="25">
        <f t="shared" si="2"/>
        <v>0</v>
      </c>
      <c r="BY68" s="25">
        <f t="shared" si="3"/>
        <v>0</v>
      </c>
      <c r="BZ68" s="157">
        <f t="shared" si="4"/>
        <v>0</v>
      </c>
    </row>
    <row r="69" spans="1:78" x14ac:dyDescent="0.2">
      <c r="A69" s="25">
        <v>63</v>
      </c>
      <c r="B69" s="25" t="s">
        <v>52</v>
      </c>
      <c r="C69" s="25"/>
      <c r="D69" s="25">
        <v>0</v>
      </c>
      <c r="E69" s="25">
        <v>0</v>
      </c>
      <c r="F69" s="157"/>
      <c r="G69" s="25"/>
      <c r="H69" s="25">
        <v>0</v>
      </c>
      <c r="I69" s="25">
        <v>0</v>
      </c>
      <c r="J69" s="157"/>
      <c r="K69" s="25"/>
      <c r="L69" s="25">
        <v>0</v>
      </c>
      <c r="M69" s="25">
        <v>0</v>
      </c>
      <c r="N69" s="157"/>
      <c r="O69" s="25"/>
      <c r="P69" s="25">
        <v>0</v>
      </c>
      <c r="Q69" s="25">
        <v>0</v>
      </c>
      <c r="R69" s="157"/>
      <c r="S69" s="25"/>
      <c r="T69" s="25">
        <v>0</v>
      </c>
      <c r="U69" s="25">
        <v>0</v>
      </c>
      <c r="V69" s="157"/>
      <c r="W69" s="25">
        <v>0</v>
      </c>
      <c r="X69" s="25">
        <v>0</v>
      </c>
      <c r="Y69" s="25">
        <v>0</v>
      </c>
      <c r="Z69" s="157"/>
      <c r="AA69" s="25">
        <v>0</v>
      </c>
      <c r="AB69" s="25">
        <v>0</v>
      </c>
      <c r="AC69" s="25">
        <v>0</v>
      </c>
      <c r="AD69" s="157"/>
      <c r="AE69" s="25"/>
      <c r="AF69" s="25">
        <v>0</v>
      </c>
      <c r="AG69" s="25">
        <v>0</v>
      </c>
      <c r="AH69" s="157"/>
      <c r="AI69" s="25"/>
      <c r="AJ69" s="25">
        <v>0</v>
      </c>
      <c r="AK69" s="25">
        <v>0</v>
      </c>
      <c r="AL69" s="157"/>
      <c r="AM69" s="25">
        <v>0</v>
      </c>
      <c r="AN69" s="25">
        <v>0</v>
      </c>
      <c r="AO69" s="25">
        <v>0</v>
      </c>
      <c r="AP69" s="157"/>
      <c r="AQ69" s="25"/>
      <c r="AR69" s="25">
        <v>0</v>
      </c>
      <c r="AS69" s="25">
        <v>0</v>
      </c>
      <c r="AT69" s="157"/>
      <c r="AU69" s="25">
        <v>0</v>
      </c>
      <c r="AV69" s="25">
        <v>0</v>
      </c>
      <c r="AW69" s="25">
        <v>0</v>
      </c>
      <c r="AX69" s="157"/>
      <c r="AY69" s="25"/>
      <c r="AZ69" s="25">
        <v>0</v>
      </c>
      <c r="BA69" s="25">
        <v>0</v>
      </c>
      <c r="BB69" s="157"/>
      <c r="BC69" s="25">
        <v>0</v>
      </c>
      <c r="BD69" s="25">
        <v>12</v>
      </c>
      <c r="BE69" s="25">
        <v>86</v>
      </c>
      <c r="BF69" s="157">
        <v>566447.06000000006</v>
      </c>
      <c r="BG69" s="25">
        <v>0</v>
      </c>
      <c r="BH69" s="25">
        <v>0</v>
      </c>
      <c r="BI69" s="25">
        <v>0</v>
      </c>
      <c r="BJ69" s="157"/>
      <c r="BK69" s="25"/>
      <c r="BL69" s="25">
        <v>0</v>
      </c>
      <c r="BM69" s="25">
        <v>0</v>
      </c>
      <c r="BN69" s="157"/>
      <c r="BO69" s="25"/>
      <c r="BP69" s="25">
        <v>0</v>
      </c>
      <c r="BQ69" s="25">
        <v>0</v>
      </c>
      <c r="BR69" s="157"/>
      <c r="BS69" s="25">
        <v>0</v>
      </c>
      <c r="BT69" s="25">
        <v>0</v>
      </c>
      <c r="BU69" s="25">
        <v>0</v>
      </c>
      <c r="BV69" s="157"/>
      <c r="BW69" s="25">
        <f t="shared" si="1"/>
        <v>0</v>
      </c>
      <c r="BX69" s="25">
        <f t="shared" si="2"/>
        <v>12</v>
      </c>
      <c r="BY69" s="25">
        <f t="shared" si="3"/>
        <v>86</v>
      </c>
      <c r="BZ69" s="157">
        <f t="shared" si="4"/>
        <v>566447.06000000006</v>
      </c>
    </row>
    <row r="70" spans="1:78" x14ac:dyDescent="0.2">
      <c r="A70" s="25">
        <v>64</v>
      </c>
      <c r="B70" s="25" t="s">
        <v>54</v>
      </c>
      <c r="C70" s="25"/>
      <c r="D70" s="25"/>
      <c r="E70" s="25">
        <v>0</v>
      </c>
      <c r="F70" s="157"/>
      <c r="G70" s="25"/>
      <c r="H70" s="25"/>
      <c r="I70" s="25">
        <v>0</v>
      </c>
      <c r="J70" s="157"/>
      <c r="K70" s="25"/>
      <c r="L70" s="25"/>
      <c r="M70" s="25">
        <v>0</v>
      </c>
      <c r="N70" s="157"/>
      <c r="O70" s="25"/>
      <c r="P70" s="25"/>
      <c r="Q70" s="25">
        <v>0</v>
      </c>
      <c r="R70" s="157"/>
      <c r="S70" s="25"/>
      <c r="T70" s="25"/>
      <c r="U70" s="25">
        <v>0</v>
      </c>
      <c r="V70" s="157"/>
      <c r="W70" s="25">
        <v>0</v>
      </c>
      <c r="X70" s="25"/>
      <c r="Y70" s="25">
        <v>0</v>
      </c>
      <c r="Z70" s="157"/>
      <c r="AA70" s="25">
        <v>0</v>
      </c>
      <c r="AB70" s="25"/>
      <c r="AC70" s="25">
        <v>0</v>
      </c>
      <c r="AD70" s="157"/>
      <c r="AE70" s="25"/>
      <c r="AF70" s="25"/>
      <c r="AG70" s="25">
        <v>0</v>
      </c>
      <c r="AH70" s="157"/>
      <c r="AI70" s="25"/>
      <c r="AJ70" s="25"/>
      <c r="AK70" s="25">
        <v>0</v>
      </c>
      <c r="AL70" s="157"/>
      <c r="AM70" s="25">
        <v>0</v>
      </c>
      <c r="AN70" s="25"/>
      <c r="AO70" s="25">
        <v>0</v>
      </c>
      <c r="AP70" s="157"/>
      <c r="AQ70" s="25"/>
      <c r="AR70" s="25"/>
      <c r="AS70" s="25">
        <v>0</v>
      </c>
      <c r="AT70" s="157"/>
      <c r="AU70" s="25">
        <v>0</v>
      </c>
      <c r="AV70" s="25"/>
      <c r="AW70" s="25">
        <v>0</v>
      </c>
      <c r="AX70" s="157"/>
      <c r="AY70" s="25"/>
      <c r="AZ70" s="25"/>
      <c r="BA70" s="25">
        <v>0</v>
      </c>
      <c r="BB70" s="157"/>
      <c r="BC70" s="25"/>
      <c r="BD70" s="25"/>
      <c r="BE70" s="25">
        <v>0</v>
      </c>
      <c r="BF70" s="157"/>
      <c r="BG70" s="25">
        <v>0</v>
      </c>
      <c r="BH70" s="25"/>
      <c r="BI70" s="25">
        <v>0</v>
      </c>
      <c r="BJ70" s="157"/>
      <c r="BK70" s="25"/>
      <c r="BL70" s="25"/>
      <c r="BM70" s="25">
        <v>0</v>
      </c>
      <c r="BN70" s="157"/>
      <c r="BO70" s="25"/>
      <c r="BP70" s="25"/>
      <c r="BQ70" s="25">
        <v>0</v>
      </c>
      <c r="BR70" s="157"/>
      <c r="BS70" s="25">
        <v>0</v>
      </c>
      <c r="BT70" s="25"/>
      <c r="BU70" s="25">
        <v>0</v>
      </c>
      <c r="BV70" s="157"/>
      <c r="BW70" s="25">
        <f t="shared" si="1"/>
        <v>0</v>
      </c>
      <c r="BX70" s="25">
        <f t="shared" si="2"/>
        <v>0</v>
      </c>
      <c r="BY70" s="25">
        <f t="shared" si="3"/>
        <v>0</v>
      </c>
      <c r="BZ70" s="157">
        <f t="shared" si="4"/>
        <v>0</v>
      </c>
    </row>
    <row r="71" spans="1:78" x14ac:dyDescent="0.2">
      <c r="A71" s="25">
        <v>65</v>
      </c>
      <c r="B71" s="25" t="s">
        <v>56</v>
      </c>
      <c r="C71" s="25"/>
      <c r="D71" s="25"/>
      <c r="E71" s="25">
        <v>0</v>
      </c>
      <c r="F71" s="157"/>
      <c r="G71" s="25"/>
      <c r="H71" s="25">
        <v>0</v>
      </c>
      <c r="I71" s="25">
        <v>0</v>
      </c>
      <c r="J71" s="157"/>
      <c r="K71" s="25"/>
      <c r="L71" s="25">
        <v>0</v>
      </c>
      <c r="M71" s="25">
        <v>0</v>
      </c>
      <c r="N71" s="157"/>
      <c r="O71" s="25"/>
      <c r="P71" s="25">
        <v>0</v>
      </c>
      <c r="Q71" s="25">
        <v>0</v>
      </c>
      <c r="R71" s="157"/>
      <c r="S71" s="25"/>
      <c r="T71" s="25">
        <v>0</v>
      </c>
      <c r="U71" s="25">
        <v>0</v>
      </c>
      <c r="V71" s="157"/>
      <c r="W71" s="25">
        <v>0</v>
      </c>
      <c r="X71" s="25">
        <v>0</v>
      </c>
      <c r="Y71" s="25">
        <v>0</v>
      </c>
      <c r="Z71" s="157"/>
      <c r="AA71" s="25">
        <v>0</v>
      </c>
      <c r="AB71" s="25">
        <v>0</v>
      </c>
      <c r="AC71" s="25">
        <v>0</v>
      </c>
      <c r="AD71" s="157"/>
      <c r="AE71" s="25"/>
      <c r="AF71" s="25">
        <v>0</v>
      </c>
      <c r="AG71" s="25">
        <v>0</v>
      </c>
      <c r="AH71" s="157"/>
      <c r="AI71" s="25"/>
      <c r="AJ71" s="25">
        <v>0</v>
      </c>
      <c r="AK71" s="25">
        <v>0</v>
      </c>
      <c r="AL71" s="157"/>
      <c r="AM71" s="25">
        <v>0</v>
      </c>
      <c r="AN71" s="25">
        <v>0</v>
      </c>
      <c r="AO71" s="25">
        <v>0</v>
      </c>
      <c r="AP71" s="157"/>
      <c r="AQ71" s="25"/>
      <c r="AR71" s="25">
        <v>0</v>
      </c>
      <c r="AS71" s="25">
        <v>0</v>
      </c>
      <c r="AT71" s="157"/>
      <c r="AU71" s="25">
        <v>0</v>
      </c>
      <c r="AV71" s="25">
        <v>0</v>
      </c>
      <c r="AW71" s="25">
        <v>0</v>
      </c>
      <c r="AX71" s="157"/>
      <c r="AY71" s="25"/>
      <c r="AZ71" s="25">
        <v>0</v>
      </c>
      <c r="BA71" s="25">
        <v>0</v>
      </c>
      <c r="BB71" s="157"/>
      <c r="BC71" s="25"/>
      <c r="BD71" s="25">
        <v>0</v>
      </c>
      <c r="BE71" s="25">
        <v>0</v>
      </c>
      <c r="BF71" s="157"/>
      <c r="BG71" s="25">
        <v>0</v>
      </c>
      <c r="BH71" s="25">
        <v>0</v>
      </c>
      <c r="BI71" s="25">
        <v>0</v>
      </c>
      <c r="BJ71" s="157"/>
      <c r="BK71" s="25"/>
      <c r="BL71" s="25">
        <v>0</v>
      </c>
      <c r="BM71" s="25">
        <v>0</v>
      </c>
      <c r="BN71" s="157"/>
      <c r="BO71" s="25"/>
      <c r="BP71" s="25">
        <v>0</v>
      </c>
      <c r="BQ71" s="25">
        <v>0</v>
      </c>
      <c r="BR71" s="157"/>
      <c r="BS71" s="25">
        <v>0</v>
      </c>
      <c r="BT71" s="25">
        <v>0</v>
      </c>
      <c r="BU71" s="25">
        <v>0</v>
      </c>
      <c r="BV71" s="157"/>
      <c r="BW71" s="25">
        <f t="shared" si="1"/>
        <v>0</v>
      </c>
      <c r="BX71" s="25">
        <f t="shared" si="2"/>
        <v>0</v>
      </c>
      <c r="BY71" s="25">
        <f t="shared" si="3"/>
        <v>0</v>
      </c>
      <c r="BZ71" s="157">
        <f t="shared" si="4"/>
        <v>0</v>
      </c>
    </row>
    <row r="72" spans="1:78" x14ac:dyDescent="0.2">
      <c r="A72" s="25">
        <v>66</v>
      </c>
      <c r="B72" s="25" t="s">
        <v>78</v>
      </c>
      <c r="C72" s="25"/>
      <c r="D72" s="25"/>
      <c r="E72" s="25">
        <v>0</v>
      </c>
      <c r="F72" s="157"/>
      <c r="G72" s="25"/>
      <c r="H72" s="25"/>
      <c r="I72" s="25">
        <v>0</v>
      </c>
      <c r="J72" s="157"/>
      <c r="K72" s="25"/>
      <c r="L72" s="25"/>
      <c r="M72" s="25">
        <v>0</v>
      </c>
      <c r="N72" s="157"/>
      <c r="O72" s="25"/>
      <c r="P72" s="25"/>
      <c r="Q72" s="25">
        <v>0</v>
      </c>
      <c r="R72" s="157"/>
      <c r="S72" s="25"/>
      <c r="T72" s="25"/>
      <c r="U72" s="25">
        <v>0</v>
      </c>
      <c r="V72" s="157"/>
      <c r="W72" s="25">
        <v>0</v>
      </c>
      <c r="X72" s="25"/>
      <c r="Y72" s="25">
        <v>0</v>
      </c>
      <c r="Z72" s="157"/>
      <c r="AA72" s="25">
        <v>0</v>
      </c>
      <c r="AB72" s="25"/>
      <c r="AC72" s="25">
        <v>0</v>
      </c>
      <c r="AD72" s="157"/>
      <c r="AE72" s="25"/>
      <c r="AF72" s="25"/>
      <c r="AG72" s="25">
        <v>0</v>
      </c>
      <c r="AH72" s="157"/>
      <c r="AI72" s="25"/>
      <c r="AJ72" s="25"/>
      <c r="AK72" s="25">
        <v>0</v>
      </c>
      <c r="AL72" s="157"/>
      <c r="AM72" s="25">
        <v>0</v>
      </c>
      <c r="AN72" s="25"/>
      <c r="AO72" s="25">
        <v>0</v>
      </c>
      <c r="AP72" s="157"/>
      <c r="AQ72" s="25"/>
      <c r="AR72" s="25"/>
      <c r="AS72" s="25">
        <v>0</v>
      </c>
      <c r="AT72" s="157"/>
      <c r="AU72" s="25">
        <v>0</v>
      </c>
      <c r="AV72" s="25">
        <v>24</v>
      </c>
      <c r="AW72" s="25">
        <v>127</v>
      </c>
      <c r="AX72" s="157">
        <v>112109.31</v>
      </c>
      <c r="AY72" s="25"/>
      <c r="AZ72" s="25"/>
      <c r="BA72" s="25">
        <v>0</v>
      </c>
      <c r="BB72" s="157"/>
      <c r="BC72" s="25"/>
      <c r="BD72" s="25"/>
      <c r="BE72" s="25">
        <v>0</v>
      </c>
      <c r="BF72" s="157"/>
      <c r="BG72" s="25">
        <v>0</v>
      </c>
      <c r="BH72" s="25"/>
      <c r="BI72" s="25">
        <v>0</v>
      </c>
      <c r="BJ72" s="157"/>
      <c r="BK72" s="25"/>
      <c r="BL72" s="25"/>
      <c r="BM72" s="25">
        <v>0</v>
      </c>
      <c r="BN72" s="157"/>
      <c r="BO72" s="25"/>
      <c r="BP72" s="25"/>
      <c r="BQ72" s="25">
        <v>0</v>
      </c>
      <c r="BR72" s="157"/>
      <c r="BS72" s="25">
        <v>0</v>
      </c>
      <c r="BT72" s="25"/>
      <c r="BU72" s="25">
        <v>0</v>
      </c>
      <c r="BV72" s="157"/>
      <c r="BW72" s="25">
        <f t="shared" ref="BW72:BW84" si="5">C72+G72+K72+O72+S72+W72+AA72+AE72+AI72+AM72+AU72+AY72+BC72+BG72+BK72+BO72+BS72+AQ72</f>
        <v>0</v>
      </c>
      <c r="BX72" s="25">
        <f t="shared" ref="BX72:BX84" si="6">D72+H72+L72+P72+T72+X72+AB72+AF72+AJ72+AN72+AV72+AZ72+BD72+BH72+BL72+BP72+BT72+AR72</f>
        <v>24</v>
      </c>
      <c r="BY72" s="25">
        <f t="shared" ref="BY72:BY84" si="7">E72+I72+M72+Q72+U72+Y72+AC72+AG72+AK72+AO72+AW72+BA72+BE72+BI72+BM72+BQ72+BU72+AS72</f>
        <v>127</v>
      </c>
      <c r="BZ72" s="157">
        <f t="shared" ref="BZ72:BZ84" si="8">F72+J72+N72+R72+V72+Z72+AD72+AH72+AL72+AP72+AX72+BB72+BF72+BJ72+BN72+BR72+BV72+AT72</f>
        <v>112109.31</v>
      </c>
    </row>
    <row r="73" spans="1:78" x14ac:dyDescent="0.2">
      <c r="A73" s="25">
        <v>67</v>
      </c>
      <c r="B73" s="25" t="s">
        <v>58</v>
      </c>
      <c r="C73" s="25"/>
      <c r="D73" s="25">
        <v>0</v>
      </c>
      <c r="E73" s="25">
        <v>0</v>
      </c>
      <c r="F73" s="157"/>
      <c r="G73" s="25"/>
      <c r="H73" s="25">
        <v>0</v>
      </c>
      <c r="I73" s="25">
        <v>0</v>
      </c>
      <c r="J73" s="157"/>
      <c r="K73" s="25"/>
      <c r="L73" s="25">
        <v>0</v>
      </c>
      <c r="M73" s="25">
        <v>0</v>
      </c>
      <c r="N73" s="157"/>
      <c r="O73" s="25"/>
      <c r="P73" s="25">
        <v>0</v>
      </c>
      <c r="Q73" s="25">
        <v>0</v>
      </c>
      <c r="R73" s="157"/>
      <c r="S73" s="25"/>
      <c r="T73" s="25">
        <v>0</v>
      </c>
      <c r="U73" s="25">
        <v>0</v>
      </c>
      <c r="V73" s="157"/>
      <c r="W73" s="25">
        <v>0</v>
      </c>
      <c r="X73" s="25">
        <v>0</v>
      </c>
      <c r="Y73" s="25">
        <v>0</v>
      </c>
      <c r="Z73" s="157"/>
      <c r="AA73" s="25">
        <v>0</v>
      </c>
      <c r="AB73" s="25">
        <v>0</v>
      </c>
      <c r="AC73" s="25">
        <v>0</v>
      </c>
      <c r="AD73" s="157"/>
      <c r="AE73" s="25"/>
      <c r="AF73" s="25">
        <v>0</v>
      </c>
      <c r="AG73" s="25">
        <v>0</v>
      </c>
      <c r="AH73" s="157"/>
      <c r="AI73" s="25"/>
      <c r="AJ73" s="25">
        <v>0</v>
      </c>
      <c r="AK73" s="25">
        <v>0</v>
      </c>
      <c r="AL73" s="157"/>
      <c r="AM73" s="25">
        <v>0</v>
      </c>
      <c r="AN73" s="25">
        <v>0</v>
      </c>
      <c r="AO73" s="25">
        <v>0</v>
      </c>
      <c r="AP73" s="157"/>
      <c r="AQ73" s="25"/>
      <c r="AR73" s="25">
        <v>0</v>
      </c>
      <c r="AS73" s="25">
        <v>0</v>
      </c>
      <c r="AT73" s="157"/>
      <c r="AU73" s="25">
        <v>0</v>
      </c>
      <c r="AV73" s="25">
        <v>0</v>
      </c>
      <c r="AW73" s="25">
        <v>0</v>
      </c>
      <c r="AX73" s="157"/>
      <c r="AY73" s="25"/>
      <c r="AZ73" s="25">
        <v>0</v>
      </c>
      <c r="BA73" s="25">
        <v>0</v>
      </c>
      <c r="BB73" s="157"/>
      <c r="BC73" s="25">
        <v>0</v>
      </c>
      <c r="BD73" s="25">
        <v>12</v>
      </c>
      <c r="BE73" s="25">
        <v>86</v>
      </c>
      <c r="BF73" s="157">
        <v>141611.76999999999</v>
      </c>
      <c r="BG73" s="25">
        <v>0</v>
      </c>
      <c r="BH73" s="25">
        <v>0</v>
      </c>
      <c r="BI73" s="25">
        <v>0</v>
      </c>
      <c r="BJ73" s="157"/>
      <c r="BK73" s="25"/>
      <c r="BL73" s="25">
        <v>0</v>
      </c>
      <c r="BM73" s="25">
        <v>0</v>
      </c>
      <c r="BN73" s="157"/>
      <c r="BO73" s="25"/>
      <c r="BP73" s="25">
        <v>0</v>
      </c>
      <c r="BQ73" s="25">
        <v>0</v>
      </c>
      <c r="BR73" s="157"/>
      <c r="BS73" s="25">
        <v>0</v>
      </c>
      <c r="BT73" s="25">
        <v>0</v>
      </c>
      <c r="BU73" s="25">
        <v>0</v>
      </c>
      <c r="BV73" s="157"/>
      <c r="BW73" s="25">
        <f t="shared" si="5"/>
        <v>0</v>
      </c>
      <c r="BX73" s="25">
        <f t="shared" si="6"/>
        <v>12</v>
      </c>
      <c r="BY73" s="25">
        <f t="shared" si="7"/>
        <v>86</v>
      </c>
      <c r="BZ73" s="157">
        <f t="shared" si="8"/>
        <v>141611.76999999999</v>
      </c>
    </row>
    <row r="74" spans="1:78" x14ac:dyDescent="0.2">
      <c r="A74" s="25">
        <v>68</v>
      </c>
      <c r="B74" s="25" t="s">
        <v>60</v>
      </c>
      <c r="C74" s="25"/>
      <c r="D74" s="25"/>
      <c r="E74" s="25">
        <v>0</v>
      </c>
      <c r="F74" s="157"/>
      <c r="G74" s="25"/>
      <c r="H74" s="25"/>
      <c r="I74" s="25">
        <v>0</v>
      </c>
      <c r="J74" s="157"/>
      <c r="K74" s="25"/>
      <c r="L74" s="25"/>
      <c r="M74" s="25">
        <v>0</v>
      </c>
      <c r="N74" s="157"/>
      <c r="O74" s="25"/>
      <c r="P74" s="25"/>
      <c r="Q74" s="25">
        <v>0</v>
      </c>
      <c r="R74" s="157"/>
      <c r="S74" s="25"/>
      <c r="T74" s="25"/>
      <c r="U74" s="25">
        <v>0</v>
      </c>
      <c r="V74" s="157"/>
      <c r="W74" s="25">
        <v>0</v>
      </c>
      <c r="X74" s="25"/>
      <c r="Y74" s="25">
        <v>0</v>
      </c>
      <c r="Z74" s="157"/>
      <c r="AA74" s="25">
        <v>0</v>
      </c>
      <c r="AB74" s="25"/>
      <c r="AC74" s="25">
        <v>0</v>
      </c>
      <c r="AD74" s="157"/>
      <c r="AE74" s="25"/>
      <c r="AF74" s="25"/>
      <c r="AG74" s="25">
        <v>0</v>
      </c>
      <c r="AH74" s="157"/>
      <c r="AI74" s="25"/>
      <c r="AJ74" s="25"/>
      <c r="AK74" s="25">
        <v>0</v>
      </c>
      <c r="AL74" s="157"/>
      <c r="AM74" s="25">
        <v>0</v>
      </c>
      <c r="AN74" s="25"/>
      <c r="AO74" s="25">
        <v>0</v>
      </c>
      <c r="AP74" s="157"/>
      <c r="AQ74" s="25"/>
      <c r="AR74" s="25"/>
      <c r="AS74" s="25">
        <v>0</v>
      </c>
      <c r="AT74" s="157"/>
      <c r="AU74" s="25">
        <v>0</v>
      </c>
      <c r="AV74" s="25"/>
      <c r="AW74" s="25">
        <v>0</v>
      </c>
      <c r="AX74" s="157"/>
      <c r="AY74" s="25"/>
      <c r="AZ74" s="25"/>
      <c r="BA74" s="25">
        <v>0</v>
      </c>
      <c r="BB74" s="157"/>
      <c r="BC74" s="25"/>
      <c r="BD74" s="25"/>
      <c r="BE74" s="25">
        <v>0</v>
      </c>
      <c r="BF74" s="157"/>
      <c r="BG74" s="25">
        <v>0</v>
      </c>
      <c r="BH74" s="25"/>
      <c r="BI74" s="25">
        <v>0</v>
      </c>
      <c r="BJ74" s="157"/>
      <c r="BK74" s="25"/>
      <c r="BL74" s="25"/>
      <c r="BM74" s="25">
        <v>0</v>
      </c>
      <c r="BN74" s="157"/>
      <c r="BO74" s="25"/>
      <c r="BP74" s="25"/>
      <c r="BQ74" s="25">
        <v>0</v>
      </c>
      <c r="BR74" s="157"/>
      <c r="BS74" s="25">
        <v>0</v>
      </c>
      <c r="BT74" s="25"/>
      <c r="BU74" s="25">
        <v>0</v>
      </c>
      <c r="BV74" s="157"/>
      <c r="BW74" s="25">
        <f t="shared" si="5"/>
        <v>0</v>
      </c>
      <c r="BX74" s="25">
        <f t="shared" si="6"/>
        <v>0</v>
      </c>
      <c r="BY74" s="25">
        <f t="shared" si="7"/>
        <v>0</v>
      </c>
      <c r="BZ74" s="157">
        <f t="shared" si="8"/>
        <v>0</v>
      </c>
    </row>
    <row r="75" spans="1:78" x14ac:dyDescent="0.2">
      <c r="A75" s="25">
        <v>69</v>
      </c>
      <c r="B75" s="25" t="s">
        <v>141</v>
      </c>
      <c r="C75" s="25"/>
      <c r="D75" s="25">
        <v>0</v>
      </c>
      <c r="E75" s="25">
        <v>0</v>
      </c>
      <c r="F75" s="157"/>
      <c r="G75" s="25"/>
      <c r="H75" s="25">
        <v>0</v>
      </c>
      <c r="I75" s="25">
        <v>0</v>
      </c>
      <c r="J75" s="157"/>
      <c r="K75" s="25"/>
      <c r="L75" s="25">
        <v>0</v>
      </c>
      <c r="M75" s="25">
        <v>0</v>
      </c>
      <c r="N75" s="157"/>
      <c r="O75" s="25"/>
      <c r="P75" s="25">
        <v>0</v>
      </c>
      <c r="Q75" s="25">
        <v>0</v>
      </c>
      <c r="R75" s="157"/>
      <c r="S75" s="25"/>
      <c r="T75" s="25">
        <v>0</v>
      </c>
      <c r="U75" s="25">
        <v>0</v>
      </c>
      <c r="V75" s="157"/>
      <c r="W75" s="25">
        <v>0</v>
      </c>
      <c r="X75" s="25">
        <v>0</v>
      </c>
      <c r="Y75" s="25">
        <v>0</v>
      </c>
      <c r="Z75" s="157"/>
      <c r="AA75" s="25">
        <v>1</v>
      </c>
      <c r="AB75" s="25">
        <v>24</v>
      </c>
      <c r="AC75" s="25">
        <v>240</v>
      </c>
      <c r="AD75" s="157">
        <v>236019.62</v>
      </c>
      <c r="AE75" s="25"/>
      <c r="AF75" s="25">
        <v>0</v>
      </c>
      <c r="AG75" s="25">
        <v>0</v>
      </c>
      <c r="AH75" s="157"/>
      <c r="AI75" s="25"/>
      <c r="AJ75" s="25">
        <v>0</v>
      </c>
      <c r="AK75" s="25">
        <v>0</v>
      </c>
      <c r="AL75" s="157"/>
      <c r="AM75" s="25">
        <v>0</v>
      </c>
      <c r="AN75" s="25">
        <v>0</v>
      </c>
      <c r="AO75" s="25">
        <v>0</v>
      </c>
      <c r="AP75" s="157"/>
      <c r="AQ75" s="25"/>
      <c r="AR75" s="25">
        <v>0</v>
      </c>
      <c r="AS75" s="25">
        <v>0</v>
      </c>
      <c r="AT75" s="157"/>
      <c r="AU75" s="25">
        <v>0</v>
      </c>
      <c r="AV75" s="25">
        <v>0</v>
      </c>
      <c r="AW75" s="25">
        <v>0</v>
      </c>
      <c r="AX75" s="157"/>
      <c r="AY75" s="25"/>
      <c r="AZ75" s="25">
        <v>0</v>
      </c>
      <c r="BA75" s="25">
        <v>0</v>
      </c>
      <c r="BB75" s="157"/>
      <c r="BC75" s="25"/>
      <c r="BD75" s="25"/>
      <c r="BE75" s="25">
        <v>0</v>
      </c>
      <c r="BF75" s="157"/>
      <c r="BG75" s="25">
        <v>0</v>
      </c>
      <c r="BH75" s="25">
        <v>0</v>
      </c>
      <c r="BI75" s="25">
        <v>0</v>
      </c>
      <c r="BJ75" s="157"/>
      <c r="BK75" s="25"/>
      <c r="BL75" s="25">
        <v>0</v>
      </c>
      <c r="BM75" s="25">
        <v>0</v>
      </c>
      <c r="BN75" s="157"/>
      <c r="BO75" s="25"/>
      <c r="BP75" s="25">
        <v>0</v>
      </c>
      <c r="BQ75" s="25">
        <v>0</v>
      </c>
      <c r="BR75" s="157"/>
      <c r="BS75" s="25">
        <v>0</v>
      </c>
      <c r="BT75" s="25">
        <v>0</v>
      </c>
      <c r="BU75" s="25">
        <v>0</v>
      </c>
      <c r="BV75" s="157"/>
      <c r="BW75" s="25">
        <f t="shared" si="5"/>
        <v>1</v>
      </c>
      <c r="BX75" s="25">
        <f t="shared" si="6"/>
        <v>24</v>
      </c>
      <c r="BY75" s="25">
        <f t="shared" si="7"/>
        <v>240</v>
      </c>
      <c r="BZ75" s="157">
        <f t="shared" si="8"/>
        <v>236019.62</v>
      </c>
    </row>
    <row r="76" spans="1:78" x14ac:dyDescent="0.2">
      <c r="A76" s="25">
        <v>70</v>
      </c>
      <c r="B76" s="25" t="s">
        <v>63</v>
      </c>
      <c r="C76" s="25"/>
      <c r="D76" s="25">
        <v>0</v>
      </c>
      <c r="E76" s="25">
        <v>0</v>
      </c>
      <c r="F76" s="157"/>
      <c r="G76" s="25"/>
      <c r="H76" s="25">
        <v>0</v>
      </c>
      <c r="I76" s="25">
        <v>0</v>
      </c>
      <c r="J76" s="157"/>
      <c r="K76" s="25"/>
      <c r="L76" s="25">
        <v>0</v>
      </c>
      <c r="M76" s="25">
        <v>0</v>
      </c>
      <c r="N76" s="157"/>
      <c r="O76" s="25"/>
      <c r="P76" s="25">
        <v>0</v>
      </c>
      <c r="Q76" s="25">
        <v>0</v>
      </c>
      <c r="R76" s="157"/>
      <c r="S76" s="25"/>
      <c r="T76" s="25">
        <v>0</v>
      </c>
      <c r="U76" s="25">
        <v>0</v>
      </c>
      <c r="V76" s="157"/>
      <c r="W76" s="25">
        <v>0</v>
      </c>
      <c r="X76" s="25">
        <v>0</v>
      </c>
      <c r="Y76" s="25">
        <v>0</v>
      </c>
      <c r="Z76" s="157"/>
      <c r="AA76" s="25">
        <v>0</v>
      </c>
      <c r="AB76" s="25">
        <v>0</v>
      </c>
      <c r="AC76" s="25">
        <v>0</v>
      </c>
      <c r="AD76" s="157"/>
      <c r="AE76" s="25"/>
      <c r="AF76" s="25">
        <v>0</v>
      </c>
      <c r="AG76" s="25">
        <v>0</v>
      </c>
      <c r="AH76" s="157"/>
      <c r="AI76" s="25"/>
      <c r="AJ76" s="25">
        <v>0</v>
      </c>
      <c r="AK76" s="25">
        <v>0</v>
      </c>
      <c r="AL76" s="157"/>
      <c r="AM76" s="25">
        <v>0</v>
      </c>
      <c r="AN76" s="25">
        <v>0</v>
      </c>
      <c r="AO76" s="25">
        <v>0</v>
      </c>
      <c r="AP76" s="157"/>
      <c r="AQ76" s="25"/>
      <c r="AR76" s="25"/>
      <c r="AS76" s="25">
        <v>0</v>
      </c>
      <c r="AT76" s="157"/>
      <c r="AU76" s="25">
        <v>0</v>
      </c>
      <c r="AV76" s="25">
        <v>0</v>
      </c>
      <c r="AW76" s="25">
        <v>0</v>
      </c>
      <c r="AX76" s="157"/>
      <c r="AY76" s="25"/>
      <c r="AZ76" s="25">
        <v>0</v>
      </c>
      <c r="BA76" s="25">
        <v>0</v>
      </c>
      <c r="BB76" s="157"/>
      <c r="BC76" s="25"/>
      <c r="BD76" s="25"/>
      <c r="BE76" s="25">
        <v>0</v>
      </c>
      <c r="BF76" s="157"/>
      <c r="BG76" s="25">
        <v>0</v>
      </c>
      <c r="BH76" s="25">
        <v>0</v>
      </c>
      <c r="BI76" s="25">
        <v>0</v>
      </c>
      <c r="BJ76" s="157"/>
      <c r="BK76" s="25"/>
      <c r="BL76" s="25">
        <v>0</v>
      </c>
      <c r="BM76" s="25">
        <v>0</v>
      </c>
      <c r="BN76" s="157"/>
      <c r="BO76" s="25"/>
      <c r="BP76" s="25">
        <v>0</v>
      </c>
      <c r="BQ76" s="25">
        <v>0</v>
      </c>
      <c r="BR76" s="157"/>
      <c r="BS76" s="25">
        <v>0</v>
      </c>
      <c r="BT76" s="25">
        <v>0</v>
      </c>
      <c r="BU76" s="25">
        <v>0</v>
      </c>
      <c r="BV76" s="157"/>
      <c r="BW76" s="25">
        <f t="shared" si="5"/>
        <v>0</v>
      </c>
      <c r="BX76" s="25">
        <f t="shared" si="6"/>
        <v>0</v>
      </c>
      <c r="BY76" s="25">
        <f t="shared" si="7"/>
        <v>0</v>
      </c>
      <c r="BZ76" s="157">
        <f t="shared" si="8"/>
        <v>0</v>
      </c>
    </row>
    <row r="77" spans="1:78" x14ac:dyDescent="0.2">
      <c r="A77" s="25">
        <v>71</v>
      </c>
      <c r="B77" s="25" t="s">
        <v>64</v>
      </c>
      <c r="C77" s="25"/>
      <c r="D77" s="25"/>
      <c r="E77" s="25">
        <v>0</v>
      </c>
      <c r="F77" s="157"/>
      <c r="G77" s="25"/>
      <c r="H77" s="25"/>
      <c r="I77" s="25">
        <v>0</v>
      </c>
      <c r="J77" s="157"/>
      <c r="K77" s="25"/>
      <c r="L77" s="25"/>
      <c r="M77" s="25">
        <v>0</v>
      </c>
      <c r="N77" s="157"/>
      <c r="O77" s="25"/>
      <c r="P77" s="25"/>
      <c r="Q77" s="25">
        <v>0</v>
      </c>
      <c r="R77" s="157"/>
      <c r="S77" s="25"/>
      <c r="T77" s="25"/>
      <c r="U77" s="25">
        <v>0</v>
      </c>
      <c r="V77" s="157"/>
      <c r="W77" s="25">
        <v>0</v>
      </c>
      <c r="X77" s="25"/>
      <c r="Y77" s="25">
        <v>0</v>
      </c>
      <c r="Z77" s="157"/>
      <c r="AA77" s="25">
        <v>0</v>
      </c>
      <c r="AB77" s="25"/>
      <c r="AC77" s="25">
        <v>0</v>
      </c>
      <c r="AD77" s="157"/>
      <c r="AE77" s="25"/>
      <c r="AF77" s="25"/>
      <c r="AG77" s="25">
        <v>0</v>
      </c>
      <c r="AH77" s="157"/>
      <c r="AI77" s="25"/>
      <c r="AJ77" s="25"/>
      <c r="AK77" s="25">
        <v>0</v>
      </c>
      <c r="AL77" s="157"/>
      <c r="AM77" s="25">
        <v>0</v>
      </c>
      <c r="AN77" s="25"/>
      <c r="AO77" s="25">
        <v>0</v>
      </c>
      <c r="AP77" s="157"/>
      <c r="AQ77" s="25"/>
      <c r="AR77" s="25"/>
      <c r="AS77" s="25">
        <v>0</v>
      </c>
      <c r="AT77" s="157"/>
      <c r="AU77" s="25">
        <v>0</v>
      </c>
      <c r="AV77" s="25"/>
      <c r="AW77" s="25">
        <v>0</v>
      </c>
      <c r="AX77" s="157"/>
      <c r="AY77" s="25"/>
      <c r="AZ77" s="25"/>
      <c r="BA77" s="25">
        <v>0</v>
      </c>
      <c r="BB77" s="157"/>
      <c r="BC77" s="25"/>
      <c r="BD77" s="25"/>
      <c r="BE77" s="25">
        <v>0</v>
      </c>
      <c r="BF77" s="157"/>
      <c r="BG77" s="25">
        <v>0</v>
      </c>
      <c r="BH77" s="25"/>
      <c r="BI77" s="25">
        <v>0</v>
      </c>
      <c r="BJ77" s="157"/>
      <c r="BK77" s="25"/>
      <c r="BL77" s="25"/>
      <c r="BM77" s="25">
        <v>0</v>
      </c>
      <c r="BN77" s="157"/>
      <c r="BO77" s="25"/>
      <c r="BP77" s="25"/>
      <c r="BQ77" s="25">
        <v>0</v>
      </c>
      <c r="BR77" s="157"/>
      <c r="BS77" s="25">
        <v>0</v>
      </c>
      <c r="BT77" s="25"/>
      <c r="BU77" s="25">
        <v>0</v>
      </c>
      <c r="BV77" s="157"/>
      <c r="BW77" s="25">
        <f t="shared" si="5"/>
        <v>0</v>
      </c>
      <c r="BX77" s="25">
        <f t="shared" si="6"/>
        <v>0</v>
      </c>
      <c r="BY77" s="25">
        <f t="shared" si="7"/>
        <v>0</v>
      </c>
      <c r="BZ77" s="157">
        <f t="shared" si="8"/>
        <v>0</v>
      </c>
    </row>
    <row r="78" spans="1:78" x14ac:dyDescent="0.2">
      <c r="A78" s="25">
        <v>72</v>
      </c>
      <c r="B78" s="25" t="s">
        <v>79</v>
      </c>
      <c r="C78" s="25"/>
      <c r="D78" s="25"/>
      <c r="E78" s="25">
        <v>0</v>
      </c>
      <c r="F78" s="157"/>
      <c r="G78" s="25"/>
      <c r="H78" s="25"/>
      <c r="I78" s="25">
        <v>0</v>
      </c>
      <c r="J78" s="157"/>
      <c r="K78" s="25"/>
      <c r="L78" s="25"/>
      <c r="M78" s="25">
        <v>0</v>
      </c>
      <c r="N78" s="157"/>
      <c r="O78" s="25"/>
      <c r="P78" s="25"/>
      <c r="Q78" s="25">
        <v>0</v>
      </c>
      <c r="R78" s="157"/>
      <c r="S78" s="25"/>
      <c r="T78" s="25"/>
      <c r="U78" s="25">
        <v>0</v>
      </c>
      <c r="V78" s="157"/>
      <c r="W78" s="25">
        <v>0</v>
      </c>
      <c r="X78" s="25"/>
      <c r="Y78" s="25">
        <v>0</v>
      </c>
      <c r="Z78" s="157"/>
      <c r="AA78" s="25">
        <v>0</v>
      </c>
      <c r="AB78" s="25"/>
      <c r="AC78" s="25">
        <v>0</v>
      </c>
      <c r="AD78" s="157"/>
      <c r="AE78" s="25"/>
      <c r="AF78" s="25"/>
      <c r="AG78" s="25">
        <v>0</v>
      </c>
      <c r="AH78" s="157"/>
      <c r="AI78" s="25"/>
      <c r="AJ78" s="25"/>
      <c r="AK78" s="25">
        <v>0</v>
      </c>
      <c r="AL78" s="157"/>
      <c r="AM78" s="25">
        <v>0</v>
      </c>
      <c r="AN78" s="25"/>
      <c r="AO78" s="25">
        <v>0</v>
      </c>
      <c r="AP78" s="157"/>
      <c r="AQ78" s="25"/>
      <c r="AR78" s="25"/>
      <c r="AS78" s="25">
        <v>0</v>
      </c>
      <c r="AT78" s="157"/>
      <c r="AU78" s="25">
        <v>0</v>
      </c>
      <c r="AV78" s="25"/>
      <c r="AW78" s="25">
        <v>0</v>
      </c>
      <c r="AX78" s="157"/>
      <c r="AY78" s="25"/>
      <c r="AZ78" s="25"/>
      <c r="BA78" s="25">
        <v>0</v>
      </c>
      <c r="BB78" s="157"/>
      <c r="BC78" s="25"/>
      <c r="BD78" s="25"/>
      <c r="BE78" s="25">
        <v>0</v>
      </c>
      <c r="BF78" s="157"/>
      <c r="BG78" s="25">
        <v>0</v>
      </c>
      <c r="BH78" s="25"/>
      <c r="BI78" s="25">
        <v>0</v>
      </c>
      <c r="BJ78" s="157"/>
      <c r="BK78" s="25"/>
      <c r="BL78" s="25"/>
      <c r="BM78" s="25">
        <v>0</v>
      </c>
      <c r="BN78" s="157"/>
      <c r="BO78" s="25"/>
      <c r="BP78" s="25"/>
      <c r="BQ78" s="25">
        <v>0</v>
      </c>
      <c r="BR78" s="157"/>
      <c r="BS78" s="25">
        <v>0</v>
      </c>
      <c r="BT78" s="25"/>
      <c r="BU78" s="25">
        <v>0</v>
      </c>
      <c r="BV78" s="157"/>
      <c r="BW78" s="25">
        <f t="shared" si="5"/>
        <v>0</v>
      </c>
      <c r="BX78" s="25">
        <f t="shared" si="6"/>
        <v>0</v>
      </c>
      <c r="BY78" s="25">
        <f t="shared" si="7"/>
        <v>0</v>
      </c>
      <c r="BZ78" s="157">
        <f t="shared" si="8"/>
        <v>0</v>
      </c>
    </row>
    <row r="79" spans="1:78" x14ac:dyDescent="0.2">
      <c r="A79" s="25">
        <v>73</v>
      </c>
      <c r="B79" s="25" t="s">
        <v>55</v>
      </c>
      <c r="C79" s="25"/>
      <c r="D79" s="25"/>
      <c r="E79" s="25">
        <v>0</v>
      </c>
      <c r="F79" s="157"/>
      <c r="G79" s="25"/>
      <c r="H79" s="25"/>
      <c r="I79" s="25">
        <v>0</v>
      </c>
      <c r="J79" s="157"/>
      <c r="K79" s="25"/>
      <c r="L79" s="25"/>
      <c r="M79" s="25">
        <v>0</v>
      </c>
      <c r="N79" s="157"/>
      <c r="O79" s="25"/>
      <c r="P79" s="25"/>
      <c r="Q79" s="25">
        <v>0</v>
      </c>
      <c r="R79" s="157"/>
      <c r="S79" s="25"/>
      <c r="T79" s="25"/>
      <c r="U79" s="25">
        <v>0</v>
      </c>
      <c r="V79" s="157"/>
      <c r="W79" s="25">
        <v>0</v>
      </c>
      <c r="X79" s="25"/>
      <c r="Y79" s="25">
        <v>0</v>
      </c>
      <c r="Z79" s="157"/>
      <c r="AA79" s="25">
        <v>0</v>
      </c>
      <c r="AB79" s="25"/>
      <c r="AC79" s="25">
        <v>0</v>
      </c>
      <c r="AD79" s="157"/>
      <c r="AE79" s="25"/>
      <c r="AF79" s="25"/>
      <c r="AG79" s="25">
        <v>0</v>
      </c>
      <c r="AH79" s="157"/>
      <c r="AI79" s="25"/>
      <c r="AJ79" s="25"/>
      <c r="AK79" s="25">
        <v>0</v>
      </c>
      <c r="AL79" s="157"/>
      <c r="AM79" s="25">
        <v>0</v>
      </c>
      <c r="AN79" s="25"/>
      <c r="AO79" s="25">
        <v>0</v>
      </c>
      <c r="AP79" s="157"/>
      <c r="AQ79" s="25"/>
      <c r="AR79" s="25"/>
      <c r="AS79" s="25">
        <v>0</v>
      </c>
      <c r="AT79" s="157"/>
      <c r="AU79" s="25">
        <v>0</v>
      </c>
      <c r="AV79" s="25"/>
      <c r="AW79" s="25">
        <v>0</v>
      </c>
      <c r="AX79" s="157"/>
      <c r="AY79" s="25"/>
      <c r="AZ79" s="25"/>
      <c r="BA79" s="25">
        <v>0</v>
      </c>
      <c r="BB79" s="157"/>
      <c r="BC79" s="25"/>
      <c r="BD79" s="25"/>
      <c r="BE79" s="25">
        <v>0</v>
      </c>
      <c r="BF79" s="157"/>
      <c r="BG79" s="25">
        <v>0</v>
      </c>
      <c r="BH79" s="25"/>
      <c r="BI79" s="25">
        <v>0</v>
      </c>
      <c r="BJ79" s="157"/>
      <c r="BK79" s="25"/>
      <c r="BL79" s="25"/>
      <c r="BM79" s="25">
        <v>0</v>
      </c>
      <c r="BN79" s="157"/>
      <c r="BO79" s="25"/>
      <c r="BP79" s="25"/>
      <c r="BQ79" s="25">
        <v>0</v>
      </c>
      <c r="BR79" s="157"/>
      <c r="BS79" s="25">
        <v>0</v>
      </c>
      <c r="BT79" s="25"/>
      <c r="BU79" s="25">
        <v>0</v>
      </c>
      <c r="BV79" s="157"/>
      <c r="BW79" s="25">
        <f t="shared" si="5"/>
        <v>0</v>
      </c>
      <c r="BX79" s="25">
        <f t="shared" si="6"/>
        <v>0</v>
      </c>
      <c r="BY79" s="25">
        <f t="shared" si="7"/>
        <v>0</v>
      </c>
      <c r="BZ79" s="157">
        <f t="shared" si="8"/>
        <v>0</v>
      </c>
    </row>
    <row r="80" spans="1:78" x14ac:dyDescent="0.2">
      <c r="A80" s="25">
        <v>74</v>
      </c>
      <c r="B80" s="25" t="s">
        <v>57</v>
      </c>
      <c r="C80" s="25"/>
      <c r="D80" s="25"/>
      <c r="E80" s="25">
        <v>0</v>
      </c>
      <c r="F80" s="157"/>
      <c r="G80" s="25"/>
      <c r="H80" s="25"/>
      <c r="I80" s="25">
        <v>0</v>
      </c>
      <c r="J80" s="157"/>
      <c r="K80" s="25"/>
      <c r="L80" s="25"/>
      <c r="M80" s="25">
        <v>0</v>
      </c>
      <c r="N80" s="157"/>
      <c r="O80" s="25"/>
      <c r="P80" s="25"/>
      <c r="Q80" s="25">
        <v>0</v>
      </c>
      <c r="R80" s="157"/>
      <c r="S80" s="25"/>
      <c r="T80" s="25"/>
      <c r="U80" s="25">
        <v>0</v>
      </c>
      <c r="V80" s="157"/>
      <c r="W80" s="25">
        <v>0</v>
      </c>
      <c r="X80" s="25"/>
      <c r="Y80" s="25">
        <v>0</v>
      </c>
      <c r="Z80" s="157"/>
      <c r="AA80" s="25">
        <v>0</v>
      </c>
      <c r="AB80" s="25"/>
      <c r="AC80" s="25">
        <v>0</v>
      </c>
      <c r="AD80" s="157"/>
      <c r="AE80" s="25"/>
      <c r="AF80" s="25"/>
      <c r="AG80" s="25">
        <v>0</v>
      </c>
      <c r="AH80" s="157"/>
      <c r="AI80" s="25"/>
      <c r="AJ80" s="25"/>
      <c r="AK80" s="25">
        <v>0</v>
      </c>
      <c r="AL80" s="157"/>
      <c r="AM80" s="25">
        <v>0</v>
      </c>
      <c r="AN80" s="25"/>
      <c r="AO80" s="25">
        <v>0</v>
      </c>
      <c r="AP80" s="157"/>
      <c r="AQ80" s="25"/>
      <c r="AR80" s="25"/>
      <c r="AS80" s="25">
        <v>0</v>
      </c>
      <c r="AT80" s="157"/>
      <c r="AU80" s="25">
        <v>0</v>
      </c>
      <c r="AV80" s="25"/>
      <c r="AW80" s="25">
        <v>0</v>
      </c>
      <c r="AX80" s="157"/>
      <c r="AY80" s="25"/>
      <c r="AZ80" s="25"/>
      <c r="BA80" s="25">
        <v>0</v>
      </c>
      <c r="BB80" s="157"/>
      <c r="BC80" s="25"/>
      <c r="BD80" s="25"/>
      <c r="BE80" s="25">
        <v>0</v>
      </c>
      <c r="BF80" s="157"/>
      <c r="BG80" s="25">
        <v>0</v>
      </c>
      <c r="BH80" s="25"/>
      <c r="BI80" s="25">
        <v>0</v>
      </c>
      <c r="BJ80" s="157"/>
      <c r="BK80" s="25"/>
      <c r="BL80" s="25"/>
      <c r="BM80" s="25">
        <v>0</v>
      </c>
      <c r="BN80" s="157"/>
      <c r="BO80" s="25"/>
      <c r="BP80" s="25"/>
      <c r="BQ80" s="25">
        <v>0</v>
      </c>
      <c r="BR80" s="157"/>
      <c r="BS80" s="25">
        <v>0</v>
      </c>
      <c r="BT80" s="25"/>
      <c r="BU80" s="25">
        <v>0</v>
      </c>
      <c r="BV80" s="157"/>
      <c r="BW80" s="25">
        <f t="shared" si="5"/>
        <v>0</v>
      </c>
      <c r="BX80" s="25">
        <f t="shared" si="6"/>
        <v>0</v>
      </c>
      <c r="BY80" s="25">
        <f t="shared" si="7"/>
        <v>0</v>
      </c>
      <c r="BZ80" s="157">
        <f t="shared" si="8"/>
        <v>0</v>
      </c>
    </row>
    <row r="81" spans="1:78" x14ac:dyDescent="0.2">
      <c r="A81" s="25">
        <v>75</v>
      </c>
      <c r="B81" s="25" t="s">
        <v>62</v>
      </c>
      <c r="C81" s="25"/>
      <c r="D81" s="25"/>
      <c r="E81" s="25">
        <v>0</v>
      </c>
      <c r="F81" s="157"/>
      <c r="G81" s="25"/>
      <c r="H81" s="25"/>
      <c r="I81" s="25">
        <v>0</v>
      </c>
      <c r="J81" s="157"/>
      <c r="K81" s="25"/>
      <c r="L81" s="25"/>
      <c r="M81" s="25">
        <v>0</v>
      </c>
      <c r="N81" s="157"/>
      <c r="O81" s="25"/>
      <c r="P81" s="25"/>
      <c r="Q81" s="25">
        <v>0</v>
      </c>
      <c r="R81" s="157"/>
      <c r="S81" s="25"/>
      <c r="T81" s="25"/>
      <c r="U81" s="25">
        <v>0</v>
      </c>
      <c r="V81" s="157"/>
      <c r="W81" s="25">
        <v>0</v>
      </c>
      <c r="X81" s="25"/>
      <c r="Y81" s="25">
        <v>0</v>
      </c>
      <c r="Z81" s="157"/>
      <c r="AA81" s="25">
        <v>0</v>
      </c>
      <c r="AB81" s="25"/>
      <c r="AC81" s="25">
        <v>0</v>
      </c>
      <c r="AD81" s="157"/>
      <c r="AE81" s="25"/>
      <c r="AF81" s="25"/>
      <c r="AG81" s="25">
        <v>0</v>
      </c>
      <c r="AH81" s="157"/>
      <c r="AI81" s="25"/>
      <c r="AJ81" s="25"/>
      <c r="AK81" s="25">
        <v>0</v>
      </c>
      <c r="AL81" s="157"/>
      <c r="AM81" s="25">
        <v>0</v>
      </c>
      <c r="AN81" s="25"/>
      <c r="AO81" s="25">
        <v>0</v>
      </c>
      <c r="AP81" s="157"/>
      <c r="AQ81" s="25"/>
      <c r="AR81" s="25"/>
      <c r="AS81" s="25">
        <v>0</v>
      </c>
      <c r="AT81" s="157"/>
      <c r="AU81" s="25">
        <v>0</v>
      </c>
      <c r="AV81" s="25"/>
      <c r="AW81" s="25">
        <v>0</v>
      </c>
      <c r="AX81" s="157"/>
      <c r="AY81" s="25"/>
      <c r="AZ81" s="25"/>
      <c r="BA81" s="25">
        <v>0</v>
      </c>
      <c r="BB81" s="157"/>
      <c r="BC81" s="25"/>
      <c r="BD81" s="25"/>
      <c r="BE81" s="25">
        <v>0</v>
      </c>
      <c r="BF81" s="157"/>
      <c r="BG81" s="25">
        <v>0</v>
      </c>
      <c r="BH81" s="25"/>
      <c r="BI81" s="25">
        <v>0</v>
      </c>
      <c r="BJ81" s="157"/>
      <c r="BK81" s="25"/>
      <c r="BL81" s="25"/>
      <c r="BM81" s="25">
        <v>0</v>
      </c>
      <c r="BN81" s="157"/>
      <c r="BO81" s="25"/>
      <c r="BP81" s="25"/>
      <c r="BQ81" s="25">
        <v>0</v>
      </c>
      <c r="BR81" s="157"/>
      <c r="BS81" s="25">
        <v>0</v>
      </c>
      <c r="BT81" s="25"/>
      <c r="BU81" s="25">
        <v>0</v>
      </c>
      <c r="BV81" s="157"/>
      <c r="BW81" s="25">
        <f t="shared" si="5"/>
        <v>0</v>
      </c>
      <c r="BX81" s="25">
        <f t="shared" si="6"/>
        <v>0</v>
      </c>
      <c r="BY81" s="25">
        <f t="shared" si="7"/>
        <v>0</v>
      </c>
      <c r="BZ81" s="157">
        <f t="shared" si="8"/>
        <v>0</v>
      </c>
    </row>
    <row r="82" spans="1:78" x14ac:dyDescent="0.2">
      <c r="A82" s="25">
        <v>76</v>
      </c>
      <c r="B82" s="25" t="s">
        <v>59</v>
      </c>
      <c r="C82" s="25"/>
      <c r="D82" s="25"/>
      <c r="E82" s="25">
        <v>0</v>
      </c>
      <c r="F82" s="157"/>
      <c r="G82" s="25"/>
      <c r="H82" s="25"/>
      <c r="I82" s="25">
        <v>0</v>
      </c>
      <c r="J82" s="157"/>
      <c r="K82" s="25"/>
      <c r="L82" s="25"/>
      <c r="M82" s="25">
        <v>0</v>
      </c>
      <c r="N82" s="157"/>
      <c r="O82" s="25"/>
      <c r="P82" s="25"/>
      <c r="Q82" s="25">
        <v>0</v>
      </c>
      <c r="R82" s="157"/>
      <c r="S82" s="25"/>
      <c r="T82" s="25"/>
      <c r="U82" s="25">
        <v>0</v>
      </c>
      <c r="V82" s="157"/>
      <c r="W82" s="25">
        <v>0</v>
      </c>
      <c r="X82" s="25"/>
      <c r="Y82" s="25">
        <v>0</v>
      </c>
      <c r="Z82" s="157"/>
      <c r="AA82" s="25">
        <v>0</v>
      </c>
      <c r="AB82" s="25"/>
      <c r="AC82" s="25">
        <v>0</v>
      </c>
      <c r="AD82" s="157"/>
      <c r="AE82" s="25"/>
      <c r="AF82" s="25"/>
      <c r="AG82" s="25">
        <v>0</v>
      </c>
      <c r="AH82" s="157"/>
      <c r="AI82" s="25"/>
      <c r="AJ82" s="25"/>
      <c r="AK82" s="25">
        <v>0</v>
      </c>
      <c r="AL82" s="157"/>
      <c r="AM82" s="25">
        <v>0</v>
      </c>
      <c r="AN82" s="25"/>
      <c r="AO82" s="25">
        <v>0</v>
      </c>
      <c r="AP82" s="157"/>
      <c r="AQ82" s="25"/>
      <c r="AR82" s="25"/>
      <c r="AS82" s="25">
        <v>0</v>
      </c>
      <c r="AT82" s="157"/>
      <c r="AU82" s="25">
        <v>0</v>
      </c>
      <c r="AV82" s="25"/>
      <c r="AW82" s="25">
        <v>0</v>
      </c>
      <c r="AX82" s="157"/>
      <c r="AY82" s="25"/>
      <c r="AZ82" s="25"/>
      <c r="BA82" s="25">
        <v>0</v>
      </c>
      <c r="BB82" s="157"/>
      <c r="BC82" s="25"/>
      <c r="BD82" s="25"/>
      <c r="BE82" s="25">
        <v>0</v>
      </c>
      <c r="BF82" s="157"/>
      <c r="BG82" s="25">
        <v>0</v>
      </c>
      <c r="BH82" s="25"/>
      <c r="BI82" s="25">
        <v>0</v>
      </c>
      <c r="BJ82" s="157"/>
      <c r="BK82" s="25"/>
      <c r="BL82" s="25"/>
      <c r="BM82" s="25">
        <v>0</v>
      </c>
      <c r="BN82" s="157"/>
      <c r="BO82" s="25"/>
      <c r="BP82" s="25"/>
      <c r="BQ82" s="25">
        <v>0</v>
      </c>
      <c r="BR82" s="157"/>
      <c r="BS82" s="25">
        <v>0</v>
      </c>
      <c r="BT82" s="25"/>
      <c r="BU82" s="25">
        <v>0</v>
      </c>
      <c r="BV82" s="157"/>
      <c r="BW82" s="25">
        <f t="shared" si="5"/>
        <v>0</v>
      </c>
      <c r="BX82" s="25">
        <f t="shared" si="6"/>
        <v>0</v>
      </c>
      <c r="BY82" s="25">
        <f t="shared" si="7"/>
        <v>0</v>
      </c>
      <c r="BZ82" s="157">
        <f t="shared" si="8"/>
        <v>0</v>
      </c>
    </row>
    <row r="83" spans="1:78" x14ac:dyDescent="0.2">
      <c r="A83" s="25">
        <v>77</v>
      </c>
      <c r="B83" s="25" t="s">
        <v>65</v>
      </c>
      <c r="C83" s="25"/>
      <c r="D83" s="25"/>
      <c r="E83" s="25">
        <v>0</v>
      </c>
      <c r="F83" s="157"/>
      <c r="G83" s="25"/>
      <c r="H83" s="25"/>
      <c r="I83" s="25">
        <v>0</v>
      </c>
      <c r="J83" s="157"/>
      <c r="K83" s="25"/>
      <c r="L83" s="25"/>
      <c r="M83" s="25">
        <v>0</v>
      </c>
      <c r="N83" s="157"/>
      <c r="O83" s="25"/>
      <c r="P83" s="25"/>
      <c r="Q83" s="25">
        <v>0</v>
      </c>
      <c r="R83" s="157"/>
      <c r="S83" s="25"/>
      <c r="T83" s="25"/>
      <c r="U83" s="25">
        <v>0</v>
      </c>
      <c r="V83" s="157"/>
      <c r="W83" s="25">
        <v>0</v>
      </c>
      <c r="X83" s="25"/>
      <c r="Y83" s="25">
        <v>0</v>
      </c>
      <c r="Z83" s="157"/>
      <c r="AA83" s="25">
        <v>0</v>
      </c>
      <c r="AB83" s="25"/>
      <c r="AC83" s="25">
        <v>0</v>
      </c>
      <c r="AD83" s="157"/>
      <c r="AE83" s="25"/>
      <c r="AF83" s="25"/>
      <c r="AG83" s="25">
        <v>0</v>
      </c>
      <c r="AH83" s="157"/>
      <c r="AI83" s="25"/>
      <c r="AJ83" s="25"/>
      <c r="AK83" s="25">
        <v>0</v>
      </c>
      <c r="AL83" s="157"/>
      <c r="AM83" s="25">
        <v>0</v>
      </c>
      <c r="AN83" s="25"/>
      <c r="AO83" s="25">
        <v>0</v>
      </c>
      <c r="AP83" s="157"/>
      <c r="AQ83" s="25"/>
      <c r="AR83" s="25"/>
      <c r="AS83" s="25">
        <v>0</v>
      </c>
      <c r="AT83" s="157"/>
      <c r="AU83" s="25">
        <v>0</v>
      </c>
      <c r="AV83" s="25"/>
      <c r="AW83" s="25">
        <v>0</v>
      </c>
      <c r="AX83" s="157"/>
      <c r="AY83" s="25"/>
      <c r="AZ83" s="25"/>
      <c r="BA83" s="25">
        <v>0</v>
      </c>
      <c r="BB83" s="157"/>
      <c r="BC83" s="25"/>
      <c r="BD83" s="25"/>
      <c r="BE83" s="25">
        <v>0</v>
      </c>
      <c r="BF83" s="157"/>
      <c r="BG83" s="25">
        <v>0</v>
      </c>
      <c r="BH83" s="25"/>
      <c r="BI83" s="25">
        <v>0</v>
      </c>
      <c r="BJ83" s="157"/>
      <c r="BK83" s="25"/>
      <c r="BL83" s="25"/>
      <c r="BM83" s="25">
        <v>0</v>
      </c>
      <c r="BN83" s="157"/>
      <c r="BO83" s="25"/>
      <c r="BP83" s="25"/>
      <c r="BQ83" s="25">
        <v>0</v>
      </c>
      <c r="BR83" s="157"/>
      <c r="BS83" s="25">
        <v>0</v>
      </c>
      <c r="BT83" s="25"/>
      <c r="BU83" s="25">
        <v>0</v>
      </c>
      <c r="BV83" s="157"/>
      <c r="BW83" s="25">
        <f t="shared" si="5"/>
        <v>0</v>
      </c>
      <c r="BX83" s="25">
        <f t="shared" si="6"/>
        <v>0</v>
      </c>
      <c r="BY83" s="25">
        <f t="shared" si="7"/>
        <v>0</v>
      </c>
      <c r="BZ83" s="157">
        <f t="shared" si="8"/>
        <v>0</v>
      </c>
    </row>
    <row r="84" spans="1:78" x14ac:dyDescent="0.2">
      <c r="A84" s="25">
        <v>78</v>
      </c>
      <c r="B84" s="25" t="s">
        <v>66</v>
      </c>
      <c r="C84" s="25"/>
      <c r="D84" s="25"/>
      <c r="E84" s="25">
        <v>0</v>
      </c>
      <c r="F84" s="157"/>
      <c r="G84" s="25"/>
      <c r="H84" s="25"/>
      <c r="I84" s="25">
        <v>0</v>
      </c>
      <c r="J84" s="157"/>
      <c r="K84" s="25"/>
      <c r="L84" s="25"/>
      <c r="M84" s="25">
        <v>0</v>
      </c>
      <c r="N84" s="157"/>
      <c r="O84" s="25"/>
      <c r="P84" s="25"/>
      <c r="Q84" s="25">
        <v>0</v>
      </c>
      <c r="R84" s="157"/>
      <c r="S84" s="25"/>
      <c r="T84" s="25"/>
      <c r="U84" s="25">
        <v>0</v>
      </c>
      <c r="V84" s="157"/>
      <c r="W84" s="25">
        <v>0</v>
      </c>
      <c r="X84" s="25"/>
      <c r="Y84" s="25">
        <v>0</v>
      </c>
      <c r="Z84" s="157"/>
      <c r="AA84" s="25">
        <v>0</v>
      </c>
      <c r="AB84" s="25"/>
      <c r="AC84" s="25">
        <v>0</v>
      </c>
      <c r="AD84" s="157"/>
      <c r="AE84" s="25"/>
      <c r="AF84" s="25"/>
      <c r="AG84" s="25">
        <v>0</v>
      </c>
      <c r="AH84" s="157"/>
      <c r="AI84" s="25"/>
      <c r="AJ84" s="25"/>
      <c r="AK84" s="25">
        <v>0</v>
      </c>
      <c r="AL84" s="157"/>
      <c r="AM84" s="25">
        <v>0</v>
      </c>
      <c r="AN84" s="25"/>
      <c r="AO84" s="25">
        <v>0</v>
      </c>
      <c r="AP84" s="157"/>
      <c r="AQ84" s="25"/>
      <c r="AR84" s="25"/>
      <c r="AS84" s="25">
        <v>0</v>
      </c>
      <c r="AT84" s="157"/>
      <c r="AU84" s="25">
        <v>0</v>
      </c>
      <c r="AV84" s="25"/>
      <c r="AW84" s="25">
        <v>0</v>
      </c>
      <c r="AX84" s="157"/>
      <c r="AY84" s="25"/>
      <c r="AZ84" s="25"/>
      <c r="BA84" s="25">
        <v>0</v>
      </c>
      <c r="BB84" s="157"/>
      <c r="BC84" s="25"/>
      <c r="BD84" s="25"/>
      <c r="BE84" s="25">
        <v>0</v>
      </c>
      <c r="BF84" s="157"/>
      <c r="BG84" s="25">
        <v>0</v>
      </c>
      <c r="BH84" s="25"/>
      <c r="BI84" s="25">
        <v>0</v>
      </c>
      <c r="BJ84" s="157"/>
      <c r="BK84" s="25"/>
      <c r="BL84" s="25"/>
      <c r="BM84" s="25">
        <v>0</v>
      </c>
      <c r="BN84" s="157"/>
      <c r="BO84" s="25"/>
      <c r="BP84" s="25"/>
      <c r="BQ84" s="25">
        <v>0</v>
      </c>
      <c r="BR84" s="157"/>
      <c r="BS84" s="25">
        <v>0</v>
      </c>
      <c r="BT84" s="25"/>
      <c r="BU84" s="25">
        <v>0</v>
      </c>
      <c r="BV84" s="157"/>
      <c r="BW84" s="25">
        <f t="shared" si="5"/>
        <v>0</v>
      </c>
      <c r="BX84" s="25">
        <f t="shared" si="6"/>
        <v>0</v>
      </c>
      <c r="BY84" s="25">
        <f t="shared" si="7"/>
        <v>0</v>
      </c>
      <c r="BZ84" s="157">
        <f t="shared" si="8"/>
        <v>0</v>
      </c>
    </row>
    <row r="85" spans="1:78" ht="15" x14ac:dyDescent="0.2">
      <c r="A85" s="25">
        <v>79</v>
      </c>
      <c r="B85" s="8" t="s">
        <v>356</v>
      </c>
      <c r="C85" s="25"/>
      <c r="D85" s="25"/>
      <c r="E85" s="25"/>
      <c r="F85" s="157"/>
      <c r="G85" s="25"/>
      <c r="H85" s="25"/>
      <c r="I85" s="25"/>
      <c r="J85" s="157"/>
      <c r="K85" s="25"/>
      <c r="L85" s="25"/>
      <c r="M85" s="25"/>
      <c r="N85" s="157"/>
      <c r="O85" s="25"/>
      <c r="P85" s="25"/>
      <c r="Q85" s="25"/>
      <c r="R85" s="157"/>
      <c r="S85" s="25"/>
      <c r="T85" s="25"/>
      <c r="U85" s="25"/>
      <c r="V85" s="157"/>
      <c r="W85" s="25"/>
      <c r="X85" s="25"/>
      <c r="Y85" s="25"/>
      <c r="Z85" s="157"/>
      <c r="AA85" s="25"/>
      <c r="AB85" s="25"/>
      <c r="AC85" s="25"/>
      <c r="AD85" s="157"/>
      <c r="AE85" s="25"/>
      <c r="AF85" s="25"/>
      <c r="AG85" s="25"/>
      <c r="AH85" s="157"/>
      <c r="AI85" s="25"/>
      <c r="AJ85" s="25"/>
      <c r="AK85" s="25"/>
      <c r="AL85" s="157"/>
      <c r="AM85" s="25"/>
      <c r="AN85" s="25"/>
      <c r="AO85" s="25"/>
      <c r="AP85" s="157"/>
      <c r="AQ85" s="25"/>
      <c r="AR85" s="25"/>
      <c r="AS85" s="25"/>
      <c r="AT85" s="157"/>
      <c r="AU85" s="25"/>
      <c r="AV85" s="25"/>
      <c r="AW85" s="25"/>
      <c r="AX85" s="157"/>
      <c r="AY85" s="25"/>
      <c r="AZ85" s="25"/>
      <c r="BA85" s="25"/>
      <c r="BB85" s="157"/>
      <c r="BC85" s="25">
        <v>2</v>
      </c>
      <c r="BD85" s="25">
        <v>100</v>
      </c>
      <c r="BE85" s="25">
        <v>710</v>
      </c>
      <c r="BF85" s="157">
        <v>2375438.9300000002</v>
      </c>
      <c r="BG85" s="25"/>
      <c r="BH85" s="25"/>
      <c r="BI85" s="25"/>
      <c r="BJ85" s="157"/>
      <c r="BK85" s="25"/>
      <c r="BL85" s="25"/>
      <c r="BM85" s="25"/>
      <c r="BN85" s="157"/>
      <c r="BO85" s="25"/>
      <c r="BP85" s="25"/>
      <c r="BQ85" s="25"/>
      <c r="BR85" s="157"/>
      <c r="BS85" s="25"/>
      <c r="BT85" s="25"/>
      <c r="BU85" s="25"/>
      <c r="BV85" s="157"/>
      <c r="BW85" s="25">
        <f t="shared" ref="BW85" si="9">C85+G85+K85+O85+S85+W85+AA85+AE85+AI85+AM85+AU85+AY85+BC85+BG85+BK85+BO85+BS85+AQ85</f>
        <v>2</v>
      </c>
      <c r="BX85" s="25">
        <f t="shared" ref="BX85" si="10">D85+H85+L85+P85+T85+X85+AB85+AF85+AJ85+AN85+AV85+AZ85+BD85+BH85+BL85+BP85+BT85+AR85</f>
        <v>100</v>
      </c>
      <c r="BY85" s="25">
        <f t="shared" ref="BY85" si="11">E85+I85+M85+Q85+U85+Y85+AC85+AG85+AK85+AO85+AW85+BA85+BE85+BI85+BM85+BQ85+BU85+AS85</f>
        <v>710</v>
      </c>
      <c r="BZ85" s="157">
        <f t="shared" ref="BZ85" si="12">F85+J85+N85+R85+V85+Z85+AD85+AH85+AL85+AP85+AX85+BB85+BF85+BJ85+BN85+BR85+BV85+AT85</f>
        <v>2375438.9300000002</v>
      </c>
    </row>
    <row r="86" spans="1:78" x14ac:dyDescent="0.2">
      <c r="A86" s="25"/>
      <c r="B86" s="25" t="s">
        <v>99</v>
      </c>
      <c r="C86" s="25">
        <f>SUM(C7:C84)</f>
        <v>50</v>
      </c>
      <c r="D86" s="25">
        <f t="shared" ref="D86:E86" si="13">SUM(D7:D84)</f>
        <v>1494</v>
      </c>
      <c r="E86" s="25">
        <f t="shared" si="13"/>
        <v>14910</v>
      </c>
      <c r="F86" s="157">
        <f>SUM(F7:F84)</f>
        <v>19008130.09</v>
      </c>
      <c r="G86" s="25">
        <f>SUM(G7:G84)</f>
        <v>1</v>
      </c>
      <c r="H86" s="25">
        <f t="shared" ref="H86" si="14">SUM(H7:H84)</f>
        <v>17</v>
      </c>
      <c r="I86" s="25">
        <f t="shared" ref="I86" si="15">SUM(I7:I84)</f>
        <v>164</v>
      </c>
      <c r="J86" s="157">
        <f>SUM(J7:J84)</f>
        <v>175727.37</v>
      </c>
      <c r="K86" s="25">
        <f>SUM(K7:K84)</f>
        <v>11</v>
      </c>
      <c r="L86" s="25">
        <f t="shared" ref="L86" si="16">SUM(L7:L84)</f>
        <v>373</v>
      </c>
      <c r="M86" s="25">
        <f t="shared" ref="M86" si="17">SUM(M7:M84)</f>
        <v>3234</v>
      </c>
      <c r="N86" s="157">
        <f>SUM(N7:N84)</f>
        <v>4951986.4339200007</v>
      </c>
      <c r="O86" s="25">
        <f>SUM(O7:O84)</f>
        <v>83</v>
      </c>
      <c r="P86" s="25">
        <f t="shared" ref="P86" si="18">SUM(P7:P84)</f>
        <v>2307</v>
      </c>
      <c r="Q86" s="25">
        <f t="shared" ref="Q86" si="19">SUM(Q7:Q84)</f>
        <v>26646</v>
      </c>
      <c r="R86" s="157">
        <f>SUM(R7:R84)</f>
        <v>193889582.78292868</v>
      </c>
      <c r="S86" s="25">
        <f>SUM(S7:S84)</f>
        <v>6</v>
      </c>
      <c r="T86" s="25">
        <f t="shared" ref="T86" si="20">SUM(T7:T84)</f>
        <v>308</v>
      </c>
      <c r="U86" s="25">
        <f t="shared" ref="U86" si="21">SUM(U7:U84)</f>
        <v>1928</v>
      </c>
      <c r="V86" s="157">
        <f>SUM(V7:V84)</f>
        <v>26163713.963151336</v>
      </c>
      <c r="W86" s="25">
        <f>SUM(W7:W84)</f>
        <v>104</v>
      </c>
      <c r="X86" s="25">
        <f t="shared" ref="X86" si="22">SUM(X7:X84)</f>
        <v>3999</v>
      </c>
      <c r="Y86" s="25">
        <f t="shared" ref="Y86" si="23">SUM(Y7:Y84)</f>
        <v>31312</v>
      </c>
      <c r="Z86" s="157">
        <f>SUM(Z7:Z84)</f>
        <v>40270177.41717273</v>
      </c>
      <c r="AA86" s="25">
        <f>SUM(AA7:AA84)</f>
        <v>535</v>
      </c>
      <c r="AB86" s="25">
        <f t="shared" ref="AB86" si="24">SUM(AB7:AB84)</f>
        <v>16082</v>
      </c>
      <c r="AC86" s="25">
        <f t="shared" ref="AC86" si="25">SUM(AC7:AC84)</f>
        <v>160820</v>
      </c>
      <c r="AD86" s="157">
        <f>SUM(AD7:AD84)</f>
        <v>171184112.45340225</v>
      </c>
      <c r="AE86" s="25">
        <f>SUM(AE7:AE84)</f>
        <v>5</v>
      </c>
      <c r="AF86" s="25">
        <f t="shared" ref="AF86" si="26">SUM(AF7:AF84)</f>
        <v>181</v>
      </c>
      <c r="AG86" s="25">
        <f t="shared" ref="AG86" si="27">SUM(AG7:AG84)</f>
        <v>1399</v>
      </c>
      <c r="AH86" s="157">
        <f>SUM(AH7:AH84)</f>
        <v>2588986.117139006</v>
      </c>
      <c r="AI86" s="25">
        <f>SUM(AI7:AI84)</f>
        <v>3</v>
      </c>
      <c r="AJ86" s="25">
        <f t="shared" ref="AJ86" si="28">SUM(AJ7:AJ84)</f>
        <v>134</v>
      </c>
      <c r="AK86" s="25">
        <f t="shared" ref="AK86" si="29">SUM(AK7:AK84)</f>
        <v>941</v>
      </c>
      <c r="AL86" s="157">
        <f>SUM(AL7:AL84)</f>
        <v>2914068.3519693497</v>
      </c>
      <c r="AM86" s="25">
        <f>SUM(AM7:AM84)</f>
        <v>104</v>
      </c>
      <c r="AN86" s="25">
        <f t="shared" ref="AN86" si="30">SUM(AN7:AN84)</f>
        <v>3793</v>
      </c>
      <c r="AO86" s="25">
        <f t="shared" ref="AO86" si="31">SUM(AO7:AO84)</f>
        <v>29925</v>
      </c>
      <c r="AP86" s="157">
        <f>SUM(AP7:AP84)</f>
        <v>49860484.764422029</v>
      </c>
      <c r="AQ86" s="25">
        <f>SUM(AQ7:AQ84)</f>
        <v>127</v>
      </c>
      <c r="AR86" s="25">
        <f t="shared" ref="AR86" si="32">SUM(AR7:AR84)</f>
        <v>5514</v>
      </c>
      <c r="AS86" s="25">
        <f t="shared" ref="AS86" si="33">SUM(AS7:AS84)</f>
        <v>37825</v>
      </c>
      <c r="AT86" s="157">
        <f>SUM(AT7:AT85)</f>
        <v>518230173.03000003</v>
      </c>
      <c r="AU86" s="25">
        <f>SUM(AU7:AU84)</f>
        <v>63</v>
      </c>
      <c r="AV86" s="25">
        <f t="shared" ref="AV86" si="34">SUM(AV7:AV84)</f>
        <v>3685</v>
      </c>
      <c r="AW86" s="25">
        <f t="shared" ref="AW86" si="35">SUM(AW7:AW84)</f>
        <v>19493</v>
      </c>
      <c r="AX86" s="157">
        <f>SUM(AX7:AX84)</f>
        <v>67146757.068438962</v>
      </c>
      <c r="AY86" s="25">
        <f>SUM(AY7:AY84)</f>
        <v>6</v>
      </c>
      <c r="AZ86" s="25">
        <f t="shared" ref="AZ86" si="36">SUM(AZ7:AZ84)</f>
        <v>168</v>
      </c>
      <c r="BA86" s="25">
        <f t="shared" ref="BA86" si="37">SUM(BA7:BA84)</f>
        <v>1693</v>
      </c>
      <c r="BB86" s="157">
        <f>SUM(BB7:BB84)</f>
        <v>10889455.3402</v>
      </c>
      <c r="BC86" s="25">
        <f>SUM(BC7:BC85)</f>
        <v>68</v>
      </c>
      <c r="BD86" s="25">
        <f t="shared" ref="BD86:BE86" si="38">SUM(BD7:BD85)</f>
        <v>2916</v>
      </c>
      <c r="BE86" s="25">
        <f t="shared" si="38"/>
        <v>20791</v>
      </c>
      <c r="BF86" s="157">
        <f>SUM(BF7:BF85)</f>
        <v>29030197.529999994</v>
      </c>
      <c r="BG86" s="25">
        <f>SUM(BG7:BG84)</f>
        <v>160</v>
      </c>
      <c r="BH86" s="25">
        <f t="shared" ref="BH86" si="39">SUM(BH7:BH84)</f>
        <v>4890</v>
      </c>
      <c r="BI86" s="25">
        <f t="shared" ref="BI86" si="40">SUM(BI7:BI84)</f>
        <v>48267</v>
      </c>
      <c r="BJ86" s="157">
        <f>SUM(BJ7:BJ84)</f>
        <v>52368448.277844802</v>
      </c>
      <c r="BK86" s="25">
        <f>SUM(BK7:BK84)</f>
        <v>39</v>
      </c>
      <c r="BL86" s="25">
        <f t="shared" ref="BL86" si="41">SUM(BL7:BL84)</f>
        <v>1228</v>
      </c>
      <c r="BM86" s="25">
        <f t="shared" ref="BM86" si="42">SUM(BM7:BM84)</f>
        <v>11764</v>
      </c>
      <c r="BN86" s="157">
        <f>SUM(BN7:BN84)</f>
        <v>22991277.43</v>
      </c>
      <c r="BO86" s="25">
        <f>SUM(BO7:BO84)</f>
        <v>25</v>
      </c>
      <c r="BP86" s="25">
        <f t="shared" ref="BP86" si="43">SUM(BP7:BP84)</f>
        <v>301</v>
      </c>
      <c r="BQ86" s="25">
        <f t="shared" ref="BQ86" si="44">SUM(BQ7:BQ84)</f>
        <v>6863</v>
      </c>
      <c r="BR86" s="157">
        <f>SUM(BR7:BR84)</f>
        <v>23957657.260000002</v>
      </c>
      <c r="BS86" s="25">
        <f>SUM(BS7:BS84)</f>
        <v>66</v>
      </c>
      <c r="BT86" s="25">
        <f t="shared" ref="BT86" si="45">SUM(BT7:BT84)</f>
        <v>2485</v>
      </c>
      <c r="BU86" s="25">
        <f t="shared" ref="BU86" si="46">SUM(BU7:BU84)</f>
        <v>20254</v>
      </c>
      <c r="BV86" s="157">
        <f>SUM(BV7:BV84)</f>
        <v>25519876.920000002</v>
      </c>
      <c r="BW86" s="25">
        <f>SUM(BW7:BW85)</f>
        <v>1456</v>
      </c>
      <c r="BX86" s="25">
        <f t="shared" ref="BX86:BY86" si="47">SUM(BX7:BX85)</f>
        <v>49875</v>
      </c>
      <c r="BY86" s="25">
        <f t="shared" si="47"/>
        <v>438229</v>
      </c>
      <c r="BZ86" s="157">
        <f>SUM(BZ7:BZ85)</f>
        <v>1261140812.6005893</v>
      </c>
    </row>
  </sheetData>
  <sheetProtection sheet="1" objects="1" scenarios="1"/>
  <mergeCells count="21">
    <mergeCell ref="AM5:AP5"/>
    <mergeCell ref="A5:A6"/>
    <mergeCell ref="B5:B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BO5:BR5"/>
    <mergeCell ref="BS5:BV5"/>
    <mergeCell ref="BW5:BZ5"/>
    <mergeCell ref="AQ5:AT5"/>
    <mergeCell ref="AU5:AX5"/>
    <mergeCell ref="AY5:BB5"/>
    <mergeCell ref="BC5:BF5"/>
    <mergeCell ref="BG5:BJ5"/>
    <mergeCell ref="BK5:BN5"/>
  </mergeCells>
  <pageMargins left="0.70866141732283472" right="0.70866141732283472" top="0.74803149606299213" bottom="0.74803149606299213" header="0.31496062992125984" footer="0.31496062992125984"/>
  <pageSetup paperSize="9" scale="81" fitToWidth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88"/>
  <sheetViews>
    <sheetView tabSelected="1" workbookViewId="0">
      <pane xSplit="2" ySplit="6" topLeftCell="CP25" activePane="bottomRight" state="frozen"/>
      <selection pane="topRight" activeCell="C1" sqref="C1"/>
      <selection pane="bottomLeft" activeCell="A7" sqref="A7"/>
      <selection pane="bottomRight" activeCell="CS33" sqref="CS33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68" hidden="1" customWidth="1"/>
    <col min="7" max="7" width="12" style="14" customWidth="1"/>
    <col min="8" max="11" width="12" style="15" customWidth="1"/>
    <col min="12" max="12" width="12" style="14" customWidth="1"/>
    <col min="13" max="16" width="12" style="15" customWidth="1"/>
    <col min="17" max="17" width="12" style="14" customWidth="1"/>
    <col min="18" max="21" width="12" style="15" customWidth="1"/>
    <col min="22" max="22" width="12" style="14" customWidth="1"/>
    <col min="23" max="25" width="12" style="15" customWidth="1"/>
    <col min="26" max="26" width="12.5703125" style="15" customWidth="1"/>
    <col min="27" max="27" width="12" style="14" customWidth="1"/>
    <col min="28" max="31" width="12" style="15" customWidth="1"/>
    <col min="32" max="32" width="12" style="14" customWidth="1"/>
    <col min="33" max="36" width="12" style="15" customWidth="1"/>
    <col min="37" max="37" width="12" style="14" customWidth="1"/>
    <col min="38" max="40" width="12" style="15" customWidth="1"/>
    <col min="41" max="41" width="12.5703125" style="15" customWidth="1"/>
    <col min="42" max="42" width="12" style="14" customWidth="1"/>
    <col min="43" max="46" width="12" style="15" customWidth="1"/>
    <col min="47" max="47" width="12" style="14" customWidth="1"/>
    <col min="48" max="51" width="12" style="15" customWidth="1"/>
    <col min="52" max="52" width="12" style="14" customWidth="1"/>
    <col min="53" max="55" width="12" style="15" customWidth="1"/>
    <col min="56" max="56" width="12.5703125" style="15" customWidth="1"/>
    <col min="57" max="57" width="12" style="14" customWidth="1"/>
    <col min="58" max="61" width="12" style="15" customWidth="1"/>
    <col min="62" max="62" width="12" style="14" customWidth="1"/>
    <col min="63" max="66" width="12" style="15" customWidth="1"/>
    <col min="67" max="67" width="12" style="14" customWidth="1"/>
    <col min="68" max="70" width="12" style="15" customWidth="1"/>
    <col min="71" max="71" width="12.5703125" style="15" customWidth="1"/>
    <col min="72" max="72" width="12" style="14" customWidth="1"/>
    <col min="73" max="76" width="12" style="15" customWidth="1"/>
    <col min="77" max="77" width="12" style="14" customWidth="1"/>
    <col min="78" max="81" width="12" style="15" customWidth="1"/>
    <col min="82" max="82" width="12" style="14" customWidth="1"/>
    <col min="83" max="85" width="12" style="15" customWidth="1"/>
    <col min="86" max="86" width="12.5703125" style="15" customWidth="1"/>
    <col min="87" max="87" width="12" style="14" customWidth="1"/>
    <col min="88" max="91" width="12" style="15" customWidth="1"/>
    <col min="92" max="92" width="12" style="14" customWidth="1"/>
    <col min="93" max="96" width="12" style="15" customWidth="1"/>
    <col min="97" max="97" width="12" style="14" customWidth="1"/>
    <col min="98" max="100" width="12" style="15" customWidth="1"/>
    <col min="101" max="101" width="12.5703125" style="15" customWidth="1"/>
    <col min="102" max="102" width="12" style="14" customWidth="1"/>
    <col min="103" max="106" width="12" style="15" customWidth="1"/>
    <col min="107" max="107" width="12" style="14" customWidth="1"/>
    <col min="108" max="111" width="12" style="15" customWidth="1"/>
    <col min="112" max="112" width="12" style="14" customWidth="1"/>
    <col min="113" max="115" width="12" style="15" customWidth="1"/>
    <col min="116" max="116" width="12.5703125" style="15" customWidth="1"/>
    <col min="117" max="117" width="12" style="14" customWidth="1"/>
    <col min="118" max="121" width="12" style="15" customWidth="1"/>
    <col min="122" max="122" width="12" style="14" customWidth="1"/>
    <col min="123" max="126" width="12" style="15" customWidth="1"/>
    <col min="127" max="127" width="12" style="14" customWidth="1"/>
    <col min="128" max="130" width="12" style="15" customWidth="1"/>
    <col min="131" max="131" width="12.5703125" style="15" customWidth="1"/>
    <col min="132" max="132" width="12" style="14" customWidth="1"/>
    <col min="133" max="136" width="12" style="15" customWidth="1"/>
    <col min="137" max="137" width="12" style="14" customWidth="1"/>
    <col min="138" max="141" width="12" style="15" customWidth="1"/>
    <col min="142" max="142" width="12" style="14" customWidth="1"/>
    <col min="143" max="145" width="12" style="15" customWidth="1"/>
    <col min="146" max="146" width="12.5703125" style="15" customWidth="1"/>
    <col min="147" max="147" width="12" style="14" customWidth="1"/>
    <col min="148" max="151" width="12" style="15" customWidth="1"/>
    <col min="152" max="152" width="12" style="14" customWidth="1"/>
    <col min="153" max="156" width="12" style="15" customWidth="1"/>
    <col min="157" max="157" width="12" style="14" customWidth="1"/>
    <col min="158" max="160" width="12" style="15" customWidth="1"/>
    <col min="161" max="161" width="12.5703125" style="15" customWidth="1"/>
    <col min="162" max="162" width="12" style="14" customWidth="1"/>
    <col min="163" max="166" width="12" style="15" customWidth="1"/>
    <col min="167" max="167" width="12" style="14" customWidth="1"/>
    <col min="168" max="171" width="12" style="15" customWidth="1"/>
    <col min="172" max="172" width="12" style="14" customWidth="1"/>
    <col min="173" max="175" width="12" style="15" customWidth="1"/>
    <col min="176" max="176" width="12.5703125" style="15" customWidth="1"/>
    <col min="177" max="177" width="12" style="14" customWidth="1"/>
    <col min="178" max="181" width="12" style="15" customWidth="1"/>
    <col min="182" max="182" width="12" style="14" customWidth="1"/>
    <col min="183" max="186" width="12" style="15" customWidth="1"/>
    <col min="187" max="187" width="12" style="14" customWidth="1"/>
    <col min="188" max="190" width="12" style="15" customWidth="1"/>
    <col min="191" max="191" width="12.5703125" style="15" customWidth="1"/>
    <col min="192" max="192" width="12" style="14" customWidth="1"/>
    <col min="193" max="196" width="12" style="15" customWidth="1"/>
    <col min="197" max="197" width="12" style="14" customWidth="1"/>
    <col min="198" max="201" width="12" style="15" customWidth="1"/>
    <col min="202" max="16384" width="9.140625" style="1"/>
  </cols>
  <sheetData>
    <row r="1" spans="1:201" ht="15.75" customHeight="1" x14ac:dyDescent="0.2">
      <c r="K1" s="16"/>
      <c r="L1" s="49"/>
      <c r="P1" s="16"/>
      <c r="Q1" s="49"/>
      <c r="U1" s="16"/>
      <c r="V1" s="93"/>
      <c r="W1" s="94"/>
      <c r="X1" s="94"/>
      <c r="Y1" s="94"/>
      <c r="Z1" s="95"/>
      <c r="AA1" s="96"/>
      <c r="AB1" s="94"/>
      <c r="AC1" s="94"/>
      <c r="AD1" s="94"/>
      <c r="AE1" s="95"/>
      <c r="AF1" s="96"/>
      <c r="AG1" s="94"/>
      <c r="AH1" s="94"/>
      <c r="AI1" s="94"/>
      <c r="AJ1" s="95"/>
      <c r="AK1" s="93"/>
      <c r="AL1" s="94"/>
      <c r="AM1" s="94"/>
      <c r="AN1" s="94"/>
      <c r="AO1" s="95"/>
      <c r="AP1" s="96"/>
      <c r="AQ1" s="94"/>
      <c r="AR1" s="94"/>
      <c r="AS1" s="94"/>
      <c r="AT1" s="95"/>
      <c r="AU1" s="96"/>
      <c r="AV1" s="94"/>
      <c r="AW1" s="94"/>
      <c r="AX1" s="94"/>
      <c r="AY1" s="95"/>
      <c r="AZ1" s="93"/>
      <c r="BA1" s="94"/>
      <c r="BB1" s="94"/>
      <c r="BC1" s="94"/>
      <c r="BD1" s="95"/>
      <c r="BE1" s="96"/>
      <c r="BF1" s="94"/>
      <c r="BG1" s="94"/>
      <c r="BH1" s="94"/>
      <c r="BI1" s="95"/>
      <c r="BJ1" s="96"/>
      <c r="BK1" s="94"/>
      <c r="BL1" s="94"/>
      <c r="BM1" s="94"/>
      <c r="BN1" s="95"/>
      <c r="BO1" s="93"/>
      <c r="BP1" s="94"/>
      <c r="BQ1" s="94"/>
      <c r="BR1" s="94"/>
      <c r="BS1" s="95"/>
      <c r="BT1" s="96"/>
      <c r="BU1" s="94"/>
      <c r="BV1" s="94"/>
      <c r="BW1" s="94"/>
      <c r="BX1" s="95"/>
      <c r="BY1" s="96"/>
      <c r="BZ1" s="94"/>
      <c r="CA1" s="94"/>
      <c r="CB1" s="94"/>
      <c r="CC1" s="95"/>
      <c r="CD1" s="93"/>
      <c r="CE1" s="94"/>
      <c r="CF1" s="94"/>
      <c r="CG1" s="94"/>
      <c r="CH1" s="95"/>
      <c r="CI1" s="96"/>
      <c r="CJ1" s="94"/>
      <c r="CK1" s="94"/>
      <c r="CL1" s="94"/>
      <c r="CM1" s="95"/>
      <c r="CN1" s="96"/>
      <c r="CO1" s="94"/>
      <c r="CP1" s="94"/>
      <c r="CQ1" s="94"/>
      <c r="CR1" s="95"/>
      <c r="CS1" s="93"/>
      <c r="CT1" s="94"/>
      <c r="CU1" s="94"/>
      <c r="CV1" s="94"/>
      <c r="CW1" s="95"/>
      <c r="CX1" s="96"/>
      <c r="CY1" s="94"/>
      <c r="CZ1" s="94"/>
      <c r="DA1" s="94"/>
      <c r="DB1" s="95"/>
      <c r="DC1" s="96"/>
      <c r="DD1" s="94"/>
      <c r="DE1" s="94"/>
      <c r="DF1" s="94"/>
      <c r="DG1" s="95"/>
      <c r="DH1" s="93"/>
      <c r="DI1" s="94"/>
      <c r="DJ1" s="94"/>
      <c r="DK1" s="94"/>
      <c r="DL1" s="95"/>
      <c r="DM1" s="96"/>
      <c r="DN1" s="94"/>
      <c r="DO1" s="94"/>
      <c r="DP1" s="94"/>
      <c r="DQ1" s="95"/>
      <c r="DR1" s="96"/>
      <c r="DS1" s="94"/>
      <c r="DT1" s="94"/>
      <c r="DU1" s="94"/>
      <c r="DV1" s="95"/>
      <c r="DW1" s="93"/>
      <c r="DX1" s="94"/>
      <c r="DY1" s="94"/>
      <c r="DZ1" s="94"/>
      <c r="EA1" s="95"/>
      <c r="EB1" s="96"/>
      <c r="EC1" s="94"/>
      <c r="ED1" s="94"/>
      <c r="EE1" s="94"/>
      <c r="EF1" s="95"/>
      <c r="EG1" s="96"/>
      <c r="EH1" s="94"/>
      <c r="EI1" s="94"/>
      <c r="EJ1" s="94"/>
      <c r="EK1" s="95"/>
      <c r="EL1" s="93"/>
      <c r="EM1" s="94"/>
      <c r="EN1" s="94"/>
      <c r="EO1" s="94"/>
      <c r="EP1" s="95"/>
      <c r="EQ1" s="96"/>
      <c r="ER1" s="94"/>
      <c r="ES1" s="94"/>
      <c r="ET1" s="94"/>
      <c r="EU1" s="95"/>
      <c r="EV1" s="96"/>
      <c r="EW1" s="94"/>
      <c r="EX1" s="94"/>
      <c r="EY1" s="94"/>
      <c r="EZ1" s="95"/>
      <c r="FA1" s="93"/>
      <c r="FB1" s="94"/>
      <c r="FC1" s="94"/>
      <c r="FD1" s="94"/>
      <c r="FE1" s="95"/>
      <c r="FF1" s="96"/>
      <c r="FG1" s="94"/>
      <c r="FH1" s="94"/>
      <c r="FI1" s="94"/>
      <c r="FJ1" s="95"/>
      <c r="FK1" s="96"/>
      <c r="FL1" s="94"/>
      <c r="FM1" s="94"/>
      <c r="FN1" s="94"/>
      <c r="FO1" s="95"/>
      <c r="FP1" s="93"/>
      <c r="FQ1" s="94"/>
      <c r="FR1" s="94"/>
      <c r="FS1" s="94"/>
      <c r="FT1" s="95"/>
      <c r="FU1" s="96"/>
      <c r="FV1" s="94"/>
      <c r="FW1" s="94"/>
      <c r="FX1" s="94"/>
      <c r="FY1" s="95"/>
      <c r="FZ1" s="96"/>
      <c r="GA1" s="94"/>
      <c r="GB1" s="94"/>
      <c r="GC1" s="94"/>
      <c r="GD1" s="95"/>
      <c r="GE1" s="93"/>
      <c r="GF1" s="94"/>
      <c r="GG1" s="94"/>
      <c r="GH1" s="94"/>
      <c r="GI1" s="95"/>
      <c r="GJ1" s="96"/>
      <c r="GK1" s="94"/>
      <c r="GL1" s="94"/>
      <c r="GM1" s="94"/>
      <c r="GN1" s="95"/>
      <c r="GO1" s="96"/>
      <c r="GP1" s="94"/>
      <c r="GQ1" s="94"/>
      <c r="GR1" s="94"/>
      <c r="GS1" s="95" t="s">
        <v>370</v>
      </c>
    </row>
    <row r="2" spans="1:201" ht="16.5" thickBot="1" x14ac:dyDescent="0.3">
      <c r="A2" s="101"/>
      <c r="B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</row>
    <row r="3" spans="1:201" ht="15.75" customHeight="1" x14ac:dyDescent="0.25">
      <c r="A3" s="252" t="s">
        <v>0</v>
      </c>
      <c r="B3" s="182" t="s">
        <v>1</v>
      </c>
      <c r="C3" s="180" t="s">
        <v>298</v>
      </c>
      <c r="D3" s="180"/>
      <c r="E3" s="180"/>
      <c r="F3" s="189"/>
      <c r="G3" s="254" t="s">
        <v>143</v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8"/>
      <c r="V3" s="246" t="s">
        <v>144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  <c r="AK3" s="246" t="s">
        <v>145</v>
      </c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8"/>
      <c r="AZ3" s="246" t="s">
        <v>146</v>
      </c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8"/>
      <c r="BO3" s="246" t="s">
        <v>147</v>
      </c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8"/>
      <c r="CD3" s="246" t="s">
        <v>148</v>
      </c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8"/>
      <c r="CS3" s="246" t="s">
        <v>149</v>
      </c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8"/>
      <c r="DH3" s="246" t="s">
        <v>150</v>
      </c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8"/>
      <c r="DW3" s="246" t="s">
        <v>151</v>
      </c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8"/>
      <c r="EL3" s="246" t="s">
        <v>152</v>
      </c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8"/>
      <c r="FA3" s="246" t="s">
        <v>153</v>
      </c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8"/>
      <c r="FP3" s="246" t="s">
        <v>316</v>
      </c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8"/>
      <c r="GE3" s="246" t="s">
        <v>154</v>
      </c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8"/>
    </row>
    <row r="4" spans="1:201" s="2" customFormat="1" ht="56.25" customHeight="1" x14ac:dyDescent="0.2">
      <c r="A4" s="252"/>
      <c r="B4" s="182"/>
      <c r="C4" s="180"/>
      <c r="D4" s="180"/>
      <c r="E4" s="180"/>
      <c r="F4" s="189"/>
      <c r="G4" s="253" t="s">
        <v>311</v>
      </c>
      <c r="H4" s="178" t="s">
        <v>268</v>
      </c>
      <c r="I4" s="178"/>
      <c r="J4" s="178"/>
      <c r="K4" s="178"/>
      <c r="L4" s="177" t="s">
        <v>309</v>
      </c>
      <c r="M4" s="177"/>
      <c r="N4" s="177"/>
      <c r="O4" s="177"/>
      <c r="P4" s="177"/>
      <c r="Q4" s="177" t="s">
        <v>310</v>
      </c>
      <c r="R4" s="177"/>
      <c r="S4" s="177"/>
      <c r="T4" s="177"/>
      <c r="U4" s="250"/>
      <c r="V4" s="249" t="s">
        <v>311</v>
      </c>
      <c r="W4" s="178" t="s">
        <v>268</v>
      </c>
      <c r="X4" s="178"/>
      <c r="Y4" s="178"/>
      <c r="Z4" s="178"/>
      <c r="AA4" s="177" t="s">
        <v>312</v>
      </c>
      <c r="AB4" s="177"/>
      <c r="AC4" s="177"/>
      <c r="AD4" s="177"/>
      <c r="AE4" s="177"/>
      <c r="AF4" s="177" t="s">
        <v>313</v>
      </c>
      <c r="AG4" s="177"/>
      <c r="AH4" s="177"/>
      <c r="AI4" s="177"/>
      <c r="AJ4" s="250"/>
      <c r="AK4" s="249" t="s">
        <v>311</v>
      </c>
      <c r="AL4" s="178" t="s">
        <v>268</v>
      </c>
      <c r="AM4" s="178"/>
      <c r="AN4" s="178"/>
      <c r="AO4" s="178"/>
      <c r="AP4" s="177" t="s">
        <v>314</v>
      </c>
      <c r="AQ4" s="177"/>
      <c r="AR4" s="177"/>
      <c r="AS4" s="177"/>
      <c r="AT4" s="177"/>
      <c r="AU4" s="177" t="s">
        <v>315</v>
      </c>
      <c r="AV4" s="177"/>
      <c r="AW4" s="177"/>
      <c r="AX4" s="177"/>
      <c r="AY4" s="250"/>
      <c r="AZ4" s="249" t="s">
        <v>311</v>
      </c>
      <c r="BA4" s="178" t="s">
        <v>268</v>
      </c>
      <c r="BB4" s="178"/>
      <c r="BC4" s="178"/>
      <c r="BD4" s="178"/>
      <c r="BE4" s="177" t="s">
        <v>314</v>
      </c>
      <c r="BF4" s="177"/>
      <c r="BG4" s="177"/>
      <c r="BH4" s="177"/>
      <c r="BI4" s="177"/>
      <c r="BJ4" s="177" t="s">
        <v>315</v>
      </c>
      <c r="BK4" s="177"/>
      <c r="BL4" s="177"/>
      <c r="BM4" s="177"/>
      <c r="BN4" s="250"/>
      <c r="BO4" s="249" t="s">
        <v>311</v>
      </c>
      <c r="BP4" s="178" t="s">
        <v>268</v>
      </c>
      <c r="BQ4" s="178"/>
      <c r="BR4" s="178"/>
      <c r="BS4" s="178"/>
      <c r="BT4" s="177" t="s">
        <v>314</v>
      </c>
      <c r="BU4" s="177"/>
      <c r="BV4" s="177"/>
      <c r="BW4" s="177"/>
      <c r="BX4" s="177"/>
      <c r="BY4" s="177" t="s">
        <v>315</v>
      </c>
      <c r="BZ4" s="177"/>
      <c r="CA4" s="177"/>
      <c r="CB4" s="177"/>
      <c r="CC4" s="250"/>
      <c r="CD4" s="249" t="s">
        <v>311</v>
      </c>
      <c r="CE4" s="178" t="s">
        <v>268</v>
      </c>
      <c r="CF4" s="178"/>
      <c r="CG4" s="178"/>
      <c r="CH4" s="178"/>
      <c r="CI4" s="177" t="s">
        <v>314</v>
      </c>
      <c r="CJ4" s="177"/>
      <c r="CK4" s="177"/>
      <c r="CL4" s="177"/>
      <c r="CM4" s="177"/>
      <c r="CN4" s="177" t="s">
        <v>315</v>
      </c>
      <c r="CO4" s="177"/>
      <c r="CP4" s="177"/>
      <c r="CQ4" s="177"/>
      <c r="CR4" s="250"/>
      <c r="CS4" s="249" t="s">
        <v>311</v>
      </c>
      <c r="CT4" s="178" t="s">
        <v>268</v>
      </c>
      <c r="CU4" s="178"/>
      <c r="CV4" s="178"/>
      <c r="CW4" s="178"/>
      <c r="CX4" s="177" t="s">
        <v>314</v>
      </c>
      <c r="CY4" s="177"/>
      <c r="CZ4" s="177"/>
      <c r="DA4" s="177"/>
      <c r="DB4" s="177"/>
      <c r="DC4" s="177" t="s">
        <v>315</v>
      </c>
      <c r="DD4" s="177"/>
      <c r="DE4" s="177"/>
      <c r="DF4" s="177"/>
      <c r="DG4" s="250"/>
      <c r="DH4" s="249" t="s">
        <v>311</v>
      </c>
      <c r="DI4" s="178" t="s">
        <v>268</v>
      </c>
      <c r="DJ4" s="178"/>
      <c r="DK4" s="178"/>
      <c r="DL4" s="178"/>
      <c r="DM4" s="177" t="s">
        <v>314</v>
      </c>
      <c r="DN4" s="177"/>
      <c r="DO4" s="177"/>
      <c r="DP4" s="177"/>
      <c r="DQ4" s="177"/>
      <c r="DR4" s="177" t="s">
        <v>315</v>
      </c>
      <c r="DS4" s="177"/>
      <c r="DT4" s="177"/>
      <c r="DU4" s="177"/>
      <c r="DV4" s="250"/>
      <c r="DW4" s="249" t="s">
        <v>311</v>
      </c>
      <c r="DX4" s="178" t="s">
        <v>268</v>
      </c>
      <c r="DY4" s="178"/>
      <c r="DZ4" s="178"/>
      <c r="EA4" s="178"/>
      <c r="EB4" s="177" t="s">
        <v>314</v>
      </c>
      <c r="EC4" s="177"/>
      <c r="ED4" s="177"/>
      <c r="EE4" s="177"/>
      <c r="EF4" s="177"/>
      <c r="EG4" s="177" t="s">
        <v>315</v>
      </c>
      <c r="EH4" s="177"/>
      <c r="EI4" s="177"/>
      <c r="EJ4" s="177"/>
      <c r="EK4" s="250"/>
      <c r="EL4" s="249" t="s">
        <v>311</v>
      </c>
      <c r="EM4" s="178" t="s">
        <v>268</v>
      </c>
      <c r="EN4" s="178"/>
      <c r="EO4" s="178"/>
      <c r="EP4" s="178"/>
      <c r="EQ4" s="177" t="s">
        <v>314</v>
      </c>
      <c r="ER4" s="177"/>
      <c r="ES4" s="177"/>
      <c r="ET4" s="177"/>
      <c r="EU4" s="177"/>
      <c r="EV4" s="177" t="s">
        <v>315</v>
      </c>
      <c r="EW4" s="177"/>
      <c r="EX4" s="177"/>
      <c r="EY4" s="177"/>
      <c r="EZ4" s="250"/>
      <c r="FA4" s="249" t="s">
        <v>311</v>
      </c>
      <c r="FB4" s="178" t="s">
        <v>268</v>
      </c>
      <c r="FC4" s="178"/>
      <c r="FD4" s="178"/>
      <c r="FE4" s="178"/>
      <c r="FF4" s="177" t="s">
        <v>314</v>
      </c>
      <c r="FG4" s="177"/>
      <c r="FH4" s="177"/>
      <c r="FI4" s="177"/>
      <c r="FJ4" s="177"/>
      <c r="FK4" s="177" t="s">
        <v>315</v>
      </c>
      <c r="FL4" s="177"/>
      <c r="FM4" s="177"/>
      <c r="FN4" s="177"/>
      <c r="FO4" s="250"/>
      <c r="FP4" s="249" t="s">
        <v>311</v>
      </c>
      <c r="FQ4" s="178" t="s">
        <v>268</v>
      </c>
      <c r="FR4" s="178"/>
      <c r="FS4" s="178"/>
      <c r="FT4" s="178"/>
      <c r="FU4" s="177" t="s">
        <v>314</v>
      </c>
      <c r="FV4" s="177"/>
      <c r="FW4" s="177"/>
      <c r="FX4" s="177"/>
      <c r="FY4" s="177"/>
      <c r="FZ4" s="177" t="s">
        <v>315</v>
      </c>
      <c r="GA4" s="177"/>
      <c r="GB4" s="177"/>
      <c r="GC4" s="177"/>
      <c r="GD4" s="250"/>
      <c r="GE4" s="249" t="s">
        <v>311</v>
      </c>
      <c r="GF4" s="178" t="s">
        <v>268</v>
      </c>
      <c r="GG4" s="178"/>
      <c r="GH4" s="178"/>
      <c r="GI4" s="178"/>
      <c r="GJ4" s="177" t="s">
        <v>314</v>
      </c>
      <c r="GK4" s="177"/>
      <c r="GL4" s="177"/>
      <c r="GM4" s="177"/>
      <c r="GN4" s="177"/>
      <c r="GO4" s="177" t="s">
        <v>315</v>
      </c>
      <c r="GP4" s="177"/>
      <c r="GQ4" s="177"/>
      <c r="GR4" s="177"/>
      <c r="GS4" s="250"/>
    </row>
    <row r="5" spans="1:201" s="2" customFormat="1" ht="55.5" customHeight="1" x14ac:dyDescent="0.2">
      <c r="A5" s="252"/>
      <c r="B5" s="182"/>
      <c r="C5" s="192" t="s">
        <v>289</v>
      </c>
      <c r="D5" s="193"/>
      <c r="E5" s="192" t="s">
        <v>290</v>
      </c>
      <c r="F5" s="255"/>
      <c r="G5" s="253"/>
      <c r="H5" s="179" t="s">
        <v>81</v>
      </c>
      <c r="I5" s="179" t="s">
        <v>82</v>
      </c>
      <c r="J5" s="179" t="s">
        <v>83</v>
      </c>
      <c r="K5" s="179" t="s">
        <v>84</v>
      </c>
      <c r="L5" s="178" t="s">
        <v>311</v>
      </c>
      <c r="M5" s="179" t="s">
        <v>80</v>
      </c>
      <c r="N5" s="179"/>
      <c r="O5" s="179"/>
      <c r="P5" s="179"/>
      <c r="Q5" s="178" t="s">
        <v>311</v>
      </c>
      <c r="R5" s="179" t="s">
        <v>80</v>
      </c>
      <c r="S5" s="179"/>
      <c r="T5" s="179"/>
      <c r="U5" s="251"/>
      <c r="V5" s="249"/>
      <c r="W5" s="179" t="s">
        <v>81</v>
      </c>
      <c r="X5" s="179" t="s">
        <v>82</v>
      </c>
      <c r="Y5" s="179" t="s">
        <v>83</v>
      </c>
      <c r="Z5" s="179" t="s">
        <v>84</v>
      </c>
      <c r="AA5" s="178" t="s">
        <v>311</v>
      </c>
      <c r="AB5" s="179" t="s">
        <v>80</v>
      </c>
      <c r="AC5" s="179"/>
      <c r="AD5" s="179"/>
      <c r="AE5" s="179"/>
      <c r="AF5" s="178" t="s">
        <v>311</v>
      </c>
      <c r="AG5" s="179" t="s">
        <v>80</v>
      </c>
      <c r="AH5" s="179"/>
      <c r="AI5" s="179"/>
      <c r="AJ5" s="251"/>
      <c r="AK5" s="249"/>
      <c r="AL5" s="179" t="s">
        <v>81</v>
      </c>
      <c r="AM5" s="179" t="s">
        <v>82</v>
      </c>
      <c r="AN5" s="179" t="s">
        <v>83</v>
      </c>
      <c r="AO5" s="179" t="s">
        <v>84</v>
      </c>
      <c r="AP5" s="178" t="s">
        <v>311</v>
      </c>
      <c r="AQ5" s="179" t="s">
        <v>80</v>
      </c>
      <c r="AR5" s="179"/>
      <c r="AS5" s="179"/>
      <c r="AT5" s="179"/>
      <c r="AU5" s="178" t="s">
        <v>311</v>
      </c>
      <c r="AV5" s="179" t="s">
        <v>80</v>
      </c>
      <c r="AW5" s="179"/>
      <c r="AX5" s="179"/>
      <c r="AY5" s="251"/>
      <c r="AZ5" s="249"/>
      <c r="BA5" s="179" t="s">
        <v>81</v>
      </c>
      <c r="BB5" s="179" t="s">
        <v>82</v>
      </c>
      <c r="BC5" s="179" t="s">
        <v>83</v>
      </c>
      <c r="BD5" s="179" t="s">
        <v>84</v>
      </c>
      <c r="BE5" s="178" t="s">
        <v>311</v>
      </c>
      <c r="BF5" s="179" t="s">
        <v>80</v>
      </c>
      <c r="BG5" s="179"/>
      <c r="BH5" s="179"/>
      <c r="BI5" s="179"/>
      <c r="BJ5" s="178" t="s">
        <v>311</v>
      </c>
      <c r="BK5" s="179" t="s">
        <v>80</v>
      </c>
      <c r="BL5" s="179"/>
      <c r="BM5" s="179"/>
      <c r="BN5" s="251"/>
      <c r="BO5" s="249"/>
      <c r="BP5" s="179" t="s">
        <v>81</v>
      </c>
      <c r="BQ5" s="179" t="s">
        <v>82</v>
      </c>
      <c r="BR5" s="179" t="s">
        <v>83</v>
      </c>
      <c r="BS5" s="179" t="s">
        <v>84</v>
      </c>
      <c r="BT5" s="178" t="s">
        <v>311</v>
      </c>
      <c r="BU5" s="179" t="s">
        <v>80</v>
      </c>
      <c r="BV5" s="179"/>
      <c r="BW5" s="179"/>
      <c r="BX5" s="179"/>
      <c r="BY5" s="178" t="s">
        <v>311</v>
      </c>
      <c r="BZ5" s="179" t="s">
        <v>80</v>
      </c>
      <c r="CA5" s="179"/>
      <c r="CB5" s="179"/>
      <c r="CC5" s="251"/>
      <c r="CD5" s="249"/>
      <c r="CE5" s="179" t="s">
        <v>81</v>
      </c>
      <c r="CF5" s="179" t="s">
        <v>82</v>
      </c>
      <c r="CG5" s="179" t="s">
        <v>83</v>
      </c>
      <c r="CH5" s="179" t="s">
        <v>84</v>
      </c>
      <c r="CI5" s="178" t="s">
        <v>311</v>
      </c>
      <c r="CJ5" s="179" t="s">
        <v>80</v>
      </c>
      <c r="CK5" s="179"/>
      <c r="CL5" s="179"/>
      <c r="CM5" s="179"/>
      <c r="CN5" s="178" t="s">
        <v>311</v>
      </c>
      <c r="CO5" s="179" t="s">
        <v>80</v>
      </c>
      <c r="CP5" s="179"/>
      <c r="CQ5" s="179"/>
      <c r="CR5" s="251"/>
      <c r="CS5" s="249"/>
      <c r="CT5" s="179" t="s">
        <v>81</v>
      </c>
      <c r="CU5" s="179" t="s">
        <v>82</v>
      </c>
      <c r="CV5" s="179" t="s">
        <v>83</v>
      </c>
      <c r="CW5" s="179" t="s">
        <v>84</v>
      </c>
      <c r="CX5" s="178" t="s">
        <v>311</v>
      </c>
      <c r="CY5" s="179" t="s">
        <v>80</v>
      </c>
      <c r="CZ5" s="179"/>
      <c r="DA5" s="179"/>
      <c r="DB5" s="179"/>
      <c r="DC5" s="178" t="s">
        <v>311</v>
      </c>
      <c r="DD5" s="179" t="s">
        <v>80</v>
      </c>
      <c r="DE5" s="179"/>
      <c r="DF5" s="179"/>
      <c r="DG5" s="251"/>
      <c r="DH5" s="249"/>
      <c r="DI5" s="179" t="s">
        <v>81</v>
      </c>
      <c r="DJ5" s="179" t="s">
        <v>82</v>
      </c>
      <c r="DK5" s="179" t="s">
        <v>83</v>
      </c>
      <c r="DL5" s="179" t="s">
        <v>84</v>
      </c>
      <c r="DM5" s="178" t="s">
        <v>311</v>
      </c>
      <c r="DN5" s="179" t="s">
        <v>80</v>
      </c>
      <c r="DO5" s="179"/>
      <c r="DP5" s="179"/>
      <c r="DQ5" s="179"/>
      <c r="DR5" s="178" t="s">
        <v>311</v>
      </c>
      <c r="DS5" s="179" t="s">
        <v>80</v>
      </c>
      <c r="DT5" s="179"/>
      <c r="DU5" s="179"/>
      <c r="DV5" s="251"/>
      <c r="DW5" s="249"/>
      <c r="DX5" s="179" t="s">
        <v>81</v>
      </c>
      <c r="DY5" s="179" t="s">
        <v>82</v>
      </c>
      <c r="DZ5" s="179" t="s">
        <v>83</v>
      </c>
      <c r="EA5" s="179" t="s">
        <v>84</v>
      </c>
      <c r="EB5" s="178" t="s">
        <v>311</v>
      </c>
      <c r="EC5" s="179" t="s">
        <v>80</v>
      </c>
      <c r="ED5" s="179"/>
      <c r="EE5" s="179"/>
      <c r="EF5" s="179"/>
      <c r="EG5" s="178" t="s">
        <v>311</v>
      </c>
      <c r="EH5" s="179" t="s">
        <v>80</v>
      </c>
      <c r="EI5" s="179"/>
      <c r="EJ5" s="179"/>
      <c r="EK5" s="251"/>
      <c r="EL5" s="249"/>
      <c r="EM5" s="179" t="s">
        <v>81</v>
      </c>
      <c r="EN5" s="179" t="s">
        <v>82</v>
      </c>
      <c r="EO5" s="179" t="s">
        <v>83</v>
      </c>
      <c r="EP5" s="179" t="s">
        <v>84</v>
      </c>
      <c r="EQ5" s="178" t="s">
        <v>311</v>
      </c>
      <c r="ER5" s="179" t="s">
        <v>80</v>
      </c>
      <c r="ES5" s="179"/>
      <c r="ET5" s="179"/>
      <c r="EU5" s="179"/>
      <c r="EV5" s="178" t="s">
        <v>311</v>
      </c>
      <c r="EW5" s="179" t="s">
        <v>80</v>
      </c>
      <c r="EX5" s="179"/>
      <c r="EY5" s="179"/>
      <c r="EZ5" s="251"/>
      <c r="FA5" s="249"/>
      <c r="FB5" s="179" t="s">
        <v>81</v>
      </c>
      <c r="FC5" s="179" t="s">
        <v>82</v>
      </c>
      <c r="FD5" s="179" t="s">
        <v>83</v>
      </c>
      <c r="FE5" s="179" t="s">
        <v>84</v>
      </c>
      <c r="FF5" s="178" t="s">
        <v>311</v>
      </c>
      <c r="FG5" s="179" t="s">
        <v>80</v>
      </c>
      <c r="FH5" s="179"/>
      <c r="FI5" s="179"/>
      <c r="FJ5" s="179"/>
      <c r="FK5" s="178" t="s">
        <v>311</v>
      </c>
      <c r="FL5" s="179" t="s">
        <v>80</v>
      </c>
      <c r="FM5" s="179"/>
      <c r="FN5" s="179"/>
      <c r="FO5" s="251"/>
      <c r="FP5" s="249"/>
      <c r="FQ5" s="179" t="s">
        <v>81</v>
      </c>
      <c r="FR5" s="179" t="s">
        <v>82</v>
      </c>
      <c r="FS5" s="179" t="s">
        <v>83</v>
      </c>
      <c r="FT5" s="179" t="s">
        <v>84</v>
      </c>
      <c r="FU5" s="178" t="s">
        <v>311</v>
      </c>
      <c r="FV5" s="179" t="s">
        <v>80</v>
      </c>
      <c r="FW5" s="179"/>
      <c r="FX5" s="179"/>
      <c r="FY5" s="179"/>
      <c r="FZ5" s="178" t="s">
        <v>311</v>
      </c>
      <c r="GA5" s="179" t="s">
        <v>80</v>
      </c>
      <c r="GB5" s="179"/>
      <c r="GC5" s="179"/>
      <c r="GD5" s="251"/>
      <c r="GE5" s="249"/>
      <c r="GF5" s="179" t="s">
        <v>81</v>
      </c>
      <c r="GG5" s="179" t="s">
        <v>82</v>
      </c>
      <c r="GH5" s="179" t="s">
        <v>83</v>
      </c>
      <c r="GI5" s="179" t="s">
        <v>84</v>
      </c>
      <c r="GJ5" s="178" t="s">
        <v>311</v>
      </c>
      <c r="GK5" s="179" t="s">
        <v>80</v>
      </c>
      <c r="GL5" s="179"/>
      <c r="GM5" s="179"/>
      <c r="GN5" s="179"/>
      <c r="GO5" s="178" t="s">
        <v>311</v>
      </c>
      <c r="GP5" s="179" t="s">
        <v>80</v>
      </c>
      <c r="GQ5" s="179"/>
      <c r="GR5" s="179"/>
      <c r="GS5" s="251"/>
    </row>
    <row r="6" spans="1:201" s="6" customFormat="1" ht="81.75" customHeight="1" x14ac:dyDescent="0.2">
      <c r="A6" s="252"/>
      <c r="B6" s="182"/>
      <c r="C6" s="70" t="s">
        <v>269</v>
      </c>
      <c r="D6" s="70" t="s">
        <v>291</v>
      </c>
      <c r="E6" s="70" t="s">
        <v>269</v>
      </c>
      <c r="F6" s="98" t="s">
        <v>291</v>
      </c>
      <c r="G6" s="253"/>
      <c r="H6" s="179"/>
      <c r="I6" s="179"/>
      <c r="J6" s="179"/>
      <c r="K6" s="179"/>
      <c r="L6" s="178"/>
      <c r="M6" s="17" t="s">
        <v>81</v>
      </c>
      <c r="N6" s="17" t="s">
        <v>82</v>
      </c>
      <c r="O6" s="17" t="s">
        <v>83</v>
      </c>
      <c r="P6" s="17" t="s">
        <v>84</v>
      </c>
      <c r="Q6" s="178"/>
      <c r="R6" s="17" t="s">
        <v>81</v>
      </c>
      <c r="S6" s="17" t="s">
        <v>82</v>
      </c>
      <c r="T6" s="17" t="s">
        <v>83</v>
      </c>
      <c r="U6" s="83" t="s">
        <v>84</v>
      </c>
      <c r="V6" s="249"/>
      <c r="W6" s="179"/>
      <c r="X6" s="179"/>
      <c r="Y6" s="179"/>
      <c r="Z6" s="179"/>
      <c r="AA6" s="178"/>
      <c r="AB6" s="17" t="s">
        <v>81</v>
      </c>
      <c r="AC6" s="17" t="s">
        <v>82</v>
      </c>
      <c r="AD6" s="17" t="s">
        <v>83</v>
      </c>
      <c r="AE6" s="17" t="s">
        <v>84</v>
      </c>
      <c r="AF6" s="178"/>
      <c r="AG6" s="17" t="s">
        <v>81</v>
      </c>
      <c r="AH6" s="17" t="s">
        <v>82</v>
      </c>
      <c r="AI6" s="17" t="s">
        <v>83</v>
      </c>
      <c r="AJ6" s="83" t="s">
        <v>84</v>
      </c>
      <c r="AK6" s="249"/>
      <c r="AL6" s="179"/>
      <c r="AM6" s="179"/>
      <c r="AN6" s="179"/>
      <c r="AO6" s="179"/>
      <c r="AP6" s="178"/>
      <c r="AQ6" s="17" t="s">
        <v>81</v>
      </c>
      <c r="AR6" s="17" t="s">
        <v>82</v>
      </c>
      <c r="AS6" s="17" t="s">
        <v>83</v>
      </c>
      <c r="AT6" s="17" t="s">
        <v>84</v>
      </c>
      <c r="AU6" s="178"/>
      <c r="AV6" s="17" t="s">
        <v>81</v>
      </c>
      <c r="AW6" s="17" t="s">
        <v>82</v>
      </c>
      <c r="AX6" s="17" t="s">
        <v>83</v>
      </c>
      <c r="AY6" s="83" t="s">
        <v>84</v>
      </c>
      <c r="AZ6" s="249"/>
      <c r="BA6" s="179"/>
      <c r="BB6" s="179"/>
      <c r="BC6" s="179"/>
      <c r="BD6" s="179"/>
      <c r="BE6" s="178"/>
      <c r="BF6" s="17" t="s">
        <v>81</v>
      </c>
      <c r="BG6" s="17" t="s">
        <v>82</v>
      </c>
      <c r="BH6" s="17" t="s">
        <v>83</v>
      </c>
      <c r="BI6" s="17" t="s">
        <v>84</v>
      </c>
      <c r="BJ6" s="178"/>
      <c r="BK6" s="17" t="s">
        <v>81</v>
      </c>
      <c r="BL6" s="17" t="s">
        <v>82</v>
      </c>
      <c r="BM6" s="17" t="s">
        <v>83</v>
      </c>
      <c r="BN6" s="83" t="s">
        <v>84</v>
      </c>
      <c r="BO6" s="249"/>
      <c r="BP6" s="179"/>
      <c r="BQ6" s="179"/>
      <c r="BR6" s="179"/>
      <c r="BS6" s="179"/>
      <c r="BT6" s="178"/>
      <c r="BU6" s="17" t="s">
        <v>81</v>
      </c>
      <c r="BV6" s="17" t="s">
        <v>82</v>
      </c>
      <c r="BW6" s="17" t="s">
        <v>83</v>
      </c>
      <c r="BX6" s="17" t="s">
        <v>84</v>
      </c>
      <c r="BY6" s="178"/>
      <c r="BZ6" s="17" t="s">
        <v>81</v>
      </c>
      <c r="CA6" s="17" t="s">
        <v>82</v>
      </c>
      <c r="CB6" s="17" t="s">
        <v>83</v>
      </c>
      <c r="CC6" s="83" t="s">
        <v>84</v>
      </c>
      <c r="CD6" s="249"/>
      <c r="CE6" s="179"/>
      <c r="CF6" s="179"/>
      <c r="CG6" s="179"/>
      <c r="CH6" s="179"/>
      <c r="CI6" s="178"/>
      <c r="CJ6" s="17" t="s">
        <v>81</v>
      </c>
      <c r="CK6" s="17" t="s">
        <v>82</v>
      </c>
      <c r="CL6" s="17" t="s">
        <v>83</v>
      </c>
      <c r="CM6" s="17" t="s">
        <v>84</v>
      </c>
      <c r="CN6" s="178"/>
      <c r="CO6" s="17" t="s">
        <v>81</v>
      </c>
      <c r="CP6" s="17" t="s">
        <v>82</v>
      </c>
      <c r="CQ6" s="17" t="s">
        <v>83</v>
      </c>
      <c r="CR6" s="83" t="s">
        <v>84</v>
      </c>
      <c r="CS6" s="249"/>
      <c r="CT6" s="179"/>
      <c r="CU6" s="179"/>
      <c r="CV6" s="179"/>
      <c r="CW6" s="179"/>
      <c r="CX6" s="178"/>
      <c r="CY6" s="17" t="s">
        <v>81</v>
      </c>
      <c r="CZ6" s="17" t="s">
        <v>82</v>
      </c>
      <c r="DA6" s="17" t="s">
        <v>83</v>
      </c>
      <c r="DB6" s="17" t="s">
        <v>84</v>
      </c>
      <c r="DC6" s="178"/>
      <c r="DD6" s="17" t="s">
        <v>81</v>
      </c>
      <c r="DE6" s="17" t="s">
        <v>82</v>
      </c>
      <c r="DF6" s="17" t="s">
        <v>83</v>
      </c>
      <c r="DG6" s="83" t="s">
        <v>84</v>
      </c>
      <c r="DH6" s="249"/>
      <c r="DI6" s="179"/>
      <c r="DJ6" s="179"/>
      <c r="DK6" s="179"/>
      <c r="DL6" s="179"/>
      <c r="DM6" s="178"/>
      <c r="DN6" s="17" t="s">
        <v>81</v>
      </c>
      <c r="DO6" s="17" t="s">
        <v>82</v>
      </c>
      <c r="DP6" s="17" t="s">
        <v>83</v>
      </c>
      <c r="DQ6" s="17" t="s">
        <v>84</v>
      </c>
      <c r="DR6" s="178"/>
      <c r="DS6" s="17" t="s">
        <v>81</v>
      </c>
      <c r="DT6" s="17" t="s">
        <v>82</v>
      </c>
      <c r="DU6" s="17" t="s">
        <v>83</v>
      </c>
      <c r="DV6" s="83" t="s">
        <v>84</v>
      </c>
      <c r="DW6" s="249"/>
      <c r="DX6" s="179"/>
      <c r="DY6" s="179"/>
      <c r="DZ6" s="179"/>
      <c r="EA6" s="179"/>
      <c r="EB6" s="178"/>
      <c r="EC6" s="17" t="s">
        <v>81</v>
      </c>
      <c r="ED6" s="17" t="s">
        <v>82</v>
      </c>
      <c r="EE6" s="17" t="s">
        <v>83</v>
      </c>
      <c r="EF6" s="17" t="s">
        <v>84</v>
      </c>
      <c r="EG6" s="178"/>
      <c r="EH6" s="17" t="s">
        <v>81</v>
      </c>
      <c r="EI6" s="17" t="s">
        <v>82</v>
      </c>
      <c r="EJ6" s="17" t="s">
        <v>83</v>
      </c>
      <c r="EK6" s="83" t="s">
        <v>84</v>
      </c>
      <c r="EL6" s="249"/>
      <c r="EM6" s="179"/>
      <c r="EN6" s="179"/>
      <c r="EO6" s="179"/>
      <c r="EP6" s="179"/>
      <c r="EQ6" s="178"/>
      <c r="ER6" s="17" t="s">
        <v>81</v>
      </c>
      <c r="ES6" s="17" t="s">
        <v>82</v>
      </c>
      <c r="ET6" s="17" t="s">
        <v>83</v>
      </c>
      <c r="EU6" s="17" t="s">
        <v>84</v>
      </c>
      <c r="EV6" s="178"/>
      <c r="EW6" s="17" t="s">
        <v>81</v>
      </c>
      <c r="EX6" s="17" t="s">
        <v>82</v>
      </c>
      <c r="EY6" s="17" t="s">
        <v>83</v>
      </c>
      <c r="EZ6" s="83" t="s">
        <v>84</v>
      </c>
      <c r="FA6" s="249"/>
      <c r="FB6" s="179"/>
      <c r="FC6" s="179"/>
      <c r="FD6" s="179"/>
      <c r="FE6" s="179"/>
      <c r="FF6" s="178"/>
      <c r="FG6" s="17" t="s">
        <v>81</v>
      </c>
      <c r="FH6" s="17" t="s">
        <v>82</v>
      </c>
      <c r="FI6" s="17" t="s">
        <v>83</v>
      </c>
      <c r="FJ6" s="17" t="s">
        <v>84</v>
      </c>
      <c r="FK6" s="178"/>
      <c r="FL6" s="17" t="s">
        <v>81</v>
      </c>
      <c r="FM6" s="17" t="s">
        <v>82</v>
      </c>
      <c r="FN6" s="17" t="s">
        <v>83</v>
      </c>
      <c r="FO6" s="83" t="s">
        <v>84</v>
      </c>
      <c r="FP6" s="249"/>
      <c r="FQ6" s="179"/>
      <c r="FR6" s="179"/>
      <c r="FS6" s="179"/>
      <c r="FT6" s="179"/>
      <c r="FU6" s="178"/>
      <c r="FV6" s="17" t="s">
        <v>81</v>
      </c>
      <c r="FW6" s="17" t="s">
        <v>82</v>
      </c>
      <c r="FX6" s="17" t="s">
        <v>83</v>
      </c>
      <c r="FY6" s="17" t="s">
        <v>84</v>
      </c>
      <c r="FZ6" s="178"/>
      <c r="GA6" s="17" t="s">
        <v>81</v>
      </c>
      <c r="GB6" s="17" t="s">
        <v>82</v>
      </c>
      <c r="GC6" s="17" t="s">
        <v>83</v>
      </c>
      <c r="GD6" s="83" t="s">
        <v>84</v>
      </c>
      <c r="GE6" s="249"/>
      <c r="GF6" s="179"/>
      <c r="GG6" s="179"/>
      <c r="GH6" s="179"/>
      <c r="GI6" s="179"/>
      <c r="GJ6" s="178"/>
      <c r="GK6" s="17" t="s">
        <v>81</v>
      </c>
      <c r="GL6" s="17" t="s">
        <v>82</v>
      </c>
      <c r="GM6" s="17" t="s">
        <v>83</v>
      </c>
      <c r="GN6" s="17" t="s">
        <v>84</v>
      </c>
      <c r="GO6" s="178"/>
      <c r="GP6" s="17" t="s">
        <v>81</v>
      </c>
      <c r="GQ6" s="17" t="s">
        <v>82</v>
      </c>
      <c r="GR6" s="17" t="s">
        <v>83</v>
      </c>
      <c r="GS6" s="83" t="s">
        <v>84</v>
      </c>
    </row>
    <row r="7" spans="1:201" x14ac:dyDescent="0.2">
      <c r="A7" s="89">
        <v>1</v>
      </c>
      <c r="B7" s="54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99">
        <f t="shared" ref="F7:F38" si="1">1-E7</f>
        <v>0.97353677434735963</v>
      </c>
      <c r="G7" s="84">
        <v>167</v>
      </c>
      <c r="H7" s="18">
        <f t="shared" ref="H7:H38" si="2">ROUND(G7/4,0)</f>
        <v>42</v>
      </c>
      <c r="I7" s="18">
        <f t="shared" ref="I7:I38" si="3">H7</f>
        <v>42</v>
      </c>
      <c r="J7" s="18">
        <f t="shared" ref="J7:J38" si="4">H7</f>
        <v>42</v>
      </c>
      <c r="K7" s="18">
        <f t="shared" ref="K7:K38" si="5">G7-H7-I7-J7</f>
        <v>41</v>
      </c>
      <c r="L7" s="18">
        <f>ROUND(G7*E7,0)</f>
        <v>4</v>
      </c>
      <c r="M7" s="18">
        <f>ROUND(L7/4,0)</f>
        <v>1</v>
      </c>
      <c r="N7" s="18">
        <f>M7</f>
        <v>1</v>
      </c>
      <c r="O7" s="18">
        <f>M7</f>
        <v>1</v>
      </c>
      <c r="P7" s="18">
        <f>L7-M7-N7-O7</f>
        <v>1</v>
      </c>
      <c r="Q7" s="18">
        <f t="shared" ref="Q7:Q38" si="6">G7-L7</f>
        <v>163</v>
      </c>
      <c r="R7" s="18">
        <f t="shared" ref="R7:R38" si="7">ROUND(Q7/4,0)</f>
        <v>41</v>
      </c>
      <c r="S7" s="18">
        <f t="shared" ref="S7:S38" si="8">R7</f>
        <v>41</v>
      </c>
      <c r="T7" s="18">
        <f t="shared" ref="T7:T38" si="9">R7</f>
        <v>41</v>
      </c>
      <c r="U7" s="85">
        <f t="shared" ref="U7:U38" si="10">Q7-R7-S7-T7</f>
        <v>40</v>
      </c>
      <c r="V7" s="82">
        <v>0</v>
      </c>
      <c r="W7" s="18">
        <f t="shared" ref="W7:W38" si="11">ROUND(V7/4,0)</f>
        <v>0</v>
      </c>
      <c r="X7" s="18">
        <f t="shared" ref="X7:X38" si="12">W7</f>
        <v>0</v>
      </c>
      <c r="Y7" s="18">
        <f t="shared" ref="Y7:Y38" si="13">W7</f>
        <v>0</v>
      </c>
      <c r="Z7" s="18">
        <f t="shared" ref="Z7:Z38" si="14">V7-W7-X7-Y7</f>
        <v>0</v>
      </c>
      <c r="AA7" s="18">
        <f>ROUND(V7*E7,0)</f>
        <v>0</v>
      </c>
      <c r="AB7" s="18">
        <f>ROUND(AA7/4,0)</f>
        <v>0</v>
      </c>
      <c r="AC7" s="18">
        <f>AB7</f>
        <v>0</v>
      </c>
      <c r="AD7" s="18">
        <f>AB7</f>
        <v>0</v>
      </c>
      <c r="AE7" s="18">
        <f>AA7-AB7-AC7-AD7</f>
        <v>0</v>
      </c>
      <c r="AF7" s="18">
        <f t="shared" ref="AF7:AF38" si="15">V7-AA7</f>
        <v>0</v>
      </c>
      <c r="AG7" s="18">
        <f t="shared" ref="AG7:AG38" si="16">ROUND(AF7/4,0)</f>
        <v>0</v>
      </c>
      <c r="AH7" s="18">
        <f t="shared" ref="AH7:AH38" si="17">AG7</f>
        <v>0</v>
      </c>
      <c r="AI7" s="18">
        <f t="shared" ref="AI7:AI38" si="18">AG7</f>
        <v>0</v>
      </c>
      <c r="AJ7" s="85">
        <f t="shared" ref="AJ7:AJ38" si="19">AF7-AG7-AH7-AI7</f>
        <v>0</v>
      </c>
      <c r="AK7" s="82">
        <v>0</v>
      </c>
      <c r="AL7" s="18">
        <f t="shared" ref="AL7:AL38" si="20">ROUND(AK7/4,0)</f>
        <v>0</v>
      </c>
      <c r="AM7" s="18">
        <f t="shared" ref="AM7:AM38" si="21">AL7</f>
        <v>0</v>
      </c>
      <c r="AN7" s="18">
        <f t="shared" ref="AN7:AN38" si="22">AL7</f>
        <v>0</v>
      </c>
      <c r="AO7" s="18">
        <f t="shared" ref="AO7:AO38" si="23">AK7-AL7-AM7-AN7</f>
        <v>0</v>
      </c>
      <c r="AP7" s="18">
        <f>ROUND(AK7*E7,0)</f>
        <v>0</v>
      </c>
      <c r="AQ7" s="18">
        <f>ROUND(AP7/4,0)</f>
        <v>0</v>
      </c>
      <c r="AR7" s="18">
        <f>AQ7</f>
        <v>0</v>
      </c>
      <c r="AS7" s="18">
        <f>AQ7</f>
        <v>0</v>
      </c>
      <c r="AT7" s="18">
        <f>AP7-AQ7-AR7-AS7</f>
        <v>0</v>
      </c>
      <c r="AU7" s="18">
        <f t="shared" ref="AU7:AU38" si="24">AK7-AP7</f>
        <v>0</v>
      </c>
      <c r="AV7" s="18">
        <f t="shared" ref="AV7:AV38" si="25">ROUND(AU7/4,0)</f>
        <v>0</v>
      </c>
      <c r="AW7" s="18">
        <f t="shared" ref="AW7:AW38" si="26">AV7</f>
        <v>0</v>
      </c>
      <c r="AX7" s="18">
        <f t="shared" ref="AX7:AX38" si="27">AV7</f>
        <v>0</v>
      </c>
      <c r="AY7" s="85">
        <f t="shared" ref="AY7:AY38" si="28">AU7-AV7-AW7-AX7</f>
        <v>0</v>
      </c>
      <c r="AZ7" s="82">
        <v>0</v>
      </c>
      <c r="BA7" s="18">
        <f t="shared" ref="BA7:BA38" si="29">ROUND(AZ7/4,0)</f>
        <v>0</v>
      </c>
      <c r="BB7" s="18">
        <f t="shared" ref="BB7:BB38" si="30">BA7</f>
        <v>0</v>
      </c>
      <c r="BC7" s="18">
        <f t="shared" ref="BC7:BC38" si="31">BA7</f>
        <v>0</v>
      </c>
      <c r="BD7" s="18">
        <f t="shared" ref="BD7:BD38" si="32">AZ7-BA7-BB7-BC7</f>
        <v>0</v>
      </c>
      <c r="BE7" s="18">
        <f>ROUND(AZ7*T7,0)</f>
        <v>0</v>
      </c>
      <c r="BF7" s="18">
        <f>ROUND(BE7/4,0)</f>
        <v>0</v>
      </c>
      <c r="BG7" s="18">
        <f>BF7</f>
        <v>0</v>
      </c>
      <c r="BH7" s="18">
        <f>BF7</f>
        <v>0</v>
      </c>
      <c r="BI7" s="18">
        <f>BE7-BF7-BG7-BH7</f>
        <v>0</v>
      </c>
      <c r="BJ7" s="18">
        <f t="shared" ref="BJ7:BJ38" si="33">AZ7-BE7</f>
        <v>0</v>
      </c>
      <c r="BK7" s="18">
        <f t="shared" ref="BK7:BK38" si="34">ROUND(BJ7/4,0)</f>
        <v>0</v>
      </c>
      <c r="BL7" s="18">
        <f t="shared" ref="BL7:BL38" si="35">BK7</f>
        <v>0</v>
      </c>
      <c r="BM7" s="18">
        <f t="shared" ref="BM7:BM38" si="36">BK7</f>
        <v>0</v>
      </c>
      <c r="BN7" s="85">
        <f t="shared" ref="BN7:BN38" si="37">BJ7-BK7-BL7-BM7</f>
        <v>0</v>
      </c>
      <c r="BO7" s="82">
        <v>72</v>
      </c>
      <c r="BP7" s="18">
        <f>BO7</f>
        <v>72</v>
      </c>
      <c r="BQ7" s="18"/>
      <c r="BR7" s="18"/>
      <c r="BS7" s="18"/>
      <c r="BT7" s="18">
        <f>ROUND(BO7*E7,0)</f>
        <v>2</v>
      </c>
      <c r="BU7" s="18">
        <f>BT7</f>
        <v>2</v>
      </c>
      <c r="BV7" s="18"/>
      <c r="BW7" s="18"/>
      <c r="BX7" s="18"/>
      <c r="BY7" s="18">
        <f t="shared" ref="BY7:BY38" si="38">BO7-BT7</f>
        <v>70</v>
      </c>
      <c r="BZ7" s="18">
        <f t="shared" ref="BZ7" si="39">BP7-BU7</f>
        <v>70</v>
      </c>
      <c r="CA7" s="18">
        <f t="shared" ref="CA7" si="40">BQ7-BV7</f>
        <v>0</v>
      </c>
      <c r="CB7" s="18">
        <f t="shared" ref="CB7" si="41">BR7-BW7</f>
        <v>0</v>
      </c>
      <c r="CC7" s="18">
        <f t="shared" ref="CC7" si="42">BS7-BX7</f>
        <v>0</v>
      </c>
      <c r="CD7" s="82">
        <v>0</v>
      </c>
      <c r="CE7" s="18">
        <f t="shared" ref="CE7:CE38" si="43">ROUND(CD7/4,0)</f>
        <v>0</v>
      </c>
      <c r="CF7" s="18">
        <f t="shared" ref="CF7:CF38" si="44">CE7</f>
        <v>0</v>
      </c>
      <c r="CG7" s="18">
        <f t="shared" ref="CG7:CG38" si="45">CE7</f>
        <v>0</v>
      </c>
      <c r="CH7" s="18">
        <f t="shared" ref="CH7:CH38" si="46">CD7-CE7-CF7-CG7</f>
        <v>0</v>
      </c>
      <c r="CI7" s="18">
        <f>ROUND(CD7*E7,0)</f>
        <v>0</v>
      </c>
      <c r="CJ7" s="18">
        <f>ROUND(CI7/4,0)</f>
        <v>0</v>
      </c>
      <c r="CK7" s="18">
        <f>CJ7</f>
        <v>0</v>
      </c>
      <c r="CL7" s="18">
        <f>CJ7</f>
        <v>0</v>
      </c>
      <c r="CM7" s="18">
        <f>CI7-CJ7-CK7-CL7</f>
        <v>0</v>
      </c>
      <c r="CN7" s="18">
        <f t="shared" ref="CN7:CN38" si="47">CD7-CI7</f>
        <v>0</v>
      </c>
      <c r="CO7" s="18">
        <f t="shared" ref="CO7:CO38" si="48">ROUND(CN7/4,0)</f>
        <v>0</v>
      </c>
      <c r="CP7" s="18">
        <f t="shared" ref="CP7:CP38" si="49">CO7</f>
        <v>0</v>
      </c>
      <c r="CQ7" s="18">
        <f t="shared" ref="CQ7:CQ38" si="50">CO7</f>
        <v>0</v>
      </c>
      <c r="CR7" s="85">
        <f t="shared" ref="CR7:CR38" si="51">CN7-CO7-CP7-CQ7</f>
        <v>0</v>
      </c>
      <c r="CS7" s="82">
        <v>0</v>
      </c>
      <c r="CT7" s="18">
        <f t="shared" ref="CT7:CT38" si="52">ROUND(CS7/4,0)</f>
        <v>0</v>
      </c>
      <c r="CU7" s="18">
        <f t="shared" ref="CU7:CU38" si="53">CT7</f>
        <v>0</v>
      </c>
      <c r="CV7" s="18">
        <f t="shared" ref="CV7:CV38" si="54">CT7</f>
        <v>0</v>
      </c>
      <c r="CW7" s="18">
        <f t="shared" ref="CW7:CW38" si="55">CS7-CT7-CU7-CV7</f>
        <v>0</v>
      </c>
      <c r="CX7" s="18">
        <f>ROUND(CS7*E7,0)</f>
        <v>0</v>
      </c>
      <c r="CY7" s="18">
        <f>ROUND(CX7/4,0)</f>
        <v>0</v>
      </c>
      <c r="CZ7" s="18">
        <f>CY7</f>
        <v>0</v>
      </c>
      <c r="DA7" s="18">
        <f>CY7</f>
        <v>0</v>
      </c>
      <c r="DB7" s="18">
        <f>CX7-CY7-CZ7-DA7</f>
        <v>0</v>
      </c>
      <c r="DC7" s="18">
        <f t="shared" ref="DC7:DC38" si="56">CS7-CX7</f>
        <v>0</v>
      </c>
      <c r="DD7" s="18">
        <f t="shared" ref="DD7:DD38" si="57">ROUND(DC7/4,0)</f>
        <v>0</v>
      </c>
      <c r="DE7" s="18">
        <f t="shared" ref="DE7:DE38" si="58">DD7</f>
        <v>0</v>
      </c>
      <c r="DF7" s="18">
        <f t="shared" ref="DF7:DF38" si="59">DD7</f>
        <v>0</v>
      </c>
      <c r="DG7" s="85">
        <f t="shared" ref="DG7:DG38" si="60">DC7-DD7-DE7-DF7</f>
        <v>0</v>
      </c>
      <c r="DH7" s="82">
        <v>0</v>
      </c>
      <c r="DI7" s="18">
        <f t="shared" ref="DI7:DI38" si="61">ROUND(DH7/4,0)</f>
        <v>0</v>
      </c>
      <c r="DJ7" s="18">
        <f t="shared" ref="DJ7:DJ38" si="62">DI7</f>
        <v>0</v>
      </c>
      <c r="DK7" s="18">
        <f t="shared" ref="DK7:DK38" si="63">DI7</f>
        <v>0</v>
      </c>
      <c r="DL7" s="18">
        <f t="shared" ref="DL7:DL38" si="64">DH7-DI7-DJ7-DK7</f>
        <v>0</v>
      </c>
      <c r="DM7" s="18">
        <f>ROUND(DH7*E7,0)</f>
        <v>0</v>
      </c>
      <c r="DN7" s="18">
        <f>ROUND(DM7/4,0)</f>
        <v>0</v>
      </c>
      <c r="DO7" s="18">
        <f>DN7</f>
        <v>0</v>
      </c>
      <c r="DP7" s="18">
        <f>DN7</f>
        <v>0</v>
      </c>
      <c r="DQ7" s="18">
        <f>DM7-DN7-DO7-DP7</f>
        <v>0</v>
      </c>
      <c r="DR7" s="18">
        <f t="shared" ref="DR7:DR38" si="65">DH7-DM7</f>
        <v>0</v>
      </c>
      <c r="DS7" s="18">
        <f t="shared" ref="DS7:DS38" si="66">ROUND(DR7/4,0)</f>
        <v>0</v>
      </c>
      <c r="DT7" s="18">
        <f t="shared" ref="DT7:DT38" si="67">DS7</f>
        <v>0</v>
      </c>
      <c r="DU7" s="18">
        <f t="shared" ref="DU7:DU38" si="68">DS7</f>
        <v>0</v>
      </c>
      <c r="DV7" s="85">
        <f t="shared" ref="DV7:DV38" si="69">DR7-DS7-DT7-DU7</f>
        <v>0</v>
      </c>
      <c r="DW7" s="82">
        <v>0</v>
      </c>
      <c r="DX7" s="18">
        <f t="shared" ref="DX7:DX38" si="70">ROUND(DW7/4,0)</f>
        <v>0</v>
      </c>
      <c r="DY7" s="18">
        <f t="shared" ref="DY7:DY38" si="71">DX7</f>
        <v>0</v>
      </c>
      <c r="DZ7" s="18">
        <f t="shared" ref="DZ7:DZ38" si="72">DX7</f>
        <v>0</v>
      </c>
      <c r="EA7" s="18">
        <f t="shared" ref="EA7:EA38" si="73">DW7-DX7-DY7-DZ7</f>
        <v>0</v>
      </c>
      <c r="EB7" s="18">
        <f>ROUND(DW7*E7,0)</f>
        <v>0</v>
      </c>
      <c r="EC7" s="18">
        <f>ROUND(EB7/4,0)</f>
        <v>0</v>
      </c>
      <c r="ED7" s="18">
        <f>EC7</f>
        <v>0</v>
      </c>
      <c r="EE7" s="18">
        <f>EC7</f>
        <v>0</v>
      </c>
      <c r="EF7" s="18">
        <f>EB7-EC7-ED7-EE7</f>
        <v>0</v>
      </c>
      <c r="EG7" s="18">
        <f t="shared" ref="EG7:EG38" si="74">DW7-EB7</f>
        <v>0</v>
      </c>
      <c r="EH7" s="18">
        <f t="shared" ref="EH7:EH38" si="75">ROUND(EG7/4,0)</f>
        <v>0</v>
      </c>
      <c r="EI7" s="18">
        <f t="shared" ref="EI7:EI38" si="76">EH7</f>
        <v>0</v>
      </c>
      <c r="EJ7" s="18">
        <f t="shared" ref="EJ7:EJ38" si="77">EH7</f>
        <v>0</v>
      </c>
      <c r="EK7" s="85">
        <f t="shared" ref="EK7:EK38" si="78">EG7-EH7-EI7-EJ7</f>
        <v>0</v>
      </c>
      <c r="EL7" s="82">
        <v>0</v>
      </c>
      <c r="EM7" s="18">
        <f t="shared" ref="EM7:EM38" si="79">ROUND(EL7/4,0)</f>
        <v>0</v>
      </c>
      <c r="EN7" s="18">
        <f t="shared" ref="EN7:EN38" si="80">EM7</f>
        <v>0</v>
      </c>
      <c r="EO7" s="18">
        <f t="shared" ref="EO7:EO38" si="81">EM7</f>
        <v>0</v>
      </c>
      <c r="EP7" s="18">
        <f t="shared" ref="EP7:EP38" si="82">EL7-EM7-EN7-EO7</f>
        <v>0</v>
      </c>
      <c r="EQ7" s="18">
        <f>ROUND(EL7*E7,0)</f>
        <v>0</v>
      </c>
      <c r="ER7" s="18">
        <f>ROUND(EQ7/4,0)</f>
        <v>0</v>
      </c>
      <c r="ES7" s="18">
        <f>ER7</f>
        <v>0</v>
      </c>
      <c r="ET7" s="18">
        <f>ER7</f>
        <v>0</v>
      </c>
      <c r="EU7" s="18">
        <f>EQ7-ER7-ES7-ET7</f>
        <v>0</v>
      </c>
      <c r="EV7" s="18">
        <f t="shared" ref="EV7:EV38" si="83">EL7-EQ7</f>
        <v>0</v>
      </c>
      <c r="EW7" s="18">
        <f t="shared" ref="EW7:EW38" si="84">ROUND(EV7/4,0)</f>
        <v>0</v>
      </c>
      <c r="EX7" s="18">
        <f t="shared" ref="EX7:EX38" si="85">EW7</f>
        <v>0</v>
      </c>
      <c r="EY7" s="18">
        <f t="shared" ref="EY7:EY38" si="86">EW7</f>
        <v>0</v>
      </c>
      <c r="EZ7" s="85">
        <f t="shared" ref="EZ7:EZ38" si="87">EV7-EW7-EX7-EY7</f>
        <v>0</v>
      </c>
      <c r="FA7" s="82">
        <v>0</v>
      </c>
      <c r="FB7" s="18">
        <f t="shared" ref="FB7:FB38" si="88">ROUND(FA7/4,0)</f>
        <v>0</v>
      </c>
      <c r="FC7" s="18">
        <f t="shared" ref="FC7:FC38" si="89">FB7</f>
        <v>0</v>
      </c>
      <c r="FD7" s="18">
        <f t="shared" ref="FD7:FD38" si="90">FB7</f>
        <v>0</v>
      </c>
      <c r="FE7" s="18">
        <f t="shared" ref="FE7:FE38" si="91">FA7-FB7-FC7-FD7</f>
        <v>0</v>
      </c>
      <c r="FF7" s="18">
        <f>ROUND(FA7*E7,0)</f>
        <v>0</v>
      </c>
      <c r="FG7" s="18">
        <f>ROUND(FF7/4,0)</f>
        <v>0</v>
      </c>
      <c r="FH7" s="18">
        <f>FG7</f>
        <v>0</v>
      </c>
      <c r="FI7" s="18">
        <f>FG7</f>
        <v>0</v>
      </c>
      <c r="FJ7" s="18">
        <f>FF7-FG7-FH7-FI7</f>
        <v>0</v>
      </c>
      <c r="FK7" s="18">
        <f t="shared" ref="FK7:FK38" si="92">FA7-FF7</f>
        <v>0</v>
      </c>
      <c r="FL7" s="18">
        <f t="shared" ref="FL7:FL38" si="93">ROUND(FK7/4,0)</f>
        <v>0</v>
      </c>
      <c r="FM7" s="18">
        <f t="shared" ref="FM7:FM38" si="94">FL7</f>
        <v>0</v>
      </c>
      <c r="FN7" s="18">
        <f t="shared" ref="FN7:FN38" si="95">FL7</f>
        <v>0</v>
      </c>
      <c r="FO7" s="85">
        <f t="shared" ref="FO7:FO38" si="96">FK7-FL7-FM7-FN7</f>
        <v>0</v>
      </c>
      <c r="FP7" s="82">
        <v>0</v>
      </c>
      <c r="FQ7" s="18">
        <f t="shared" ref="FQ7:FQ38" si="97">ROUND(FP7/4,0)</f>
        <v>0</v>
      </c>
      <c r="FR7" s="18">
        <f t="shared" ref="FR7:FR38" si="98">FQ7</f>
        <v>0</v>
      </c>
      <c r="FS7" s="18">
        <f t="shared" ref="FS7:FS38" si="99">FQ7</f>
        <v>0</v>
      </c>
      <c r="FT7" s="18">
        <f t="shared" ref="FT7:FT38" si="100">FP7-FQ7-FR7-FS7</f>
        <v>0</v>
      </c>
      <c r="FU7" s="18">
        <f>ROUND(FP7*E7,0)</f>
        <v>0</v>
      </c>
      <c r="FV7" s="18">
        <f>ROUND(FU7/4,0)</f>
        <v>0</v>
      </c>
      <c r="FW7" s="18">
        <f>FV7</f>
        <v>0</v>
      </c>
      <c r="FX7" s="18">
        <f>FV7</f>
        <v>0</v>
      </c>
      <c r="FY7" s="18">
        <f>FU7-FV7-FW7-FX7</f>
        <v>0</v>
      </c>
      <c r="FZ7" s="18">
        <f t="shared" ref="FZ7:FZ38" si="101">FP7-FU7</f>
        <v>0</v>
      </c>
      <c r="GA7" s="18">
        <f t="shared" ref="GA7:GA38" si="102">ROUND(FZ7/4,0)</f>
        <v>0</v>
      </c>
      <c r="GB7" s="18">
        <f t="shared" ref="GB7:GB38" si="103">GA7</f>
        <v>0</v>
      </c>
      <c r="GC7" s="18">
        <f t="shared" ref="GC7:GC38" si="104">GA7</f>
        <v>0</v>
      </c>
      <c r="GD7" s="85">
        <f t="shared" ref="GD7:GD38" si="105">FZ7-GA7-GB7-GC7</f>
        <v>0</v>
      </c>
      <c r="GE7" s="82">
        <v>0</v>
      </c>
      <c r="GF7" s="18">
        <f t="shared" ref="GF7:GF38" si="106">ROUND(GE7/4,0)</f>
        <v>0</v>
      </c>
      <c r="GG7" s="18">
        <f t="shared" ref="GG7:GG38" si="107">GF7</f>
        <v>0</v>
      </c>
      <c r="GH7" s="18">
        <f t="shared" ref="GH7:GH38" si="108">GF7</f>
        <v>0</v>
      </c>
      <c r="GI7" s="18">
        <f t="shared" ref="GI7:GI38" si="109">GE7-GF7-GG7-GH7</f>
        <v>0</v>
      </c>
      <c r="GJ7" s="18">
        <f>ROUND(GE7*E7,0)</f>
        <v>0</v>
      </c>
      <c r="GK7" s="18">
        <f>ROUND(GJ7/4,0)</f>
        <v>0</v>
      </c>
      <c r="GL7" s="18">
        <f>GK7</f>
        <v>0</v>
      </c>
      <c r="GM7" s="18">
        <f>GK7</f>
        <v>0</v>
      </c>
      <c r="GN7" s="18">
        <f>GJ7-GK7-GL7-GM7</f>
        <v>0</v>
      </c>
      <c r="GO7" s="18">
        <f t="shared" ref="GO7:GO38" si="110">GE7-GJ7</f>
        <v>0</v>
      </c>
      <c r="GP7" s="18">
        <f t="shared" ref="GP7:GP38" si="111">ROUND(GO7/4,0)</f>
        <v>0</v>
      </c>
      <c r="GQ7" s="18">
        <f t="shared" ref="GQ7:GQ38" si="112">GP7</f>
        <v>0</v>
      </c>
      <c r="GR7" s="18">
        <f t="shared" ref="GR7:GR38" si="113">GP7</f>
        <v>0</v>
      </c>
      <c r="GS7" s="85">
        <f t="shared" ref="GS7:GS38" si="114">GO7-GP7-GQ7-GR7</f>
        <v>0</v>
      </c>
    </row>
    <row r="8" spans="1:201" x14ac:dyDescent="0.2">
      <c r="A8" s="89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99">
        <f t="shared" si="1"/>
        <v>0.92724093873982916</v>
      </c>
      <c r="G8" s="84">
        <v>440</v>
      </c>
      <c r="H8" s="18">
        <f t="shared" si="2"/>
        <v>110</v>
      </c>
      <c r="I8" s="18">
        <f t="shared" si="3"/>
        <v>110</v>
      </c>
      <c r="J8" s="18">
        <f t="shared" si="4"/>
        <v>110</v>
      </c>
      <c r="K8" s="18">
        <f t="shared" si="5"/>
        <v>110</v>
      </c>
      <c r="L8" s="18">
        <f t="shared" ref="L8:L71" si="115">ROUND(G8*E8,0)</f>
        <v>32</v>
      </c>
      <c r="M8" s="18">
        <f t="shared" ref="M8:M71" si="116">ROUND(L8/4,0)</f>
        <v>8</v>
      </c>
      <c r="N8" s="18">
        <f t="shared" ref="N8:N71" si="117">M8</f>
        <v>8</v>
      </c>
      <c r="O8" s="18">
        <f t="shared" ref="O8:O71" si="118">M8</f>
        <v>8</v>
      </c>
      <c r="P8" s="18">
        <f t="shared" ref="P8:P71" si="119">L8-M8-N8-O8</f>
        <v>8</v>
      </c>
      <c r="Q8" s="18">
        <f t="shared" si="6"/>
        <v>408</v>
      </c>
      <c r="R8" s="18">
        <f t="shared" si="7"/>
        <v>102</v>
      </c>
      <c r="S8" s="18">
        <f t="shared" si="8"/>
        <v>102</v>
      </c>
      <c r="T8" s="18">
        <f t="shared" si="9"/>
        <v>102</v>
      </c>
      <c r="U8" s="85">
        <f t="shared" si="10"/>
        <v>102</v>
      </c>
      <c r="V8" s="82">
        <v>0</v>
      </c>
      <c r="W8" s="18">
        <f t="shared" si="11"/>
        <v>0</v>
      </c>
      <c r="X8" s="18">
        <f t="shared" si="12"/>
        <v>0</v>
      </c>
      <c r="Y8" s="18">
        <f t="shared" si="13"/>
        <v>0</v>
      </c>
      <c r="Z8" s="18">
        <f t="shared" si="14"/>
        <v>0</v>
      </c>
      <c r="AA8" s="18">
        <f t="shared" ref="AA8:AA71" si="120">ROUND(V8*E8,0)</f>
        <v>0</v>
      </c>
      <c r="AB8" s="18">
        <f t="shared" ref="AB8:AB71" si="121">ROUND(AA8/4,0)</f>
        <v>0</v>
      </c>
      <c r="AC8" s="18">
        <f t="shared" ref="AC8:AC71" si="122">AB8</f>
        <v>0</v>
      </c>
      <c r="AD8" s="18">
        <f t="shared" ref="AD8:AD71" si="123">AB8</f>
        <v>0</v>
      </c>
      <c r="AE8" s="18">
        <f t="shared" ref="AE8:AE71" si="124">AA8-AB8-AC8-AD8</f>
        <v>0</v>
      </c>
      <c r="AF8" s="18">
        <f t="shared" si="15"/>
        <v>0</v>
      </c>
      <c r="AG8" s="18">
        <f t="shared" si="16"/>
        <v>0</v>
      </c>
      <c r="AH8" s="18">
        <f t="shared" si="17"/>
        <v>0</v>
      </c>
      <c r="AI8" s="18">
        <f t="shared" si="18"/>
        <v>0</v>
      </c>
      <c r="AJ8" s="85">
        <f t="shared" si="19"/>
        <v>0</v>
      </c>
      <c r="AK8" s="82">
        <v>0</v>
      </c>
      <c r="AL8" s="18">
        <f t="shared" si="20"/>
        <v>0</v>
      </c>
      <c r="AM8" s="18">
        <f t="shared" si="21"/>
        <v>0</v>
      </c>
      <c r="AN8" s="18">
        <f t="shared" si="22"/>
        <v>0</v>
      </c>
      <c r="AO8" s="18">
        <f t="shared" si="23"/>
        <v>0</v>
      </c>
      <c r="AP8" s="18">
        <f t="shared" ref="AP8:AP71" si="125">ROUND(AK8*E8,0)</f>
        <v>0</v>
      </c>
      <c r="AQ8" s="18">
        <f t="shared" ref="AQ8:AQ71" si="126">ROUND(AP8/4,0)</f>
        <v>0</v>
      </c>
      <c r="AR8" s="18">
        <f t="shared" ref="AR8:AR71" si="127">AQ8</f>
        <v>0</v>
      </c>
      <c r="AS8" s="18">
        <f t="shared" ref="AS8:AS71" si="128">AQ8</f>
        <v>0</v>
      </c>
      <c r="AT8" s="18">
        <f t="shared" ref="AT8:AT71" si="129">AP8-AQ8-AR8-AS8</f>
        <v>0</v>
      </c>
      <c r="AU8" s="18">
        <f t="shared" si="24"/>
        <v>0</v>
      </c>
      <c r="AV8" s="18">
        <f t="shared" si="25"/>
        <v>0</v>
      </c>
      <c r="AW8" s="18">
        <f t="shared" si="26"/>
        <v>0</v>
      </c>
      <c r="AX8" s="18">
        <f t="shared" si="27"/>
        <v>0</v>
      </c>
      <c r="AY8" s="85">
        <f t="shared" si="28"/>
        <v>0</v>
      </c>
      <c r="AZ8" s="82">
        <v>0</v>
      </c>
      <c r="BA8" s="18">
        <f t="shared" si="29"/>
        <v>0</v>
      </c>
      <c r="BB8" s="18">
        <f t="shared" si="30"/>
        <v>0</v>
      </c>
      <c r="BC8" s="18">
        <f t="shared" si="31"/>
        <v>0</v>
      </c>
      <c r="BD8" s="18">
        <f t="shared" si="32"/>
        <v>0</v>
      </c>
      <c r="BE8" s="18">
        <f t="shared" ref="BE8:BE71" si="130">ROUND(AZ8*T8,0)</f>
        <v>0</v>
      </c>
      <c r="BF8" s="18">
        <f t="shared" ref="BF8:BF71" si="131">ROUND(BE8/4,0)</f>
        <v>0</v>
      </c>
      <c r="BG8" s="18">
        <f t="shared" ref="BG8:BG71" si="132">BF8</f>
        <v>0</v>
      </c>
      <c r="BH8" s="18">
        <f t="shared" ref="BH8:BH71" si="133">BF8</f>
        <v>0</v>
      </c>
      <c r="BI8" s="18">
        <f t="shared" ref="BI8:BI71" si="134">BE8-BF8-BG8-BH8</f>
        <v>0</v>
      </c>
      <c r="BJ8" s="18">
        <f t="shared" si="33"/>
        <v>0</v>
      </c>
      <c r="BK8" s="18">
        <f t="shared" si="34"/>
        <v>0</v>
      </c>
      <c r="BL8" s="18">
        <f t="shared" si="35"/>
        <v>0</v>
      </c>
      <c r="BM8" s="18">
        <f t="shared" si="36"/>
        <v>0</v>
      </c>
      <c r="BN8" s="85">
        <f t="shared" si="37"/>
        <v>0</v>
      </c>
      <c r="BO8" s="82">
        <v>307</v>
      </c>
      <c r="BP8" s="18">
        <f t="shared" ref="BP8:BP30" si="135">BO8</f>
        <v>307</v>
      </c>
      <c r="BQ8" s="18"/>
      <c r="BR8" s="18"/>
      <c r="BS8" s="18"/>
      <c r="BT8" s="18">
        <f t="shared" ref="BT8:BT71" si="136">ROUND(BO8*E8,0)</f>
        <v>22</v>
      </c>
      <c r="BU8" s="18">
        <f t="shared" ref="BU8:BU36" si="137">BT8</f>
        <v>22</v>
      </c>
      <c r="BV8" s="18"/>
      <c r="BW8" s="18"/>
      <c r="BX8" s="18"/>
      <c r="BY8" s="18">
        <f t="shared" ref="BY8:BY30" si="138">BO8-BT8</f>
        <v>285</v>
      </c>
      <c r="BZ8" s="18">
        <f t="shared" ref="BZ8:BZ30" si="139">BP8-BU8</f>
        <v>285</v>
      </c>
      <c r="CA8" s="18">
        <f t="shared" ref="CA8:CA30" si="140">BQ8-BV8</f>
        <v>0</v>
      </c>
      <c r="CB8" s="18">
        <f t="shared" ref="CB8:CB30" si="141">BR8-BW8</f>
        <v>0</v>
      </c>
      <c r="CC8" s="18">
        <f t="shared" ref="CC8:CC30" si="142">BS8-BX8</f>
        <v>0</v>
      </c>
      <c r="CD8" s="82">
        <v>0</v>
      </c>
      <c r="CE8" s="18">
        <f t="shared" si="43"/>
        <v>0</v>
      </c>
      <c r="CF8" s="18">
        <f t="shared" si="44"/>
        <v>0</v>
      </c>
      <c r="CG8" s="18">
        <f t="shared" si="45"/>
        <v>0</v>
      </c>
      <c r="CH8" s="18">
        <f t="shared" si="46"/>
        <v>0</v>
      </c>
      <c r="CI8" s="18">
        <f t="shared" ref="CI8:CI71" si="143">ROUND(CD8*E8,0)</f>
        <v>0</v>
      </c>
      <c r="CJ8" s="18">
        <f t="shared" ref="CJ8:CJ71" si="144">ROUND(CI8/4,0)</f>
        <v>0</v>
      </c>
      <c r="CK8" s="18">
        <f t="shared" ref="CK8:CK71" si="145">CJ8</f>
        <v>0</v>
      </c>
      <c r="CL8" s="18">
        <f t="shared" ref="CL8:CL71" si="146">CJ8</f>
        <v>0</v>
      </c>
      <c r="CM8" s="18">
        <f t="shared" ref="CM8:CM71" si="147">CI8-CJ8-CK8-CL8</f>
        <v>0</v>
      </c>
      <c r="CN8" s="18">
        <f t="shared" si="47"/>
        <v>0</v>
      </c>
      <c r="CO8" s="18">
        <f t="shared" si="48"/>
        <v>0</v>
      </c>
      <c r="CP8" s="18">
        <f t="shared" si="49"/>
        <v>0</v>
      </c>
      <c r="CQ8" s="18">
        <f t="shared" si="50"/>
        <v>0</v>
      </c>
      <c r="CR8" s="85">
        <f t="shared" si="51"/>
        <v>0</v>
      </c>
      <c r="CS8" s="82">
        <v>0</v>
      </c>
      <c r="CT8" s="18">
        <f t="shared" si="52"/>
        <v>0</v>
      </c>
      <c r="CU8" s="18">
        <f t="shared" si="53"/>
        <v>0</v>
      </c>
      <c r="CV8" s="18">
        <f t="shared" si="54"/>
        <v>0</v>
      </c>
      <c r="CW8" s="18">
        <f t="shared" si="55"/>
        <v>0</v>
      </c>
      <c r="CX8" s="18">
        <f t="shared" ref="CX8:CX71" si="148">ROUND(CS8*E8,0)</f>
        <v>0</v>
      </c>
      <c r="CY8" s="18">
        <f t="shared" ref="CY8:CY71" si="149">ROUND(CX8/4,0)</f>
        <v>0</v>
      </c>
      <c r="CZ8" s="18">
        <f t="shared" ref="CZ8:CZ71" si="150">CY8</f>
        <v>0</v>
      </c>
      <c r="DA8" s="18">
        <f t="shared" ref="DA8:DA71" si="151">CY8</f>
        <v>0</v>
      </c>
      <c r="DB8" s="18">
        <f t="shared" ref="DB8:DB71" si="152">CX8-CY8-CZ8-DA8</f>
        <v>0</v>
      </c>
      <c r="DC8" s="18">
        <f t="shared" si="56"/>
        <v>0</v>
      </c>
      <c r="DD8" s="18">
        <f t="shared" si="57"/>
        <v>0</v>
      </c>
      <c r="DE8" s="18">
        <f t="shared" si="58"/>
        <v>0</v>
      </c>
      <c r="DF8" s="18">
        <f t="shared" si="59"/>
        <v>0</v>
      </c>
      <c r="DG8" s="85">
        <f t="shared" si="60"/>
        <v>0</v>
      </c>
      <c r="DH8" s="82">
        <v>0</v>
      </c>
      <c r="DI8" s="18">
        <f t="shared" si="61"/>
        <v>0</v>
      </c>
      <c r="DJ8" s="18">
        <f t="shared" si="62"/>
        <v>0</v>
      </c>
      <c r="DK8" s="18">
        <f t="shared" si="63"/>
        <v>0</v>
      </c>
      <c r="DL8" s="18">
        <f t="shared" si="64"/>
        <v>0</v>
      </c>
      <c r="DM8" s="18">
        <f t="shared" ref="DM8:DM71" si="153">ROUND(DH8*E8,0)</f>
        <v>0</v>
      </c>
      <c r="DN8" s="18">
        <f t="shared" ref="DN8:DN71" si="154">ROUND(DM8/4,0)</f>
        <v>0</v>
      </c>
      <c r="DO8" s="18">
        <f t="shared" ref="DO8:DO71" si="155">DN8</f>
        <v>0</v>
      </c>
      <c r="DP8" s="18">
        <f t="shared" ref="DP8:DP71" si="156">DN8</f>
        <v>0</v>
      </c>
      <c r="DQ8" s="18">
        <f t="shared" ref="DQ8:DQ71" si="157">DM8-DN8-DO8-DP8</f>
        <v>0</v>
      </c>
      <c r="DR8" s="18">
        <f t="shared" si="65"/>
        <v>0</v>
      </c>
      <c r="DS8" s="18">
        <f t="shared" si="66"/>
        <v>0</v>
      </c>
      <c r="DT8" s="18">
        <f t="shared" si="67"/>
        <v>0</v>
      </c>
      <c r="DU8" s="18">
        <f t="shared" si="68"/>
        <v>0</v>
      </c>
      <c r="DV8" s="85">
        <f t="shared" si="69"/>
        <v>0</v>
      </c>
      <c r="DW8" s="82">
        <v>0</v>
      </c>
      <c r="DX8" s="18">
        <f t="shared" si="70"/>
        <v>0</v>
      </c>
      <c r="DY8" s="18">
        <f t="shared" si="71"/>
        <v>0</v>
      </c>
      <c r="DZ8" s="18">
        <f t="shared" si="72"/>
        <v>0</v>
      </c>
      <c r="EA8" s="18">
        <f t="shared" si="73"/>
        <v>0</v>
      </c>
      <c r="EB8" s="18">
        <f t="shared" ref="EB8:EB71" si="158">ROUND(DW8*E8,0)</f>
        <v>0</v>
      </c>
      <c r="EC8" s="18">
        <f t="shared" ref="EC8:EC71" si="159">ROUND(EB8/4,0)</f>
        <v>0</v>
      </c>
      <c r="ED8" s="18">
        <f t="shared" ref="ED8:ED71" si="160">EC8</f>
        <v>0</v>
      </c>
      <c r="EE8" s="18">
        <f t="shared" ref="EE8:EE71" si="161">EC8</f>
        <v>0</v>
      </c>
      <c r="EF8" s="18">
        <f t="shared" ref="EF8:EF71" si="162">EB8-EC8-ED8-EE8</f>
        <v>0</v>
      </c>
      <c r="EG8" s="18">
        <f t="shared" si="74"/>
        <v>0</v>
      </c>
      <c r="EH8" s="18">
        <f t="shared" si="75"/>
        <v>0</v>
      </c>
      <c r="EI8" s="18">
        <f t="shared" si="76"/>
        <v>0</v>
      </c>
      <c r="EJ8" s="18">
        <f t="shared" si="77"/>
        <v>0</v>
      </c>
      <c r="EK8" s="85">
        <f t="shared" si="78"/>
        <v>0</v>
      </c>
      <c r="EL8" s="82">
        <v>0</v>
      </c>
      <c r="EM8" s="18">
        <f t="shared" si="79"/>
        <v>0</v>
      </c>
      <c r="EN8" s="18">
        <f t="shared" si="80"/>
        <v>0</v>
      </c>
      <c r="EO8" s="18">
        <f t="shared" si="81"/>
        <v>0</v>
      </c>
      <c r="EP8" s="18">
        <f t="shared" si="82"/>
        <v>0</v>
      </c>
      <c r="EQ8" s="18">
        <f t="shared" ref="EQ8:EQ71" si="163">ROUND(EL8*E8,0)</f>
        <v>0</v>
      </c>
      <c r="ER8" s="18">
        <f t="shared" ref="ER8:ER71" si="164">ROUND(EQ8/4,0)</f>
        <v>0</v>
      </c>
      <c r="ES8" s="18">
        <f t="shared" ref="ES8:ES71" si="165">ER8</f>
        <v>0</v>
      </c>
      <c r="ET8" s="18">
        <f t="shared" ref="ET8:ET71" si="166">ER8</f>
        <v>0</v>
      </c>
      <c r="EU8" s="18">
        <f t="shared" ref="EU8:EU71" si="167">EQ8-ER8-ES8-ET8</f>
        <v>0</v>
      </c>
      <c r="EV8" s="18">
        <f t="shared" si="83"/>
        <v>0</v>
      </c>
      <c r="EW8" s="18">
        <f t="shared" si="84"/>
        <v>0</v>
      </c>
      <c r="EX8" s="18">
        <f t="shared" si="85"/>
        <v>0</v>
      </c>
      <c r="EY8" s="18">
        <f t="shared" si="86"/>
        <v>0</v>
      </c>
      <c r="EZ8" s="85">
        <f t="shared" si="87"/>
        <v>0</v>
      </c>
      <c r="FA8" s="82">
        <v>0</v>
      </c>
      <c r="FB8" s="18">
        <f t="shared" si="88"/>
        <v>0</v>
      </c>
      <c r="FC8" s="18">
        <f t="shared" si="89"/>
        <v>0</v>
      </c>
      <c r="FD8" s="18">
        <f t="shared" si="90"/>
        <v>0</v>
      </c>
      <c r="FE8" s="18">
        <f t="shared" si="91"/>
        <v>0</v>
      </c>
      <c r="FF8" s="18">
        <f t="shared" ref="FF8:FF71" si="168">ROUND(FA8*E8,0)</f>
        <v>0</v>
      </c>
      <c r="FG8" s="18">
        <f t="shared" ref="FG8:FG71" si="169">ROUND(FF8/4,0)</f>
        <v>0</v>
      </c>
      <c r="FH8" s="18">
        <f t="shared" ref="FH8:FH71" si="170">FG8</f>
        <v>0</v>
      </c>
      <c r="FI8" s="18">
        <f t="shared" ref="FI8:FI71" si="171">FG8</f>
        <v>0</v>
      </c>
      <c r="FJ8" s="18">
        <f t="shared" ref="FJ8:FJ71" si="172">FF8-FG8-FH8-FI8</f>
        <v>0</v>
      </c>
      <c r="FK8" s="18">
        <f t="shared" si="92"/>
        <v>0</v>
      </c>
      <c r="FL8" s="18">
        <f t="shared" si="93"/>
        <v>0</v>
      </c>
      <c r="FM8" s="18">
        <f t="shared" si="94"/>
        <v>0</v>
      </c>
      <c r="FN8" s="18">
        <f t="shared" si="95"/>
        <v>0</v>
      </c>
      <c r="FO8" s="85">
        <f t="shared" si="96"/>
        <v>0</v>
      </c>
      <c r="FP8" s="82">
        <v>0</v>
      </c>
      <c r="FQ8" s="18">
        <f t="shared" si="97"/>
        <v>0</v>
      </c>
      <c r="FR8" s="18">
        <f t="shared" si="98"/>
        <v>0</v>
      </c>
      <c r="FS8" s="18">
        <f t="shared" si="99"/>
        <v>0</v>
      </c>
      <c r="FT8" s="18">
        <f t="shared" si="100"/>
        <v>0</v>
      </c>
      <c r="FU8" s="18">
        <f t="shared" ref="FU8:FU71" si="173">ROUND(FP8*E8,0)</f>
        <v>0</v>
      </c>
      <c r="FV8" s="18">
        <f t="shared" ref="FV8:FV71" si="174">ROUND(FU8/4,0)</f>
        <v>0</v>
      </c>
      <c r="FW8" s="18">
        <f t="shared" ref="FW8:FW71" si="175">FV8</f>
        <v>0</v>
      </c>
      <c r="FX8" s="18">
        <f t="shared" ref="FX8:FX71" si="176">FV8</f>
        <v>0</v>
      </c>
      <c r="FY8" s="18">
        <f t="shared" ref="FY8:FY71" si="177">FU8-FV8-FW8-FX8</f>
        <v>0</v>
      </c>
      <c r="FZ8" s="18">
        <f t="shared" si="101"/>
        <v>0</v>
      </c>
      <c r="GA8" s="18">
        <f t="shared" si="102"/>
        <v>0</v>
      </c>
      <c r="GB8" s="18">
        <f t="shared" si="103"/>
        <v>0</v>
      </c>
      <c r="GC8" s="18">
        <f t="shared" si="104"/>
        <v>0</v>
      </c>
      <c r="GD8" s="85">
        <f t="shared" si="105"/>
        <v>0</v>
      </c>
      <c r="GE8" s="82">
        <v>0</v>
      </c>
      <c r="GF8" s="18">
        <f t="shared" si="106"/>
        <v>0</v>
      </c>
      <c r="GG8" s="18">
        <f t="shared" si="107"/>
        <v>0</v>
      </c>
      <c r="GH8" s="18">
        <f t="shared" si="108"/>
        <v>0</v>
      </c>
      <c r="GI8" s="18">
        <f t="shared" si="109"/>
        <v>0</v>
      </c>
      <c r="GJ8" s="18">
        <f t="shared" ref="GJ8:GJ71" si="178">ROUND(GE8*E8,0)</f>
        <v>0</v>
      </c>
      <c r="GK8" s="18">
        <f t="shared" ref="GK8:GK71" si="179">ROUND(GJ8/4,0)</f>
        <v>0</v>
      </c>
      <c r="GL8" s="18">
        <f t="shared" ref="GL8:GL71" si="180">GK8</f>
        <v>0</v>
      </c>
      <c r="GM8" s="18">
        <f t="shared" ref="GM8:GM71" si="181">GK8</f>
        <v>0</v>
      </c>
      <c r="GN8" s="18">
        <f t="shared" ref="GN8:GN71" si="182">GJ8-GK8-GL8-GM8</f>
        <v>0</v>
      </c>
      <c r="GO8" s="18">
        <f t="shared" si="110"/>
        <v>0</v>
      </c>
      <c r="GP8" s="18">
        <f t="shared" si="111"/>
        <v>0</v>
      </c>
      <c r="GQ8" s="18">
        <f t="shared" si="112"/>
        <v>0</v>
      </c>
      <c r="GR8" s="18">
        <f t="shared" si="113"/>
        <v>0</v>
      </c>
      <c r="GS8" s="85">
        <f t="shared" si="114"/>
        <v>0</v>
      </c>
    </row>
    <row r="9" spans="1:201" x14ac:dyDescent="0.2">
      <c r="A9" s="89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99">
        <f t="shared" si="1"/>
        <v>2.6991629178292786E-2</v>
      </c>
      <c r="G9" s="84"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  <c r="K9" s="18">
        <f t="shared" si="5"/>
        <v>0</v>
      </c>
      <c r="L9" s="18">
        <f t="shared" si="115"/>
        <v>0</v>
      </c>
      <c r="M9" s="18">
        <f t="shared" si="116"/>
        <v>0</v>
      </c>
      <c r="N9" s="18">
        <f t="shared" si="117"/>
        <v>0</v>
      </c>
      <c r="O9" s="18">
        <f t="shared" si="118"/>
        <v>0</v>
      </c>
      <c r="P9" s="18">
        <f t="shared" si="119"/>
        <v>0</v>
      </c>
      <c r="Q9" s="18">
        <f t="shared" si="6"/>
        <v>0</v>
      </c>
      <c r="R9" s="18">
        <f t="shared" si="7"/>
        <v>0</v>
      </c>
      <c r="S9" s="18">
        <f t="shared" si="8"/>
        <v>0</v>
      </c>
      <c r="T9" s="18">
        <f t="shared" si="9"/>
        <v>0</v>
      </c>
      <c r="U9" s="85">
        <f t="shared" si="10"/>
        <v>0</v>
      </c>
      <c r="V9" s="82">
        <v>0</v>
      </c>
      <c r="W9" s="18">
        <f t="shared" si="11"/>
        <v>0</v>
      </c>
      <c r="X9" s="18">
        <f t="shared" si="12"/>
        <v>0</v>
      </c>
      <c r="Y9" s="18">
        <f t="shared" si="13"/>
        <v>0</v>
      </c>
      <c r="Z9" s="18">
        <f t="shared" si="14"/>
        <v>0</v>
      </c>
      <c r="AA9" s="18">
        <f t="shared" si="120"/>
        <v>0</v>
      </c>
      <c r="AB9" s="18">
        <f t="shared" si="121"/>
        <v>0</v>
      </c>
      <c r="AC9" s="18">
        <f t="shared" si="122"/>
        <v>0</v>
      </c>
      <c r="AD9" s="18">
        <f t="shared" si="123"/>
        <v>0</v>
      </c>
      <c r="AE9" s="18">
        <f t="shared" si="124"/>
        <v>0</v>
      </c>
      <c r="AF9" s="18">
        <f t="shared" si="15"/>
        <v>0</v>
      </c>
      <c r="AG9" s="18">
        <f t="shared" si="16"/>
        <v>0</v>
      </c>
      <c r="AH9" s="18">
        <f t="shared" si="17"/>
        <v>0</v>
      </c>
      <c r="AI9" s="18">
        <f t="shared" si="18"/>
        <v>0</v>
      </c>
      <c r="AJ9" s="85">
        <f t="shared" si="19"/>
        <v>0</v>
      </c>
      <c r="AK9" s="82">
        <v>0</v>
      </c>
      <c r="AL9" s="18">
        <f t="shared" si="20"/>
        <v>0</v>
      </c>
      <c r="AM9" s="18">
        <f t="shared" si="21"/>
        <v>0</v>
      </c>
      <c r="AN9" s="18">
        <f t="shared" si="22"/>
        <v>0</v>
      </c>
      <c r="AO9" s="18">
        <f t="shared" si="23"/>
        <v>0</v>
      </c>
      <c r="AP9" s="18">
        <f t="shared" si="125"/>
        <v>0</v>
      </c>
      <c r="AQ9" s="18">
        <f t="shared" si="126"/>
        <v>0</v>
      </c>
      <c r="AR9" s="18">
        <f t="shared" si="127"/>
        <v>0</v>
      </c>
      <c r="AS9" s="18">
        <f t="shared" si="128"/>
        <v>0</v>
      </c>
      <c r="AT9" s="18">
        <f t="shared" si="129"/>
        <v>0</v>
      </c>
      <c r="AU9" s="18">
        <f t="shared" si="24"/>
        <v>0</v>
      </c>
      <c r="AV9" s="18">
        <f t="shared" si="25"/>
        <v>0</v>
      </c>
      <c r="AW9" s="18">
        <f t="shared" si="26"/>
        <v>0</v>
      </c>
      <c r="AX9" s="18">
        <f t="shared" si="27"/>
        <v>0</v>
      </c>
      <c r="AY9" s="85">
        <f t="shared" si="28"/>
        <v>0</v>
      </c>
      <c r="AZ9" s="82">
        <v>0</v>
      </c>
      <c r="BA9" s="18">
        <f t="shared" si="29"/>
        <v>0</v>
      </c>
      <c r="BB9" s="18">
        <f t="shared" si="30"/>
        <v>0</v>
      </c>
      <c r="BC9" s="18">
        <f t="shared" si="31"/>
        <v>0</v>
      </c>
      <c r="BD9" s="18">
        <f t="shared" si="32"/>
        <v>0</v>
      </c>
      <c r="BE9" s="18">
        <f t="shared" si="130"/>
        <v>0</v>
      </c>
      <c r="BF9" s="18">
        <f t="shared" si="131"/>
        <v>0</v>
      </c>
      <c r="BG9" s="18">
        <f t="shared" si="132"/>
        <v>0</v>
      </c>
      <c r="BH9" s="18">
        <f t="shared" si="133"/>
        <v>0</v>
      </c>
      <c r="BI9" s="18">
        <f t="shared" si="134"/>
        <v>0</v>
      </c>
      <c r="BJ9" s="18">
        <f t="shared" si="33"/>
        <v>0</v>
      </c>
      <c r="BK9" s="18">
        <f t="shared" si="34"/>
        <v>0</v>
      </c>
      <c r="BL9" s="18">
        <f t="shared" si="35"/>
        <v>0</v>
      </c>
      <c r="BM9" s="18">
        <f t="shared" si="36"/>
        <v>0</v>
      </c>
      <c r="BN9" s="85">
        <f t="shared" si="37"/>
        <v>0</v>
      </c>
      <c r="BO9" s="82">
        <v>555</v>
      </c>
      <c r="BP9" s="18">
        <f t="shared" si="135"/>
        <v>555</v>
      </c>
      <c r="BQ9" s="18"/>
      <c r="BR9" s="18"/>
      <c r="BS9" s="18"/>
      <c r="BT9" s="18">
        <f t="shared" si="136"/>
        <v>540</v>
      </c>
      <c r="BU9" s="18">
        <f t="shared" si="137"/>
        <v>540</v>
      </c>
      <c r="BV9" s="18"/>
      <c r="BW9" s="18"/>
      <c r="BX9" s="18"/>
      <c r="BY9" s="18">
        <f t="shared" si="138"/>
        <v>15</v>
      </c>
      <c r="BZ9" s="18">
        <f t="shared" si="139"/>
        <v>15</v>
      </c>
      <c r="CA9" s="18">
        <f t="shared" si="140"/>
        <v>0</v>
      </c>
      <c r="CB9" s="18">
        <f t="shared" si="141"/>
        <v>0</v>
      </c>
      <c r="CC9" s="18">
        <f t="shared" si="142"/>
        <v>0</v>
      </c>
      <c r="CD9" s="82">
        <v>0</v>
      </c>
      <c r="CE9" s="18">
        <f t="shared" si="43"/>
        <v>0</v>
      </c>
      <c r="CF9" s="18">
        <f t="shared" si="44"/>
        <v>0</v>
      </c>
      <c r="CG9" s="18">
        <f t="shared" si="45"/>
        <v>0</v>
      </c>
      <c r="CH9" s="18">
        <f t="shared" si="46"/>
        <v>0</v>
      </c>
      <c r="CI9" s="18">
        <f t="shared" si="143"/>
        <v>0</v>
      </c>
      <c r="CJ9" s="18">
        <f t="shared" si="144"/>
        <v>0</v>
      </c>
      <c r="CK9" s="18">
        <f t="shared" si="145"/>
        <v>0</v>
      </c>
      <c r="CL9" s="18">
        <f t="shared" si="146"/>
        <v>0</v>
      </c>
      <c r="CM9" s="18">
        <f t="shared" si="147"/>
        <v>0</v>
      </c>
      <c r="CN9" s="18">
        <f t="shared" si="47"/>
        <v>0</v>
      </c>
      <c r="CO9" s="18">
        <f t="shared" si="48"/>
        <v>0</v>
      </c>
      <c r="CP9" s="18">
        <f t="shared" si="49"/>
        <v>0</v>
      </c>
      <c r="CQ9" s="18">
        <f t="shared" si="50"/>
        <v>0</v>
      </c>
      <c r="CR9" s="85">
        <f t="shared" si="51"/>
        <v>0</v>
      </c>
      <c r="CS9" s="82">
        <v>0</v>
      </c>
      <c r="CT9" s="18">
        <f t="shared" si="52"/>
        <v>0</v>
      </c>
      <c r="CU9" s="18">
        <f t="shared" si="53"/>
        <v>0</v>
      </c>
      <c r="CV9" s="18">
        <f t="shared" si="54"/>
        <v>0</v>
      </c>
      <c r="CW9" s="18">
        <f t="shared" si="55"/>
        <v>0</v>
      </c>
      <c r="CX9" s="18">
        <f t="shared" si="148"/>
        <v>0</v>
      </c>
      <c r="CY9" s="18">
        <f t="shared" si="149"/>
        <v>0</v>
      </c>
      <c r="CZ9" s="18">
        <f t="shared" si="150"/>
        <v>0</v>
      </c>
      <c r="DA9" s="18">
        <f t="shared" si="151"/>
        <v>0</v>
      </c>
      <c r="DB9" s="18">
        <f t="shared" si="152"/>
        <v>0</v>
      </c>
      <c r="DC9" s="18">
        <f t="shared" si="56"/>
        <v>0</v>
      </c>
      <c r="DD9" s="18">
        <f t="shared" si="57"/>
        <v>0</v>
      </c>
      <c r="DE9" s="18">
        <f t="shared" si="58"/>
        <v>0</v>
      </c>
      <c r="DF9" s="18">
        <f t="shared" si="59"/>
        <v>0</v>
      </c>
      <c r="DG9" s="85">
        <f t="shared" si="60"/>
        <v>0</v>
      </c>
      <c r="DH9" s="82">
        <v>0</v>
      </c>
      <c r="DI9" s="18">
        <f t="shared" si="61"/>
        <v>0</v>
      </c>
      <c r="DJ9" s="18">
        <f t="shared" si="62"/>
        <v>0</v>
      </c>
      <c r="DK9" s="18">
        <f t="shared" si="63"/>
        <v>0</v>
      </c>
      <c r="DL9" s="18">
        <f t="shared" si="64"/>
        <v>0</v>
      </c>
      <c r="DM9" s="18">
        <f t="shared" si="153"/>
        <v>0</v>
      </c>
      <c r="DN9" s="18">
        <f t="shared" si="154"/>
        <v>0</v>
      </c>
      <c r="DO9" s="18">
        <f t="shared" si="155"/>
        <v>0</v>
      </c>
      <c r="DP9" s="18">
        <f t="shared" si="156"/>
        <v>0</v>
      </c>
      <c r="DQ9" s="18">
        <f t="shared" si="157"/>
        <v>0</v>
      </c>
      <c r="DR9" s="18">
        <f t="shared" si="65"/>
        <v>0</v>
      </c>
      <c r="DS9" s="18">
        <f t="shared" si="66"/>
        <v>0</v>
      </c>
      <c r="DT9" s="18">
        <f t="shared" si="67"/>
        <v>0</v>
      </c>
      <c r="DU9" s="18">
        <f t="shared" si="68"/>
        <v>0</v>
      </c>
      <c r="DV9" s="85">
        <f t="shared" si="69"/>
        <v>0</v>
      </c>
      <c r="DW9" s="82">
        <v>0</v>
      </c>
      <c r="DX9" s="18">
        <f t="shared" si="70"/>
        <v>0</v>
      </c>
      <c r="DY9" s="18">
        <f t="shared" si="71"/>
        <v>0</v>
      </c>
      <c r="DZ9" s="18">
        <f t="shared" si="72"/>
        <v>0</v>
      </c>
      <c r="EA9" s="18">
        <f t="shared" si="73"/>
        <v>0</v>
      </c>
      <c r="EB9" s="18">
        <f t="shared" si="158"/>
        <v>0</v>
      </c>
      <c r="EC9" s="18">
        <f t="shared" si="159"/>
        <v>0</v>
      </c>
      <c r="ED9" s="18">
        <f t="shared" si="160"/>
        <v>0</v>
      </c>
      <c r="EE9" s="18">
        <f t="shared" si="161"/>
        <v>0</v>
      </c>
      <c r="EF9" s="18">
        <f t="shared" si="162"/>
        <v>0</v>
      </c>
      <c r="EG9" s="18">
        <f t="shared" si="74"/>
        <v>0</v>
      </c>
      <c r="EH9" s="18">
        <f t="shared" si="75"/>
        <v>0</v>
      </c>
      <c r="EI9" s="18">
        <f t="shared" si="76"/>
        <v>0</v>
      </c>
      <c r="EJ9" s="18">
        <f t="shared" si="77"/>
        <v>0</v>
      </c>
      <c r="EK9" s="85">
        <f t="shared" si="78"/>
        <v>0</v>
      </c>
      <c r="EL9" s="82">
        <v>0</v>
      </c>
      <c r="EM9" s="18">
        <f t="shared" si="79"/>
        <v>0</v>
      </c>
      <c r="EN9" s="18">
        <f t="shared" si="80"/>
        <v>0</v>
      </c>
      <c r="EO9" s="18">
        <f t="shared" si="81"/>
        <v>0</v>
      </c>
      <c r="EP9" s="18">
        <f t="shared" si="82"/>
        <v>0</v>
      </c>
      <c r="EQ9" s="18">
        <f t="shared" si="163"/>
        <v>0</v>
      </c>
      <c r="ER9" s="18">
        <f t="shared" si="164"/>
        <v>0</v>
      </c>
      <c r="ES9" s="18">
        <f t="shared" si="165"/>
        <v>0</v>
      </c>
      <c r="ET9" s="18">
        <f t="shared" si="166"/>
        <v>0</v>
      </c>
      <c r="EU9" s="18">
        <f t="shared" si="167"/>
        <v>0</v>
      </c>
      <c r="EV9" s="18">
        <f t="shared" si="83"/>
        <v>0</v>
      </c>
      <c r="EW9" s="18">
        <f t="shared" si="84"/>
        <v>0</v>
      </c>
      <c r="EX9" s="18">
        <f t="shared" si="85"/>
        <v>0</v>
      </c>
      <c r="EY9" s="18">
        <f t="shared" si="86"/>
        <v>0</v>
      </c>
      <c r="EZ9" s="85">
        <f t="shared" si="87"/>
        <v>0</v>
      </c>
      <c r="FA9" s="82">
        <v>0</v>
      </c>
      <c r="FB9" s="18">
        <f t="shared" si="88"/>
        <v>0</v>
      </c>
      <c r="FC9" s="18">
        <f t="shared" si="89"/>
        <v>0</v>
      </c>
      <c r="FD9" s="18">
        <f t="shared" si="90"/>
        <v>0</v>
      </c>
      <c r="FE9" s="18">
        <f t="shared" si="91"/>
        <v>0</v>
      </c>
      <c r="FF9" s="18">
        <f t="shared" si="168"/>
        <v>0</v>
      </c>
      <c r="FG9" s="18">
        <f t="shared" si="169"/>
        <v>0</v>
      </c>
      <c r="FH9" s="18">
        <f t="shared" si="170"/>
        <v>0</v>
      </c>
      <c r="FI9" s="18">
        <f t="shared" si="171"/>
        <v>0</v>
      </c>
      <c r="FJ9" s="18">
        <f t="shared" si="172"/>
        <v>0</v>
      </c>
      <c r="FK9" s="18">
        <f t="shared" si="92"/>
        <v>0</v>
      </c>
      <c r="FL9" s="18">
        <f t="shared" si="93"/>
        <v>0</v>
      </c>
      <c r="FM9" s="18">
        <f t="shared" si="94"/>
        <v>0</v>
      </c>
      <c r="FN9" s="18">
        <f t="shared" si="95"/>
        <v>0</v>
      </c>
      <c r="FO9" s="85">
        <f t="shared" si="96"/>
        <v>0</v>
      </c>
      <c r="FP9" s="82">
        <v>0</v>
      </c>
      <c r="FQ9" s="18">
        <f t="shared" si="97"/>
        <v>0</v>
      </c>
      <c r="FR9" s="18">
        <f t="shared" si="98"/>
        <v>0</v>
      </c>
      <c r="FS9" s="18">
        <f t="shared" si="99"/>
        <v>0</v>
      </c>
      <c r="FT9" s="18">
        <f t="shared" si="100"/>
        <v>0</v>
      </c>
      <c r="FU9" s="18">
        <f t="shared" si="173"/>
        <v>0</v>
      </c>
      <c r="FV9" s="18">
        <f t="shared" si="174"/>
        <v>0</v>
      </c>
      <c r="FW9" s="18">
        <f t="shared" si="175"/>
        <v>0</v>
      </c>
      <c r="FX9" s="18">
        <f t="shared" si="176"/>
        <v>0</v>
      </c>
      <c r="FY9" s="18">
        <f t="shared" si="177"/>
        <v>0</v>
      </c>
      <c r="FZ9" s="18">
        <f t="shared" si="101"/>
        <v>0</v>
      </c>
      <c r="GA9" s="18">
        <f t="shared" si="102"/>
        <v>0</v>
      </c>
      <c r="GB9" s="18">
        <f t="shared" si="103"/>
        <v>0</v>
      </c>
      <c r="GC9" s="18">
        <f t="shared" si="104"/>
        <v>0</v>
      </c>
      <c r="GD9" s="85">
        <f t="shared" si="105"/>
        <v>0</v>
      </c>
      <c r="GE9" s="82">
        <v>0</v>
      </c>
      <c r="GF9" s="18">
        <f t="shared" si="106"/>
        <v>0</v>
      </c>
      <c r="GG9" s="18">
        <f t="shared" si="107"/>
        <v>0</v>
      </c>
      <c r="GH9" s="18">
        <f t="shared" si="108"/>
        <v>0</v>
      </c>
      <c r="GI9" s="18">
        <f t="shared" si="109"/>
        <v>0</v>
      </c>
      <c r="GJ9" s="18">
        <f t="shared" si="178"/>
        <v>0</v>
      </c>
      <c r="GK9" s="18">
        <f t="shared" si="179"/>
        <v>0</v>
      </c>
      <c r="GL9" s="18">
        <f t="shared" si="180"/>
        <v>0</v>
      </c>
      <c r="GM9" s="18">
        <f t="shared" si="181"/>
        <v>0</v>
      </c>
      <c r="GN9" s="18">
        <f t="shared" si="182"/>
        <v>0</v>
      </c>
      <c r="GO9" s="18">
        <f t="shared" si="110"/>
        <v>0</v>
      </c>
      <c r="GP9" s="18">
        <f t="shared" si="111"/>
        <v>0</v>
      </c>
      <c r="GQ9" s="18">
        <f t="shared" si="112"/>
        <v>0</v>
      </c>
      <c r="GR9" s="18">
        <f t="shared" si="113"/>
        <v>0</v>
      </c>
      <c r="GS9" s="85">
        <f t="shared" si="114"/>
        <v>0</v>
      </c>
    </row>
    <row r="10" spans="1:201" x14ac:dyDescent="0.2">
      <c r="A10" s="89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99">
        <f t="shared" si="1"/>
        <v>0.88923420192844049</v>
      </c>
      <c r="G10" s="84">
        <v>69</v>
      </c>
      <c r="H10" s="18">
        <f t="shared" si="2"/>
        <v>17</v>
      </c>
      <c r="I10" s="18">
        <f t="shared" si="3"/>
        <v>17</v>
      </c>
      <c r="J10" s="18">
        <f t="shared" si="4"/>
        <v>17</v>
      </c>
      <c r="K10" s="18">
        <f t="shared" si="5"/>
        <v>18</v>
      </c>
      <c r="L10" s="18">
        <f t="shared" si="115"/>
        <v>8</v>
      </c>
      <c r="M10" s="18">
        <f t="shared" si="116"/>
        <v>2</v>
      </c>
      <c r="N10" s="18">
        <f t="shared" si="117"/>
        <v>2</v>
      </c>
      <c r="O10" s="18">
        <f t="shared" si="118"/>
        <v>2</v>
      </c>
      <c r="P10" s="18">
        <f t="shared" si="119"/>
        <v>2</v>
      </c>
      <c r="Q10" s="18">
        <f t="shared" si="6"/>
        <v>61</v>
      </c>
      <c r="R10" s="18">
        <f t="shared" si="7"/>
        <v>15</v>
      </c>
      <c r="S10" s="18">
        <f t="shared" si="8"/>
        <v>15</v>
      </c>
      <c r="T10" s="18">
        <f t="shared" si="9"/>
        <v>15</v>
      </c>
      <c r="U10" s="85">
        <f t="shared" si="10"/>
        <v>16</v>
      </c>
      <c r="V10" s="82">
        <v>0</v>
      </c>
      <c r="W10" s="18">
        <f t="shared" si="11"/>
        <v>0</v>
      </c>
      <c r="X10" s="18">
        <f t="shared" si="12"/>
        <v>0</v>
      </c>
      <c r="Y10" s="18">
        <f t="shared" si="13"/>
        <v>0</v>
      </c>
      <c r="Z10" s="18">
        <f t="shared" si="14"/>
        <v>0</v>
      </c>
      <c r="AA10" s="18">
        <f t="shared" si="120"/>
        <v>0</v>
      </c>
      <c r="AB10" s="18">
        <f t="shared" si="121"/>
        <v>0</v>
      </c>
      <c r="AC10" s="18">
        <f t="shared" si="122"/>
        <v>0</v>
      </c>
      <c r="AD10" s="18">
        <f t="shared" si="123"/>
        <v>0</v>
      </c>
      <c r="AE10" s="18">
        <f t="shared" si="124"/>
        <v>0</v>
      </c>
      <c r="AF10" s="18">
        <f t="shared" si="15"/>
        <v>0</v>
      </c>
      <c r="AG10" s="18">
        <f t="shared" si="16"/>
        <v>0</v>
      </c>
      <c r="AH10" s="18">
        <f t="shared" si="17"/>
        <v>0</v>
      </c>
      <c r="AI10" s="18">
        <f t="shared" si="18"/>
        <v>0</v>
      </c>
      <c r="AJ10" s="85">
        <f t="shared" si="19"/>
        <v>0</v>
      </c>
      <c r="AK10" s="82">
        <v>0</v>
      </c>
      <c r="AL10" s="18">
        <f t="shared" si="20"/>
        <v>0</v>
      </c>
      <c r="AM10" s="18">
        <f t="shared" si="21"/>
        <v>0</v>
      </c>
      <c r="AN10" s="18">
        <f t="shared" si="22"/>
        <v>0</v>
      </c>
      <c r="AO10" s="18">
        <f t="shared" si="23"/>
        <v>0</v>
      </c>
      <c r="AP10" s="18">
        <f t="shared" si="125"/>
        <v>0</v>
      </c>
      <c r="AQ10" s="18">
        <f t="shared" si="126"/>
        <v>0</v>
      </c>
      <c r="AR10" s="18">
        <f t="shared" si="127"/>
        <v>0</v>
      </c>
      <c r="AS10" s="18">
        <f t="shared" si="128"/>
        <v>0</v>
      </c>
      <c r="AT10" s="18">
        <f t="shared" si="129"/>
        <v>0</v>
      </c>
      <c r="AU10" s="18">
        <f t="shared" si="24"/>
        <v>0</v>
      </c>
      <c r="AV10" s="18">
        <f t="shared" si="25"/>
        <v>0</v>
      </c>
      <c r="AW10" s="18">
        <f t="shared" si="26"/>
        <v>0</v>
      </c>
      <c r="AX10" s="18">
        <f t="shared" si="27"/>
        <v>0</v>
      </c>
      <c r="AY10" s="85">
        <f t="shared" si="28"/>
        <v>0</v>
      </c>
      <c r="AZ10" s="82">
        <v>0</v>
      </c>
      <c r="BA10" s="18">
        <f t="shared" si="29"/>
        <v>0</v>
      </c>
      <c r="BB10" s="18">
        <f t="shared" si="30"/>
        <v>0</v>
      </c>
      <c r="BC10" s="18">
        <f t="shared" si="31"/>
        <v>0</v>
      </c>
      <c r="BD10" s="18">
        <f t="shared" si="32"/>
        <v>0</v>
      </c>
      <c r="BE10" s="18">
        <f t="shared" si="130"/>
        <v>0</v>
      </c>
      <c r="BF10" s="18">
        <f t="shared" si="131"/>
        <v>0</v>
      </c>
      <c r="BG10" s="18">
        <f t="shared" si="132"/>
        <v>0</v>
      </c>
      <c r="BH10" s="18">
        <f t="shared" si="133"/>
        <v>0</v>
      </c>
      <c r="BI10" s="18">
        <f t="shared" si="134"/>
        <v>0</v>
      </c>
      <c r="BJ10" s="18">
        <f t="shared" si="33"/>
        <v>0</v>
      </c>
      <c r="BK10" s="18">
        <f t="shared" si="34"/>
        <v>0</v>
      </c>
      <c r="BL10" s="18">
        <f t="shared" si="35"/>
        <v>0</v>
      </c>
      <c r="BM10" s="18">
        <f t="shared" si="36"/>
        <v>0</v>
      </c>
      <c r="BN10" s="85">
        <f t="shared" si="37"/>
        <v>0</v>
      </c>
      <c r="BO10" s="82">
        <v>287</v>
      </c>
      <c r="BP10" s="18">
        <f t="shared" si="135"/>
        <v>287</v>
      </c>
      <c r="BQ10" s="18"/>
      <c r="BR10" s="18"/>
      <c r="BS10" s="18"/>
      <c r="BT10" s="18">
        <f t="shared" si="136"/>
        <v>32</v>
      </c>
      <c r="BU10" s="18">
        <f t="shared" si="137"/>
        <v>32</v>
      </c>
      <c r="BV10" s="18"/>
      <c r="BW10" s="18"/>
      <c r="BX10" s="18"/>
      <c r="BY10" s="18">
        <f t="shared" si="138"/>
        <v>255</v>
      </c>
      <c r="BZ10" s="18">
        <f t="shared" si="139"/>
        <v>255</v>
      </c>
      <c r="CA10" s="18">
        <f t="shared" si="140"/>
        <v>0</v>
      </c>
      <c r="CB10" s="18">
        <f t="shared" si="141"/>
        <v>0</v>
      </c>
      <c r="CC10" s="18">
        <f t="shared" si="142"/>
        <v>0</v>
      </c>
      <c r="CD10" s="82">
        <v>0</v>
      </c>
      <c r="CE10" s="18">
        <f t="shared" si="43"/>
        <v>0</v>
      </c>
      <c r="CF10" s="18">
        <f t="shared" si="44"/>
        <v>0</v>
      </c>
      <c r="CG10" s="18">
        <f t="shared" si="45"/>
        <v>0</v>
      </c>
      <c r="CH10" s="18">
        <f t="shared" si="46"/>
        <v>0</v>
      </c>
      <c r="CI10" s="18">
        <f t="shared" si="143"/>
        <v>0</v>
      </c>
      <c r="CJ10" s="18">
        <f t="shared" si="144"/>
        <v>0</v>
      </c>
      <c r="CK10" s="18">
        <f t="shared" si="145"/>
        <v>0</v>
      </c>
      <c r="CL10" s="18">
        <f t="shared" si="146"/>
        <v>0</v>
      </c>
      <c r="CM10" s="18">
        <f t="shared" si="147"/>
        <v>0</v>
      </c>
      <c r="CN10" s="18">
        <f t="shared" si="47"/>
        <v>0</v>
      </c>
      <c r="CO10" s="18">
        <f t="shared" si="48"/>
        <v>0</v>
      </c>
      <c r="CP10" s="18">
        <f t="shared" si="49"/>
        <v>0</v>
      </c>
      <c r="CQ10" s="18">
        <f t="shared" si="50"/>
        <v>0</v>
      </c>
      <c r="CR10" s="85">
        <f t="shared" si="51"/>
        <v>0</v>
      </c>
      <c r="CS10" s="82">
        <v>0</v>
      </c>
      <c r="CT10" s="18">
        <f t="shared" si="52"/>
        <v>0</v>
      </c>
      <c r="CU10" s="18">
        <f t="shared" si="53"/>
        <v>0</v>
      </c>
      <c r="CV10" s="18">
        <f t="shared" si="54"/>
        <v>0</v>
      </c>
      <c r="CW10" s="18">
        <f t="shared" si="55"/>
        <v>0</v>
      </c>
      <c r="CX10" s="18">
        <f t="shared" si="148"/>
        <v>0</v>
      </c>
      <c r="CY10" s="18">
        <f t="shared" si="149"/>
        <v>0</v>
      </c>
      <c r="CZ10" s="18">
        <f t="shared" si="150"/>
        <v>0</v>
      </c>
      <c r="DA10" s="18">
        <f t="shared" si="151"/>
        <v>0</v>
      </c>
      <c r="DB10" s="18">
        <f t="shared" si="152"/>
        <v>0</v>
      </c>
      <c r="DC10" s="18">
        <f t="shared" si="56"/>
        <v>0</v>
      </c>
      <c r="DD10" s="18">
        <f t="shared" si="57"/>
        <v>0</v>
      </c>
      <c r="DE10" s="18">
        <f t="shared" si="58"/>
        <v>0</v>
      </c>
      <c r="DF10" s="18">
        <f t="shared" si="59"/>
        <v>0</v>
      </c>
      <c r="DG10" s="85">
        <f t="shared" si="60"/>
        <v>0</v>
      </c>
      <c r="DH10" s="82">
        <v>0</v>
      </c>
      <c r="DI10" s="18">
        <f t="shared" si="61"/>
        <v>0</v>
      </c>
      <c r="DJ10" s="18">
        <f t="shared" si="62"/>
        <v>0</v>
      </c>
      <c r="DK10" s="18">
        <f t="shared" si="63"/>
        <v>0</v>
      </c>
      <c r="DL10" s="18">
        <f t="shared" si="64"/>
        <v>0</v>
      </c>
      <c r="DM10" s="18">
        <f t="shared" si="153"/>
        <v>0</v>
      </c>
      <c r="DN10" s="18">
        <f t="shared" si="154"/>
        <v>0</v>
      </c>
      <c r="DO10" s="18">
        <f t="shared" si="155"/>
        <v>0</v>
      </c>
      <c r="DP10" s="18">
        <f t="shared" si="156"/>
        <v>0</v>
      </c>
      <c r="DQ10" s="18">
        <f t="shared" si="157"/>
        <v>0</v>
      </c>
      <c r="DR10" s="18">
        <f t="shared" si="65"/>
        <v>0</v>
      </c>
      <c r="DS10" s="18">
        <f t="shared" si="66"/>
        <v>0</v>
      </c>
      <c r="DT10" s="18">
        <f t="shared" si="67"/>
        <v>0</v>
      </c>
      <c r="DU10" s="18">
        <f t="shared" si="68"/>
        <v>0</v>
      </c>
      <c r="DV10" s="85">
        <f t="shared" si="69"/>
        <v>0</v>
      </c>
      <c r="DW10" s="82">
        <v>0</v>
      </c>
      <c r="DX10" s="18">
        <f t="shared" si="70"/>
        <v>0</v>
      </c>
      <c r="DY10" s="18">
        <f t="shared" si="71"/>
        <v>0</v>
      </c>
      <c r="DZ10" s="18">
        <f t="shared" si="72"/>
        <v>0</v>
      </c>
      <c r="EA10" s="18">
        <f t="shared" si="73"/>
        <v>0</v>
      </c>
      <c r="EB10" s="18">
        <f t="shared" si="158"/>
        <v>0</v>
      </c>
      <c r="EC10" s="18">
        <f t="shared" si="159"/>
        <v>0</v>
      </c>
      <c r="ED10" s="18">
        <f t="shared" si="160"/>
        <v>0</v>
      </c>
      <c r="EE10" s="18">
        <f t="shared" si="161"/>
        <v>0</v>
      </c>
      <c r="EF10" s="18">
        <f t="shared" si="162"/>
        <v>0</v>
      </c>
      <c r="EG10" s="18">
        <f t="shared" si="74"/>
        <v>0</v>
      </c>
      <c r="EH10" s="18">
        <f t="shared" si="75"/>
        <v>0</v>
      </c>
      <c r="EI10" s="18">
        <f t="shared" si="76"/>
        <v>0</v>
      </c>
      <c r="EJ10" s="18">
        <f t="shared" si="77"/>
        <v>0</v>
      </c>
      <c r="EK10" s="85">
        <f t="shared" si="78"/>
        <v>0</v>
      </c>
      <c r="EL10" s="82">
        <v>0</v>
      </c>
      <c r="EM10" s="18">
        <f t="shared" si="79"/>
        <v>0</v>
      </c>
      <c r="EN10" s="18">
        <f t="shared" si="80"/>
        <v>0</v>
      </c>
      <c r="EO10" s="18">
        <f t="shared" si="81"/>
        <v>0</v>
      </c>
      <c r="EP10" s="18">
        <f t="shared" si="82"/>
        <v>0</v>
      </c>
      <c r="EQ10" s="18">
        <f t="shared" si="163"/>
        <v>0</v>
      </c>
      <c r="ER10" s="18">
        <f t="shared" si="164"/>
        <v>0</v>
      </c>
      <c r="ES10" s="18">
        <f t="shared" si="165"/>
        <v>0</v>
      </c>
      <c r="ET10" s="18">
        <f t="shared" si="166"/>
        <v>0</v>
      </c>
      <c r="EU10" s="18">
        <f t="shared" si="167"/>
        <v>0</v>
      </c>
      <c r="EV10" s="18">
        <f t="shared" si="83"/>
        <v>0</v>
      </c>
      <c r="EW10" s="18">
        <f t="shared" si="84"/>
        <v>0</v>
      </c>
      <c r="EX10" s="18">
        <f t="shared" si="85"/>
        <v>0</v>
      </c>
      <c r="EY10" s="18">
        <f t="shared" si="86"/>
        <v>0</v>
      </c>
      <c r="EZ10" s="85">
        <f t="shared" si="87"/>
        <v>0</v>
      </c>
      <c r="FA10" s="82">
        <v>0</v>
      </c>
      <c r="FB10" s="18">
        <f t="shared" si="88"/>
        <v>0</v>
      </c>
      <c r="FC10" s="18">
        <f t="shared" si="89"/>
        <v>0</v>
      </c>
      <c r="FD10" s="18">
        <f t="shared" si="90"/>
        <v>0</v>
      </c>
      <c r="FE10" s="18">
        <f t="shared" si="91"/>
        <v>0</v>
      </c>
      <c r="FF10" s="18">
        <f t="shared" si="168"/>
        <v>0</v>
      </c>
      <c r="FG10" s="18">
        <f t="shared" si="169"/>
        <v>0</v>
      </c>
      <c r="FH10" s="18">
        <f t="shared" si="170"/>
        <v>0</v>
      </c>
      <c r="FI10" s="18">
        <f t="shared" si="171"/>
        <v>0</v>
      </c>
      <c r="FJ10" s="18">
        <f t="shared" si="172"/>
        <v>0</v>
      </c>
      <c r="FK10" s="18">
        <f t="shared" si="92"/>
        <v>0</v>
      </c>
      <c r="FL10" s="18">
        <f t="shared" si="93"/>
        <v>0</v>
      </c>
      <c r="FM10" s="18">
        <f t="shared" si="94"/>
        <v>0</v>
      </c>
      <c r="FN10" s="18">
        <f t="shared" si="95"/>
        <v>0</v>
      </c>
      <c r="FO10" s="85">
        <f t="shared" si="96"/>
        <v>0</v>
      </c>
      <c r="FP10" s="82">
        <v>0</v>
      </c>
      <c r="FQ10" s="18">
        <f t="shared" si="97"/>
        <v>0</v>
      </c>
      <c r="FR10" s="18">
        <f t="shared" si="98"/>
        <v>0</v>
      </c>
      <c r="FS10" s="18">
        <f t="shared" si="99"/>
        <v>0</v>
      </c>
      <c r="FT10" s="18">
        <f t="shared" si="100"/>
        <v>0</v>
      </c>
      <c r="FU10" s="18">
        <f t="shared" si="173"/>
        <v>0</v>
      </c>
      <c r="FV10" s="18">
        <f t="shared" si="174"/>
        <v>0</v>
      </c>
      <c r="FW10" s="18">
        <f t="shared" si="175"/>
        <v>0</v>
      </c>
      <c r="FX10" s="18">
        <f t="shared" si="176"/>
        <v>0</v>
      </c>
      <c r="FY10" s="18">
        <f t="shared" si="177"/>
        <v>0</v>
      </c>
      <c r="FZ10" s="18">
        <f t="shared" si="101"/>
        <v>0</v>
      </c>
      <c r="GA10" s="18">
        <f t="shared" si="102"/>
        <v>0</v>
      </c>
      <c r="GB10" s="18">
        <f t="shared" si="103"/>
        <v>0</v>
      </c>
      <c r="GC10" s="18">
        <f t="shared" si="104"/>
        <v>0</v>
      </c>
      <c r="GD10" s="85">
        <f t="shared" si="105"/>
        <v>0</v>
      </c>
      <c r="GE10" s="82">
        <v>0</v>
      </c>
      <c r="GF10" s="18">
        <f t="shared" si="106"/>
        <v>0</v>
      </c>
      <c r="GG10" s="18">
        <f t="shared" si="107"/>
        <v>0</v>
      </c>
      <c r="GH10" s="18">
        <f t="shared" si="108"/>
        <v>0</v>
      </c>
      <c r="GI10" s="18">
        <f t="shared" si="109"/>
        <v>0</v>
      </c>
      <c r="GJ10" s="18">
        <f t="shared" si="178"/>
        <v>0</v>
      </c>
      <c r="GK10" s="18">
        <f t="shared" si="179"/>
        <v>0</v>
      </c>
      <c r="GL10" s="18">
        <f t="shared" si="180"/>
        <v>0</v>
      </c>
      <c r="GM10" s="18">
        <f t="shared" si="181"/>
        <v>0</v>
      </c>
      <c r="GN10" s="18">
        <f t="shared" si="182"/>
        <v>0</v>
      </c>
      <c r="GO10" s="18">
        <f t="shared" si="110"/>
        <v>0</v>
      </c>
      <c r="GP10" s="18">
        <f t="shared" si="111"/>
        <v>0</v>
      </c>
      <c r="GQ10" s="18">
        <f t="shared" si="112"/>
        <v>0</v>
      </c>
      <c r="GR10" s="18">
        <f t="shared" si="113"/>
        <v>0</v>
      </c>
      <c r="GS10" s="85">
        <f t="shared" si="114"/>
        <v>0</v>
      </c>
    </row>
    <row r="11" spans="1:201" x14ac:dyDescent="0.2">
      <c r="A11" s="89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99">
        <f t="shared" si="1"/>
        <v>0.83677841698075772</v>
      </c>
      <c r="G11" s="84">
        <v>1157</v>
      </c>
      <c r="H11" s="18">
        <f t="shared" si="2"/>
        <v>289</v>
      </c>
      <c r="I11" s="18">
        <f t="shared" si="3"/>
        <v>289</v>
      </c>
      <c r="J11" s="18">
        <f t="shared" si="4"/>
        <v>289</v>
      </c>
      <c r="K11" s="18">
        <f t="shared" si="5"/>
        <v>290</v>
      </c>
      <c r="L11" s="18">
        <f t="shared" si="115"/>
        <v>189</v>
      </c>
      <c r="M11" s="18">
        <f t="shared" si="116"/>
        <v>47</v>
      </c>
      <c r="N11" s="18">
        <f t="shared" si="117"/>
        <v>47</v>
      </c>
      <c r="O11" s="18">
        <f t="shared" si="118"/>
        <v>47</v>
      </c>
      <c r="P11" s="18">
        <f t="shared" si="119"/>
        <v>48</v>
      </c>
      <c r="Q11" s="18">
        <f t="shared" si="6"/>
        <v>968</v>
      </c>
      <c r="R11" s="18">
        <f t="shared" si="7"/>
        <v>242</v>
      </c>
      <c r="S11" s="18">
        <f t="shared" si="8"/>
        <v>242</v>
      </c>
      <c r="T11" s="18">
        <f t="shared" si="9"/>
        <v>242</v>
      </c>
      <c r="U11" s="85">
        <f t="shared" si="10"/>
        <v>242</v>
      </c>
      <c r="V11" s="82">
        <v>0</v>
      </c>
      <c r="W11" s="18">
        <f t="shared" si="11"/>
        <v>0</v>
      </c>
      <c r="X11" s="18">
        <f t="shared" si="12"/>
        <v>0</v>
      </c>
      <c r="Y11" s="18">
        <f t="shared" si="13"/>
        <v>0</v>
      </c>
      <c r="Z11" s="18">
        <f t="shared" si="14"/>
        <v>0</v>
      </c>
      <c r="AA11" s="18">
        <f t="shared" si="120"/>
        <v>0</v>
      </c>
      <c r="AB11" s="18">
        <f t="shared" si="121"/>
        <v>0</v>
      </c>
      <c r="AC11" s="18">
        <f t="shared" si="122"/>
        <v>0</v>
      </c>
      <c r="AD11" s="18">
        <f t="shared" si="123"/>
        <v>0</v>
      </c>
      <c r="AE11" s="18">
        <f t="shared" si="124"/>
        <v>0</v>
      </c>
      <c r="AF11" s="18">
        <f t="shared" si="15"/>
        <v>0</v>
      </c>
      <c r="AG11" s="18">
        <f t="shared" si="16"/>
        <v>0</v>
      </c>
      <c r="AH11" s="18">
        <f t="shared" si="17"/>
        <v>0</v>
      </c>
      <c r="AI11" s="18">
        <f t="shared" si="18"/>
        <v>0</v>
      </c>
      <c r="AJ11" s="85">
        <f t="shared" si="19"/>
        <v>0</v>
      </c>
      <c r="AK11" s="82">
        <v>0</v>
      </c>
      <c r="AL11" s="18">
        <f t="shared" si="20"/>
        <v>0</v>
      </c>
      <c r="AM11" s="18">
        <f t="shared" si="21"/>
        <v>0</v>
      </c>
      <c r="AN11" s="18">
        <f t="shared" si="22"/>
        <v>0</v>
      </c>
      <c r="AO11" s="18">
        <f t="shared" si="23"/>
        <v>0</v>
      </c>
      <c r="AP11" s="18">
        <f t="shared" si="125"/>
        <v>0</v>
      </c>
      <c r="AQ11" s="18">
        <f t="shared" si="126"/>
        <v>0</v>
      </c>
      <c r="AR11" s="18">
        <f t="shared" si="127"/>
        <v>0</v>
      </c>
      <c r="AS11" s="18">
        <f t="shared" si="128"/>
        <v>0</v>
      </c>
      <c r="AT11" s="18">
        <f t="shared" si="129"/>
        <v>0</v>
      </c>
      <c r="AU11" s="18">
        <f t="shared" si="24"/>
        <v>0</v>
      </c>
      <c r="AV11" s="18">
        <f t="shared" si="25"/>
        <v>0</v>
      </c>
      <c r="AW11" s="18">
        <f t="shared" si="26"/>
        <v>0</v>
      </c>
      <c r="AX11" s="18">
        <f t="shared" si="27"/>
        <v>0</v>
      </c>
      <c r="AY11" s="85">
        <f t="shared" si="28"/>
        <v>0</v>
      </c>
      <c r="AZ11" s="82">
        <v>0</v>
      </c>
      <c r="BA11" s="18">
        <f t="shared" si="29"/>
        <v>0</v>
      </c>
      <c r="BB11" s="18">
        <f t="shared" si="30"/>
        <v>0</v>
      </c>
      <c r="BC11" s="18">
        <f t="shared" si="31"/>
        <v>0</v>
      </c>
      <c r="BD11" s="18">
        <f t="shared" si="32"/>
        <v>0</v>
      </c>
      <c r="BE11" s="18">
        <f t="shared" si="130"/>
        <v>0</v>
      </c>
      <c r="BF11" s="18">
        <f t="shared" si="131"/>
        <v>0</v>
      </c>
      <c r="BG11" s="18">
        <f t="shared" si="132"/>
        <v>0</v>
      </c>
      <c r="BH11" s="18">
        <f t="shared" si="133"/>
        <v>0</v>
      </c>
      <c r="BI11" s="18">
        <f t="shared" si="134"/>
        <v>0</v>
      </c>
      <c r="BJ11" s="18">
        <f t="shared" si="33"/>
        <v>0</v>
      </c>
      <c r="BK11" s="18">
        <f t="shared" si="34"/>
        <v>0</v>
      </c>
      <c r="BL11" s="18">
        <f t="shared" si="35"/>
        <v>0</v>
      </c>
      <c r="BM11" s="18">
        <f t="shared" si="36"/>
        <v>0</v>
      </c>
      <c r="BN11" s="85">
        <f t="shared" si="37"/>
        <v>0</v>
      </c>
      <c r="BO11" s="82">
        <v>625</v>
      </c>
      <c r="BP11" s="18">
        <f t="shared" si="135"/>
        <v>625</v>
      </c>
      <c r="BQ11" s="18"/>
      <c r="BR11" s="18"/>
      <c r="BS11" s="18"/>
      <c r="BT11" s="18">
        <f t="shared" si="136"/>
        <v>102</v>
      </c>
      <c r="BU11" s="18">
        <f t="shared" si="137"/>
        <v>102</v>
      </c>
      <c r="BV11" s="18"/>
      <c r="BW11" s="18"/>
      <c r="BX11" s="18"/>
      <c r="BY11" s="18">
        <f t="shared" si="138"/>
        <v>523</v>
      </c>
      <c r="BZ11" s="18">
        <f t="shared" si="139"/>
        <v>523</v>
      </c>
      <c r="CA11" s="18">
        <f t="shared" si="140"/>
        <v>0</v>
      </c>
      <c r="CB11" s="18">
        <f t="shared" si="141"/>
        <v>0</v>
      </c>
      <c r="CC11" s="18">
        <f t="shared" si="142"/>
        <v>0</v>
      </c>
      <c r="CD11" s="82">
        <v>0</v>
      </c>
      <c r="CE11" s="18">
        <f t="shared" si="43"/>
        <v>0</v>
      </c>
      <c r="CF11" s="18">
        <f t="shared" si="44"/>
        <v>0</v>
      </c>
      <c r="CG11" s="18">
        <f t="shared" si="45"/>
        <v>0</v>
      </c>
      <c r="CH11" s="18">
        <f t="shared" si="46"/>
        <v>0</v>
      </c>
      <c r="CI11" s="18">
        <f t="shared" si="143"/>
        <v>0</v>
      </c>
      <c r="CJ11" s="18">
        <f t="shared" si="144"/>
        <v>0</v>
      </c>
      <c r="CK11" s="18">
        <f t="shared" si="145"/>
        <v>0</v>
      </c>
      <c r="CL11" s="18">
        <f t="shared" si="146"/>
        <v>0</v>
      </c>
      <c r="CM11" s="18">
        <f t="shared" si="147"/>
        <v>0</v>
      </c>
      <c r="CN11" s="18">
        <f t="shared" si="47"/>
        <v>0</v>
      </c>
      <c r="CO11" s="18">
        <f t="shared" si="48"/>
        <v>0</v>
      </c>
      <c r="CP11" s="18">
        <f t="shared" si="49"/>
        <v>0</v>
      </c>
      <c r="CQ11" s="18">
        <f t="shared" si="50"/>
        <v>0</v>
      </c>
      <c r="CR11" s="85">
        <f t="shared" si="51"/>
        <v>0</v>
      </c>
      <c r="CS11" s="82">
        <v>0</v>
      </c>
      <c r="CT11" s="18">
        <f t="shared" si="52"/>
        <v>0</v>
      </c>
      <c r="CU11" s="18">
        <f t="shared" si="53"/>
        <v>0</v>
      </c>
      <c r="CV11" s="18">
        <f t="shared" si="54"/>
        <v>0</v>
      </c>
      <c r="CW11" s="18">
        <f t="shared" si="55"/>
        <v>0</v>
      </c>
      <c r="CX11" s="18">
        <f t="shared" si="148"/>
        <v>0</v>
      </c>
      <c r="CY11" s="18">
        <f t="shared" si="149"/>
        <v>0</v>
      </c>
      <c r="CZ11" s="18">
        <f t="shared" si="150"/>
        <v>0</v>
      </c>
      <c r="DA11" s="18">
        <f t="shared" si="151"/>
        <v>0</v>
      </c>
      <c r="DB11" s="18">
        <f t="shared" si="152"/>
        <v>0</v>
      </c>
      <c r="DC11" s="18">
        <f t="shared" si="56"/>
        <v>0</v>
      </c>
      <c r="DD11" s="18">
        <f t="shared" si="57"/>
        <v>0</v>
      </c>
      <c r="DE11" s="18">
        <f t="shared" si="58"/>
        <v>0</v>
      </c>
      <c r="DF11" s="18">
        <f t="shared" si="59"/>
        <v>0</v>
      </c>
      <c r="DG11" s="85">
        <f t="shared" si="60"/>
        <v>0</v>
      </c>
      <c r="DH11" s="82">
        <v>0</v>
      </c>
      <c r="DI11" s="18">
        <f t="shared" si="61"/>
        <v>0</v>
      </c>
      <c r="DJ11" s="18">
        <f t="shared" si="62"/>
        <v>0</v>
      </c>
      <c r="DK11" s="18">
        <f t="shared" si="63"/>
        <v>0</v>
      </c>
      <c r="DL11" s="18">
        <f t="shared" si="64"/>
        <v>0</v>
      </c>
      <c r="DM11" s="18">
        <f t="shared" si="153"/>
        <v>0</v>
      </c>
      <c r="DN11" s="18">
        <f t="shared" si="154"/>
        <v>0</v>
      </c>
      <c r="DO11" s="18">
        <f t="shared" si="155"/>
        <v>0</v>
      </c>
      <c r="DP11" s="18">
        <f t="shared" si="156"/>
        <v>0</v>
      </c>
      <c r="DQ11" s="18">
        <f t="shared" si="157"/>
        <v>0</v>
      </c>
      <c r="DR11" s="18">
        <f t="shared" si="65"/>
        <v>0</v>
      </c>
      <c r="DS11" s="18">
        <f t="shared" si="66"/>
        <v>0</v>
      </c>
      <c r="DT11" s="18">
        <f t="shared" si="67"/>
        <v>0</v>
      </c>
      <c r="DU11" s="18">
        <f t="shared" si="68"/>
        <v>0</v>
      </c>
      <c r="DV11" s="85">
        <f t="shared" si="69"/>
        <v>0</v>
      </c>
      <c r="DW11" s="82">
        <v>0</v>
      </c>
      <c r="DX11" s="18">
        <f t="shared" si="70"/>
        <v>0</v>
      </c>
      <c r="DY11" s="18">
        <f t="shared" si="71"/>
        <v>0</v>
      </c>
      <c r="DZ11" s="18">
        <f t="shared" si="72"/>
        <v>0</v>
      </c>
      <c r="EA11" s="18">
        <f t="shared" si="73"/>
        <v>0</v>
      </c>
      <c r="EB11" s="18">
        <f t="shared" si="158"/>
        <v>0</v>
      </c>
      <c r="EC11" s="18">
        <f t="shared" si="159"/>
        <v>0</v>
      </c>
      <c r="ED11" s="18">
        <f t="shared" si="160"/>
        <v>0</v>
      </c>
      <c r="EE11" s="18">
        <f t="shared" si="161"/>
        <v>0</v>
      </c>
      <c r="EF11" s="18">
        <f t="shared" si="162"/>
        <v>0</v>
      </c>
      <c r="EG11" s="18">
        <f t="shared" si="74"/>
        <v>0</v>
      </c>
      <c r="EH11" s="18">
        <f t="shared" si="75"/>
        <v>0</v>
      </c>
      <c r="EI11" s="18">
        <f t="shared" si="76"/>
        <v>0</v>
      </c>
      <c r="EJ11" s="18">
        <f t="shared" si="77"/>
        <v>0</v>
      </c>
      <c r="EK11" s="85">
        <f t="shared" si="78"/>
        <v>0</v>
      </c>
      <c r="EL11" s="82">
        <v>0</v>
      </c>
      <c r="EM11" s="18">
        <f t="shared" si="79"/>
        <v>0</v>
      </c>
      <c r="EN11" s="18">
        <f t="shared" si="80"/>
        <v>0</v>
      </c>
      <c r="EO11" s="18">
        <f t="shared" si="81"/>
        <v>0</v>
      </c>
      <c r="EP11" s="18">
        <f t="shared" si="82"/>
        <v>0</v>
      </c>
      <c r="EQ11" s="18">
        <f t="shared" si="163"/>
        <v>0</v>
      </c>
      <c r="ER11" s="18">
        <f t="shared" si="164"/>
        <v>0</v>
      </c>
      <c r="ES11" s="18">
        <f t="shared" si="165"/>
        <v>0</v>
      </c>
      <c r="ET11" s="18">
        <f t="shared" si="166"/>
        <v>0</v>
      </c>
      <c r="EU11" s="18">
        <f t="shared" si="167"/>
        <v>0</v>
      </c>
      <c r="EV11" s="18">
        <f t="shared" si="83"/>
        <v>0</v>
      </c>
      <c r="EW11" s="18">
        <f t="shared" si="84"/>
        <v>0</v>
      </c>
      <c r="EX11" s="18">
        <f t="shared" si="85"/>
        <v>0</v>
      </c>
      <c r="EY11" s="18">
        <f t="shared" si="86"/>
        <v>0</v>
      </c>
      <c r="EZ11" s="85">
        <f t="shared" si="87"/>
        <v>0</v>
      </c>
      <c r="FA11" s="82">
        <v>0</v>
      </c>
      <c r="FB11" s="18">
        <f t="shared" si="88"/>
        <v>0</v>
      </c>
      <c r="FC11" s="18">
        <f t="shared" si="89"/>
        <v>0</v>
      </c>
      <c r="FD11" s="18">
        <f t="shared" si="90"/>
        <v>0</v>
      </c>
      <c r="FE11" s="18">
        <f t="shared" si="91"/>
        <v>0</v>
      </c>
      <c r="FF11" s="18">
        <f t="shared" si="168"/>
        <v>0</v>
      </c>
      <c r="FG11" s="18">
        <f t="shared" si="169"/>
        <v>0</v>
      </c>
      <c r="FH11" s="18">
        <f t="shared" si="170"/>
        <v>0</v>
      </c>
      <c r="FI11" s="18">
        <f t="shared" si="171"/>
        <v>0</v>
      </c>
      <c r="FJ11" s="18">
        <f t="shared" si="172"/>
        <v>0</v>
      </c>
      <c r="FK11" s="18">
        <f t="shared" si="92"/>
        <v>0</v>
      </c>
      <c r="FL11" s="18">
        <f t="shared" si="93"/>
        <v>0</v>
      </c>
      <c r="FM11" s="18">
        <f t="shared" si="94"/>
        <v>0</v>
      </c>
      <c r="FN11" s="18">
        <f t="shared" si="95"/>
        <v>0</v>
      </c>
      <c r="FO11" s="85">
        <f t="shared" si="96"/>
        <v>0</v>
      </c>
      <c r="FP11" s="82">
        <v>0</v>
      </c>
      <c r="FQ11" s="18">
        <f t="shared" si="97"/>
        <v>0</v>
      </c>
      <c r="FR11" s="18">
        <f t="shared" si="98"/>
        <v>0</v>
      </c>
      <c r="FS11" s="18">
        <f t="shared" si="99"/>
        <v>0</v>
      </c>
      <c r="FT11" s="18">
        <f t="shared" si="100"/>
        <v>0</v>
      </c>
      <c r="FU11" s="18">
        <f t="shared" si="173"/>
        <v>0</v>
      </c>
      <c r="FV11" s="18">
        <f t="shared" si="174"/>
        <v>0</v>
      </c>
      <c r="FW11" s="18">
        <f t="shared" si="175"/>
        <v>0</v>
      </c>
      <c r="FX11" s="18">
        <f t="shared" si="176"/>
        <v>0</v>
      </c>
      <c r="FY11" s="18">
        <f t="shared" si="177"/>
        <v>0</v>
      </c>
      <c r="FZ11" s="18">
        <f t="shared" si="101"/>
        <v>0</v>
      </c>
      <c r="GA11" s="18">
        <f t="shared" si="102"/>
        <v>0</v>
      </c>
      <c r="GB11" s="18">
        <f t="shared" si="103"/>
        <v>0</v>
      </c>
      <c r="GC11" s="18">
        <f t="shared" si="104"/>
        <v>0</v>
      </c>
      <c r="GD11" s="85">
        <f t="shared" si="105"/>
        <v>0</v>
      </c>
      <c r="GE11" s="82">
        <v>0</v>
      </c>
      <c r="GF11" s="18">
        <f t="shared" si="106"/>
        <v>0</v>
      </c>
      <c r="GG11" s="18">
        <f t="shared" si="107"/>
        <v>0</v>
      </c>
      <c r="GH11" s="18">
        <f t="shared" si="108"/>
        <v>0</v>
      </c>
      <c r="GI11" s="18">
        <f t="shared" si="109"/>
        <v>0</v>
      </c>
      <c r="GJ11" s="18">
        <f t="shared" si="178"/>
        <v>0</v>
      </c>
      <c r="GK11" s="18">
        <f t="shared" si="179"/>
        <v>0</v>
      </c>
      <c r="GL11" s="18">
        <f t="shared" si="180"/>
        <v>0</v>
      </c>
      <c r="GM11" s="18">
        <f t="shared" si="181"/>
        <v>0</v>
      </c>
      <c r="GN11" s="18">
        <f t="shared" si="182"/>
        <v>0</v>
      </c>
      <c r="GO11" s="18">
        <f t="shared" si="110"/>
        <v>0</v>
      </c>
      <c r="GP11" s="18">
        <f t="shared" si="111"/>
        <v>0</v>
      </c>
      <c r="GQ11" s="18">
        <f t="shared" si="112"/>
        <v>0</v>
      </c>
      <c r="GR11" s="18">
        <f t="shared" si="113"/>
        <v>0</v>
      </c>
      <c r="GS11" s="85">
        <f t="shared" si="114"/>
        <v>0</v>
      </c>
    </row>
    <row r="12" spans="1:201" x14ac:dyDescent="0.2">
      <c r="A12" s="89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99">
        <f t="shared" si="1"/>
        <v>0.97663213683449768</v>
      </c>
      <c r="G12" s="84">
        <v>351</v>
      </c>
      <c r="H12" s="18">
        <f t="shared" si="2"/>
        <v>88</v>
      </c>
      <c r="I12" s="18">
        <f t="shared" si="3"/>
        <v>88</v>
      </c>
      <c r="J12" s="18">
        <f t="shared" si="4"/>
        <v>88</v>
      </c>
      <c r="K12" s="18">
        <f t="shared" si="5"/>
        <v>87</v>
      </c>
      <c r="L12" s="18">
        <f t="shared" si="115"/>
        <v>8</v>
      </c>
      <c r="M12" s="18">
        <f t="shared" si="116"/>
        <v>2</v>
      </c>
      <c r="N12" s="18">
        <f t="shared" si="117"/>
        <v>2</v>
      </c>
      <c r="O12" s="18">
        <f t="shared" si="118"/>
        <v>2</v>
      </c>
      <c r="P12" s="18">
        <f t="shared" si="119"/>
        <v>2</v>
      </c>
      <c r="Q12" s="18">
        <f t="shared" si="6"/>
        <v>343</v>
      </c>
      <c r="R12" s="18">
        <f t="shared" si="7"/>
        <v>86</v>
      </c>
      <c r="S12" s="18">
        <f t="shared" si="8"/>
        <v>86</v>
      </c>
      <c r="T12" s="18">
        <f t="shared" si="9"/>
        <v>86</v>
      </c>
      <c r="U12" s="85">
        <f t="shared" si="10"/>
        <v>85</v>
      </c>
      <c r="V12" s="82">
        <v>0</v>
      </c>
      <c r="W12" s="18">
        <f t="shared" si="11"/>
        <v>0</v>
      </c>
      <c r="X12" s="18">
        <f t="shared" si="12"/>
        <v>0</v>
      </c>
      <c r="Y12" s="18">
        <f t="shared" si="13"/>
        <v>0</v>
      </c>
      <c r="Z12" s="18">
        <f t="shared" si="14"/>
        <v>0</v>
      </c>
      <c r="AA12" s="18">
        <f t="shared" si="120"/>
        <v>0</v>
      </c>
      <c r="AB12" s="18">
        <f t="shared" si="121"/>
        <v>0</v>
      </c>
      <c r="AC12" s="18">
        <f t="shared" si="122"/>
        <v>0</v>
      </c>
      <c r="AD12" s="18">
        <f t="shared" si="123"/>
        <v>0</v>
      </c>
      <c r="AE12" s="18">
        <f t="shared" si="124"/>
        <v>0</v>
      </c>
      <c r="AF12" s="18">
        <f t="shared" si="15"/>
        <v>0</v>
      </c>
      <c r="AG12" s="18">
        <f t="shared" si="16"/>
        <v>0</v>
      </c>
      <c r="AH12" s="18">
        <f t="shared" si="17"/>
        <v>0</v>
      </c>
      <c r="AI12" s="18">
        <f t="shared" si="18"/>
        <v>0</v>
      </c>
      <c r="AJ12" s="85">
        <f t="shared" si="19"/>
        <v>0</v>
      </c>
      <c r="AK12" s="82">
        <v>0</v>
      </c>
      <c r="AL12" s="18">
        <f t="shared" si="20"/>
        <v>0</v>
      </c>
      <c r="AM12" s="18">
        <f t="shared" si="21"/>
        <v>0</v>
      </c>
      <c r="AN12" s="18">
        <f t="shared" si="22"/>
        <v>0</v>
      </c>
      <c r="AO12" s="18">
        <f t="shared" si="23"/>
        <v>0</v>
      </c>
      <c r="AP12" s="18">
        <f t="shared" si="125"/>
        <v>0</v>
      </c>
      <c r="AQ12" s="18">
        <f t="shared" si="126"/>
        <v>0</v>
      </c>
      <c r="AR12" s="18">
        <f t="shared" si="127"/>
        <v>0</v>
      </c>
      <c r="AS12" s="18">
        <f t="shared" si="128"/>
        <v>0</v>
      </c>
      <c r="AT12" s="18">
        <f t="shared" si="129"/>
        <v>0</v>
      </c>
      <c r="AU12" s="18">
        <f t="shared" si="24"/>
        <v>0</v>
      </c>
      <c r="AV12" s="18">
        <f t="shared" si="25"/>
        <v>0</v>
      </c>
      <c r="AW12" s="18">
        <f t="shared" si="26"/>
        <v>0</v>
      </c>
      <c r="AX12" s="18">
        <f t="shared" si="27"/>
        <v>0</v>
      </c>
      <c r="AY12" s="85">
        <f t="shared" si="28"/>
        <v>0</v>
      </c>
      <c r="AZ12" s="82">
        <v>0</v>
      </c>
      <c r="BA12" s="18">
        <f t="shared" si="29"/>
        <v>0</v>
      </c>
      <c r="BB12" s="18">
        <f t="shared" si="30"/>
        <v>0</v>
      </c>
      <c r="BC12" s="18">
        <f t="shared" si="31"/>
        <v>0</v>
      </c>
      <c r="BD12" s="18">
        <f t="shared" si="32"/>
        <v>0</v>
      </c>
      <c r="BE12" s="18">
        <f t="shared" si="130"/>
        <v>0</v>
      </c>
      <c r="BF12" s="18">
        <f t="shared" si="131"/>
        <v>0</v>
      </c>
      <c r="BG12" s="18">
        <f t="shared" si="132"/>
        <v>0</v>
      </c>
      <c r="BH12" s="18">
        <f t="shared" si="133"/>
        <v>0</v>
      </c>
      <c r="BI12" s="18">
        <f t="shared" si="134"/>
        <v>0</v>
      </c>
      <c r="BJ12" s="18">
        <f t="shared" si="33"/>
        <v>0</v>
      </c>
      <c r="BK12" s="18">
        <f t="shared" si="34"/>
        <v>0</v>
      </c>
      <c r="BL12" s="18">
        <f t="shared" si="35"/>
        <v>0</v>
      </c>
      <c r="BM12" s="18">
        <f t="shared" si="36"/>
        <v>0</v>
      </c>
      <c r="BN12" s="85">
        <f t="shared" si="37"/>
        <v>0</v>
      </c>
      <c r="BO12" s="82">
        <v>136</v>
      </c>
      <c r="BP12" s="18">
        <f t="shared" si="135"/>
        <v>136</v>
      </c>
      <c r="BQ12" s="18"/>
      <c r="BR12" s="18"/>
      <c r="BS12" s="18"/>
      <c r="BT12" s="18">
        <f t="shared" si="136"/>
        <v>3</v>
      </c>
      <c r="BU12" s="18">
        <f t="shared" si="137"/>
        <v>3</v>
      </c>
      <c r="BV12" s="18"/>
      <c r="BW12" s="18"/>
      <c r="BX12" s="18"/>
      <c r="BY12" s="18">
        <f t="shared" si="138"/>
        <v>133</v>
      </c>
      <c r="BZ12" s="18">
        <f t="shared" si="139"/>
        <v>133</v>
      </c>
      <c r="CA12" s="18">
        <f t="shared" si="140"/>
        <v>0</v>
      </c>
      <c r="CB12" s="18">
        <f t="shared" si="141"/>
        <v>0</v>
      </c>
      <c r="CC12" s="18">
        <f t="shared" si="142"/>
        <v>0</v>
      </c>
      <c r="CD12" s="82">
        <v>0</v>
      </c>
      <c r="CE12" s="18">
        <f t="shared" si="43"/>
        <v>0</v>
      </c>
      <c r="CF12" s="18">
        <f t="shared" si="44"/>
        <v>0</v>
      </c>
      <c r="CG12" s="18">
        <f t="shared" si="45"/>
        <v>0</v>
      </c>
      <c r="CH12" s="18">
        <f t="shared" si="46"/>
        <v>0</v>
      </c>
      <c r="CI12" s="18">
        <f t="shared" si="143"/>
        <v>0</v>
      </c>
      <c r="CJ12" s="18">
        <f t="shared" si="144"/>
        <v>0</v>
      </c>
      <c r="CK12" s="18">
        <f t="shared" si="145"/>
        <v>0</v>
      </c>
      <c r="CL12" s="18">
        <f t="shared" si="146"/>
        <v>0</v>
      </c>
      <c r="CM12" s="18">
        <f t="shared" si="147"/>
        <v>0</v>
      </c>
      <c r="CN12" s="18">
        <f t="shared" si="47"/>
        <v>0</v>
      </c>
      <c r="CO12" s="18">
        <f t="shared" si="48"/>
        <v>0</v>
      </c>
      <c r="CP12" s="18">
        <f t="shared" si="49"/>
        <v>0</v>
      </c>
      <c r="CQ12" s="18">
        <f t="shared" si="50"/>
        <v>0</v>
      </c>
      <c r="CR12" s="85">
        <f t="shared" si="51"/>
        <v>0</v>
      </c>
      <c r="CS12" s="82">
        <v>0</v>
      </c>
      <c r="CT12" s="18">
        <f t="shared" si="52"/>
        <v>0</v>
      </c>
      <c r="CU12" s="18">
        <f t="shared" si="53"/>
        <v>0</v>
      </c>
      <c r="CV12" s="18">
        <f t="shared" si="54"/>
        <v>0</v>
      </c>
      <c r="CW12" s="18">
        <f t="shared" si="55"/>
        <v>0</v>
      </c>
      <c r="CX12" s="18">
        <f t="shared" si="148"/>
        <v>0</v>
      </c>
      <c r="CY12" s="18">
        <f t="shared" si="149"/>
        <v>0</v>
      </c>
      <c r="CZ12" s="18">
        <f t="shared" si="150"/>
        <v>0</v>
      </c>
      <c r="DA12" s="18">
        <f t="shared" si="151"/>
        <v>0</v>
      </c>
      <c r="DB12" s="18">
        <f t="shared" si="152"/>
        <v>0</v>
      </c>
      <c r="DC12" s="18">
        <f t="shared" si="56"/>
        <v>0</v>
      </c>
      <c r="DD12" s="18">
        <f t="shared" si="57"/>
        <v>0</v>
      </c>
      <c r="DE12" s="18">
        <f t="shared" si="58"/>
        <v>0</v>
      </c>
      <c r="DF12" s="18">
        <f t="shared" si="59"/>
        <v>0</v>
      </c>
      <c r="DG12" s="85">
        <f t="shared" si="60"/>
        <v>0</v>
      </c>
      <c r="DH12" s="82">
        <v>0</v>
      </c>
      <c r="DI12" s="18">
        <f t="shared" si="61"/>
        <v>0</v>
      </c>
      <c r="DJ12" s="18">
        <f t="shared" si="62"/>
        <v>0</v>
      </c>
      <c r="DK12" s="18">
        <f t="shared" si="63"/>
        <v>0</v>
      </c>
      <c r="DL12" s="18">
        <f t="shared" si="64"/>
        <v>0</v>
      </c>
      <c r="DM12" s="18">
        <f t="shared" si="153"/>
        <v>0</v>
      </c>
      <c r="DN12" s="18">
        <f t="shared" si="154"/>
        <v>0</v>
      </c>
      <c r="DO12" s="18">
        <f t="shared" si="155"/>
        <v>0</v>
      </c>
      <c r="DP12" s="18">
        <f t="shared" si="156"/>
        <v>0</v>
      </c>
      <c r="DQ12" s="18">
        <f t="shared" si="157"/>
        <v>0</v>
      </c>
      <c r="DR12" s="18">
        <f t="shared" si="65"/>
        <v>0</v>
      </c>
      <c r="DS12" s="18">
        <f t="shared" si="66"/>
        <v>0</v>
      </c>
      <c r="DT12" s="18">
        <f t="shared" si="67"/>
        <v>0</v>
      </c>
      <c r="DU12" s="18">
        <f t="shared" si="68"/>
        <v>0</v>
      </c>
      <c r="DV12" s="85">
        <f t="shared" si="69"/>
        <v>0</v>
      </c>
      <c r="DW12" s="82">
        <v>0</v>
      </c>
      <c r="DX12" s="18">
        <f t="shared" si="70"/>
        <v>0</v>
      </c>
      <c r="DY12" s="18">
        <f t="shared" si="71"/>
        <v>0</v>
      </c>
      <c r="DZ12" s="18">
        <f t="shared" si="72"/>
        <v>0</v>
      </c>
      <c r="EA12" s="18">
        <f t="shared" si="73"/>
        <v>0</v>
      </c>
      <c r="EB12" s="18">
        <f t="shared" si="158"/>
        <v>0</v>
      </c>
      <c r="EC12" s="18">
        <f t="shared" si="159"/>
        <v>0</v>
      </c>
      <c r="ED12" s="18">
        <f t="shared" si="160"/>
        <v>0</v>
      </c>
      <c r="EE12" s="18">
        <f t="shared" si="161"/>
        <v>0</v>
      </c>
      <c r="EF12" s="18">
        <f t="shared" si="162"/>
        <v>0</v>
      </c>
      <c r="EG12" s="18">
        <f t="shared" si="74"/>
        <v>0</v>
      </c>
      <c r="EH12" s="18">
        <f t="shared" si="75"/>
        <v>0</v>
      </c>
      <c r="EI12" s="18">
        <f t="shared" si="76"/>
        <v>0</v>
      </c>
      <c r="EJ12" s="18">
        <f t="shared" si="77"/>
        <v>0</v>
      </c>
      <c r="EK12" s="85">
        <f t="shared" si="78"/>
        <v>0</v>
      </c>
      <c r="EL12" s="82">
        <v>0</v>
      </c>
      <c r="EM12" s="18">
        <f t="shared" si="79"/>
        <v>0</v>
      </c>
      <c r="EN12" s="18">
        <f t="shared" si="80"/>
        <v>0</v>
      </c>
      <c r="EO12" s="18">
        <f t="shared" si="81"/>
        <v>0</v>
      </c>
      <c r="EP12" s="18">
        <f t="shared" si="82"/>
        <v>0</v>
      </c>
      <c r="EQ12" s="18">
        <f t="shared" si="163"/>
        <v>0</v>
      </c>
      <c r="ER12" s="18">
        <f t="shared" si="164"/>
        <v>0</v>
      </c>
      <c r="ES12" s="18">
        <f t="shared" si="165"/>
        <v>0</v>
      </c>
      <c r="ET12" s="18">
        <f t="shared" si="166"/>
        <v>0</v>
      </c>
      <c r="EU12" s="18">
        <f t="shared" si="167"/>
        <v>0</v>
      </c>
      <c r="EV12" s="18">
        <f t="shared" si="83"/>
        <v>0</v>
      </c>
      <c r="EW12" s="18">
        <f t="shared" si="84"/>
        <v>0</v>
      </c>
      <c r="EX12" s="18">
        <f t="shared" si="85"/>
        <v>0</v>
      </c>
      <c r="EY12" s="18">
        <f t="shared" si="86"/>
        <v>0</v>
      </c>
      <c r="EZ12" s="85">
        <f t="shared" si="87"/>
        <v>0</v>
      </c>
      <c r="FA12" s="82">
        <v>0</v>
      </c>
      <c r="FB12" s="18">
        <f t="shared" si="88"/>
        <v>0</v>
      </c>
      <c r="FC12" s="18">
        <f t="shared" si="89"/>
        <v>0</v>
      </c>
      <c r="FD12" s="18">
        <f t="shared" si="90"/>
        <v>0</v>
      </c>
      <c r="FE12" s="18">
        <f t="shared" si="91"/>
        <v>0</v>
      </c>
      <c r="FF12" s="18">
        <f t="shared" si="168"/>
        <v>0</v>
      </c>
      <c r="FG12" s="18">
        <f t="shared" si="169"/>
        <v>0</v>
      </c>
      <c r="FH12" s="18">
        <f t="shared" si="170"/>
        <v>0</v>
      </c>
      <c r="FI12" s="18">
        <f t="shared" si="171"/>
        <v>0</v>
      </c>
      <c r="FJ12" s="18">
        <f t="shared" si="172"/>
        <v>0</v>
      </c>
      <c r="FK12" s="18">
        <f t="shared" si="92"/>
        <v>0</v>
      </c>
      <c r="FL12" s="18">
        <f t="shared" si="93"/>
        <v>0</v>
      </c>
      <c r="FM12" s="18">
        <f t="shared" si="94"/>
        <v>0</v>
      </c>
      <c r="FN12" s="18">
        <f t="shared" si="95"/>
        <v>0</v>
      </c>
      <c r="FO12" s="85">
        <f t="shared" si="96"/>
        <v>0</v>
      </c>
      <c r="FP12" s="82">
        <v>0</v>
      </c>
      <c r="FQ12" s="18">
        <f t="shared" si="97"/>
        <v>0</v>
      </c>
      <c r="FR12" s="18">
        <f t="shared" si="98"/>
        <v>0</v>
      </c>
      <c r="FS12" s="18">
        <f t="shared" si="99"/>
        <v>0</v>
      </c>
      <c r="FT12" s="18">
        <f t="shared" si="100"/>
        <v>0</v>
      </c>
      <c r="FU12" s="18">
        <f t="shared" si="173"/>
        <v>0</v>
      </c>
      <c r="FV12" s="18">
        <f t="shared" si="174"/>
        <v>0</v>
      </c>
      <c r="FW12" s="18">
        <f t="shared" si="175"/>
        <v>0</v>
      </c>
      <c r="FX12" s="18">
        <f t="shared" si="176"/>
        <v>0</v>
      </c>
      <c r="FY12" s="18">
        <f t="shared" si="177"/>
        <v>0</v>
      </c>
      <c r="FZ12" s="18">
        <f t="shared" si="101"/>
        <v>0</v>
      </c>
      <c r="GA12" s="18">
        <f t="shared" si="102"/>
        <v>0</v>
      </c>
      <c r="GB12" s="18">
        <f t="shared" si="103"/>
        <v>0</v>
      </c>
      <c r="GC12" s="18">
        <f t="shared" si="104"/>
        <v>0</v>
      </c>
      <c r="GD12" s="85">
        <f t="shared" si="105"/>
        <v>0</v>
      </c>
      <c r="GE12" s="82">
        <v>0</v>
      </c>
      <c r="GF12" s="18">
        <f t="shared" si="106"/>
        <v>0</v>
      </c>
      <c r="GG12" s="18">
        <f t="shared" si="107"/>
        <v>0</v>
      </c>
      <c r="GH12" s="18">
        <f t="shared" si="108"/>
        <v>0</v>
      </c>
      <c r="GI12" s="18">
        <f t="shared" si="109"/>
        <v>0</v>
      </c>
      <c r="GJ12" s="18">
        <f t="shared" si="178"/>
        <v>0</v>
      </c>
      <c r="GK12" s="18">
        <f t="shared" si="179"/>
        <v>0</v>
      </c>
      <c r="GL12" s="18">
        <f t="shared" si="180"/>
        <v>0</v>
      </c>
      <c r="GM12" s="18">
        <f t="shared" si="181"/>
        <v>0</v>
      </c>
      <c r="GN12" s="18">
        <f t="shared" si="182"/>
        <v>0</v>
      </c>
      <c r="GO12" s="18">
        <f t="shared" si="110"/>
        <v>0</v>
      </c>
      <c r="GP12" s="18">
        <f t="shared" si="111"/>
        <v>0</v>
      </c>
      <c r="GQ12" s="18">
        <f t="shared" si="112"/>
        <v>0</v>
      </c>
      <c r="GR12" s="18">
        <f t="shared" si="113"/>
        <v>0</v>
      </c>
      <c r="GS12" s="85">
        <f t="shared" si="114"/>
        <v>0</v>
      </c>
    </row>
    <row r="13" spans="1:201" ht="14.25" customHeight="1" x14ac:dyDescent="0.2">
      <c r="A13" s="89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99">
        <f t="shared" si="1"/>
        <v>0.62449427156199189</v>
      </c>
      <c r="G13" s="84">
        <v>289</v>
      </c>
      <c r="H13" s="18">
        <f t="shared" si="2"/>
        <v>72</v>
      </c>
      <c r="I13" s="18">
        <f t="shared" si="3"/>
        <v>72</v>
      </c>
      <c r="J13" s="18">
        <f t="shared" si="4"/>
        <v>72</v>
      </c>
      <c r="K13" s="18">
        <f t="shared" si="5"/>
        <v>73</v>
      </c>
      <c r="L13" s="18">
        <f t="shared" si="115"/>
        <v>109</v>
      </c>
      <c r="M13" s="18">
        <f t="shared" si="116"/>
        <v>27</v>
      </c>
      <c r="N13" s="18">
        <f t="shared" si="117"/>
        <v>27</v>
      </c>
      <c r="O13" s="18">
        <f t="shared" si="118"/>
        <v>27</v>
      </c>
      <c r="P13" s="18">
        <f t="shared" si="119"/>
        <v>28</v>
      </c>
      <c r="Q13" s="18">
        <f t="shared" si="6"/>
        <v>180</v>
      </c>
      <c r="R13" s="18">
        <f t="shared" si="7"/>
        <v>45</v>
      </c>
      <c r="S13" s="18">
        <f t="shared" si="8"/>
        <v>45</v>
      </c>
      <c r="T13" s="18">
        <f t="shared" si="9"/>
        <v>45</v>
      </c>
      <c r="U13" s="85">
        <f t="shared" si="10"/>
        <v>45</v>
      </c>
      <c r="V13" s="82">
        <v>0</v>
      </c>
      <c r="W13" s="18">
        <f t="shared" si="11"/>
        <v>0</v>
      </c>
      <c r="X13" s="18">
        <f t="shared" si="12"/>
        <v>0</v>
      </c>
      <c r="Y13" s="18">
        <f t="shared" si="13"/>
        <v>0</v>
      </c>
      <c r="Z13" s="18">
        <f t="shared" si="14"/>
        <v>0</v>
      </c>
      <c r="AA13" s="18">
        <f t="shared" si="120"/>
        <v>0</v>
      </c>
      <c r="AB13" s="18">
        <f t="shared" si="121"/>
        <v>0</v>
      </c>
      <c r="AC13" s="18">
        <f t="shared" si="122"/>
        <v>0</v>
      </c>
      <c r="AD13" s="18">
        <f t="shared" si="123"/>
        <v>0</v>
      </c>
      <c r="AE13" s="18">
        <f t="shared" si="124"/>
        <v>0</v>
      </c>
      <c r="AF13" s="18">
        <f t="shared" si="15"/>
        <v>0</v>
      </c>
      <c r="AG13" s="18">
        <f t="shared" si="16"/>
        <v>0</v>
      </c>
      <c r="AH13" s="18">
        <f t="shared" si="17"/>
        <v>0</v>
      </c>
      <c r="AI13" s="18">
        <f t="shared" si="18"/>
        <v>0</v>
      </c>
      <c r="AJ13" s="85">
        <f t="shared" si="19"/>
        <v>0</v>
      </c>
      <c r="AK13" s="82">
        <v>0</v>
      </c>
      <c r="AL13" s="18">
        <f t="shared" si="20"/>
        <v>0</v>
      </c>
      <c r="AM13" s="18">
        <f t="shared" si="21"/>
        <v>0</v>
      </c>
      <c r="AN13" s="18">
        <f t="shared" si="22"/>
        <v>0</v>
      </c>
      <c r="AO13" s="18">
        <f t="shared" si="23"/>
        <v>0</v>
      </c>
      <c r="AP13" s="18">
        <f t="shared" si="125"/>
        <v>0</v>
      </c>
      <c r="AQ13" s="18">
        <f t="shared" si="126"/>
        <v>0</v>
      </c>
      <c r="AR13" s="18">
        <f t="shared" si="127"/>
        <v>0</v>
      </c>
      <c r="AS13" s="18">
        <f t="shared" si="128"/>
        <v>0</v>
      </c>
      <c r="AT13" s="18">
        <f t="shared" si="129"/>
        <v>0</v>
      </c>
      <c r="AU13" s="18">
        <f t="shared" si="24"/>
        <v>0</v>
      </c>
      <c r="AV13" s="18">
        <f t="shared" si="25"/>
        <v>0</v>
      </c>
      <c r="AW13" s="18">
        <f t="shared" si="26"/>
        <v>0</v>
      </c>
      <c r="AX13" s="18">
        <f t="shared" si="27"/>
        <v>0</v>
      </c>
      <c r="AY13" s="85">
        <f t="shared" si="28"/>
        <v>0</v>
      </c>
      <c r="AZ13" s="82">
        <v>0</v>
      </c>
      <c r="BA13" s="18">
        <f t="shared" si="29"/>
        <v>0</v>
      </c>
      <c r="BB13" s="18">
        <f t="shared" si="30"/>
        <v>0</v>
      </c>
      <c r="BC13" s="18">
        <f t="shared" si="31"/>
        <v>0</v>
      </c>
      <c r="BD13" s="18">
        <f t="shared" si="32"/>
        <v>0</v>
      </c>
      <c r="BE13" s="18">
        <f t="shared" si="130"/>
        <v>0</v>
      </c>
      <c r="BF13" s="18">
        <f t="shared" si="131"/>
        <v>0</v>
      </c>
      <c r="BG13" s="18">
        <f t="shared" si="132"/>
        <v>0</v>
      </c>
      <c r="BH13" s="18">
        <f t="shared" si="133"/>
        <v>0</v>
      </c>
      <c r="BI13" s="18">
        <f t="shared" si="134"/>
        <v>0</v>
      </c>
      <c r="BJ13" s="18">
        <f t="shared" si="33"/>
        <v>0</v>
      </c>
      <c r="BK13" s="18">
        <f t="shared" si="34"/>
        <v>0</v>
      </c>
      <c r="BL13" s="18">
        <f t="shared" si="35"/>
        <v>0</v>
      </c>
      <c r="BM13" s="18">
        <f t="shared" si="36"/>
        <v>0</v>
      </c>
      <c r="BN13" s="85">
        <f t="shared" si="37"/>
        <v>0</v>
      </c>
      <c r="BO13" s="82">
        <v>400</v>
      </c>
      <c r="BP13" s="18">
        <f t="shared" si="135"/>
        <v>400</v>
      </c>
      <c r="BQ13" s="18"/>
      <c r="BR13" s="18"/>
      <c r="BS13" s="18"/>
      <c r="BT13" s="18">
        <f t="shared" si="136"/>
        <v>150</v>
      </c>
      <c r="BU13" s="18">
        <f t="shared" si="137"/>
        <v>150</v>
      </c>
      <c r="BV13" s="18"/>
      <c r="BW13" s="18"/>
      <c r="BX13" s="18"/>
      <c r="BY13" s="18">
        <f t="shared" si="138"/>
        <v>250</v>
      </c>
      <c r="BZ13" s="18">
        <f t="shared" si="139"/>
        <v>250</v>
      </c>
      <c r="CA13" s="18">
        <f t="shared" si="140"/>
        <v>0</v>
      </c>
      <c r="CB13" s="18">
        <f t="shared" si="141"/>
        <v>0</v>
      </c>
      <c r="CC13" s="18">
        <f t="shared" si="142"/>
        <v>0</v>
      </c>
      <c r="CD13" s="82">
        <v>0</v>
      </c>
      <c r="CE13" s="18">
        <f t="shared" si="43"/>
        <v>0</v>
      </c>
      <c r="CF13" s="18">
        <f t="shared" si="44"/>
        <v>0</v>
      </c>
      <c r="CG13" s="18">
        <f t="shared" si="45"/>
        <v>0</v>
      </c>
      <c r="CH13" s="18">
        <f t="shared" si="46"/>
        <v>0</v>
      </c>
      <c r="CI13" s="18">
        <f t="shared" si="143"/>
        <v>0</v>
      </c>
      <c r="CJ13" s="18">
        <f t="shared" si="144"/>
        <v>0</v>
      </c>
      <c r="CK13" s="18">
        <f t="shared" si="145"/>
        <v>0</v>
      </c>
      <c r="CL13" s="18">
        <f t="shared" si="146"/>
        <v>0</v>
      </c>
      <c r="CM13" s="18">
        <f t="shared" si="147"/>
        <v>0</v>
      </c>
      <c r="CN13" s="18">
        <f t="shared" si="47"/>
        <v>0</v>
      </c>
      <c r="CO13" s="18">
        <f t="shared" si="48"/>
        <v>0</v>
      </c>
      <c r="CP13" s="18">
        <f t="shared" si="49"/>
        <v>0</v>
      </c>
      <c r="CQ13" s="18">
        <f t="shared" si="50"/>
        <v>0</v>
      </c>
      <c r="CR13" s="85">
        <f t="shared" si="51"/>
        <v>0</v>
      </c>
      <c r="CS13" s="82">
        <v>0</v>
      </c>
      <c r="CT13" s="18">
        <f t="shared" si="52"/>
        <v>0</v>
      </c>
      <c r="CU13" s="18">
        <f t="shared" si="53"/>
        <v>0</v>
      </c>
      <c r="CV13" s="18">
        <f t="shared" si="54"/>
        <v>0</v>
      </c>
      <c r="CW13" s="18">
        <f t="shared" si="55"/>
        <v>0</v>
      </c>
      <c r="CX13" s="18">
        <f t="shared" si="148"/>
        <v>0</v>
      </c>
      <c r="CY13" s="18">
        <f t="shared" si="149"/>
        <v>0</v>
      </c>
      <c r="CZ13" s="18">
        <f t="shared" si="150"/>
        <v>0</v>
      </c>
      <c r="DA13" s="18">
        <f t="shared" si="151"/>
        <v>0</v>
      </c>
      <c r="DB13" s="18">
        <f t="shared" si="152"/>
        <v>0</v>
      </c>
      <c r="DC13" s="18">
        <f t="shared" si="56"/>
        <v>0</v>
      </c>
      <c r="DD13" s="18">
        <f t="shared" si="57"/>
        <v>0</v>
      </c>
      <c r="DE13" s="18">
        <f t="shared" si="58"/>
        <v>0</v>
      </c>
      <c r="DF13" s="18">
        <f t="shared" si="59"/>
        <v>0</v>
      </c>
      <c r="DG13" s="85">
        <f t="shared" si="60"/>
        <v>0</v>
      </c>
      <c r="DH13" s="82">
        <v>0</v>
      </c>
      <c r="DI13" s="18">
        <f t="shared" si="61"/>
        <v>0</v>
      </c>
      <c r="DJ13" s="18">
        <f t="shared" si="62"/>
        <v>0</v>
      </c>
      <c r="DK13" s="18">
        <f t="shared" si="63"/>
        <v>0</v>
      </c>
      <c r="DL13" s="18">
        <f t="shared" si="64"/>
        <v>0</v>
      </c>
      <c r="DM13" s="18">
        <f t="shared" si="153"/>
        <v>0</v>
      </c>
      <c r="DN13" s="18">
        <f t="shared" si="154"/>
        <v>0</v>
      </c>
      <c r="DO13" s="18">
        <f t="shared" si="155"/>
        <v>0</v>
      </c>
      <c r="DP13" s="18">
        <f t="shared" si="156"/>
        <v>0</v>
      </c>
      <c r="DQ13" s="18">
        <f t="shared" si="157"/>
        <v>0</v>
      </c>
      <c r="DR13" s="18">
        <f t="shared" si="65"/>
        <v>0</v>
      </c>
      <c r="DS13" s="18">
        <f t="shared" si="66"/>
        <v>0</v>
      </c>
      <c r="DT13" s="18">
        <f t="shared" si="67"/>
        <v>0</v>
      </c>
      <c r="DU13" s="18">
        <f t="shared" si="68"/>
        <v>0</v>
      </c>
      <c r="DV13" s="85">
        <f t="shared" si="69"/>
        <v>0</v>
      </c>
      <c r="DW13" s="82">
        <v>0</v>
      </c>
      <c r="DX13" s="18">
        <f t="shared" si="70"/>
        <v>0</v>
      </c>
      <c r="DY13" s="18">
        <f t="shared" si="71"/>
        <v>0</v>
      </c>
      <c r="DZ13" s="18">
        <f t="shared" si="72"/>
        <v>0</v>
      </c>
      <c r="EA13" s="18">
        <f t="shared" si="73"/>
        <v>0</v>
      </c>
      <c r="EB13" s="18">
        <f t="shared" si="158"/>
        <v>0</v>
      </c>
      <c r="EC13" s="18">
        <f t="shared" si="159"/>
        <v>0</v>
      </c>
      <c r="ED13" s="18">
        <f t="shared" si="160"/>
        <v>0</v>
      </c>
      <c r="EE13" s="18">
        <f t="shared" si="161"/>
        <v>0</v>
      </c>
      <c r="EF13" s="18">
        <f t="shared" si="162"/>
        <v>0</v>
      </c>
      <c r="EG13" s="18">
        <f t="shared" si="74"/>
        <v>0</v>
      </c>
      <c r="EH13" s="18">
        <f t="shared" si="75"/>
        <v>0</v>
      </c>
      <c r="EI13" s="18">
        <f t="shared" si="76"/>
        <v>0</v>
      </c>
      <c r="EJ13" s="18">
        <f t="shared" si="77"/>
        <v>0</v>
      </c>
      <c r="EK13" s="85">
        <f t="shared" si="78"/>
        <v>0</v>
      </c>
      <c r="EL13" s="82">
        <v>0</v>
      </c>
      <c r="EM13" s="18">
        <f t="shared" si="79"/>
        <v>0</v>
      </c>
      <c r="EN13" s="18">
        <f t="shared" si="80"/>
        <v>0</v>
      </c>
      <c r="EO13" s="18">
        <f t="shared" si="81"/>
        <v>0</v>
      </c>
      <c r="EP13" s="18">
        <f t="shared" si="82"/>
        <v>0</v>
      </c>
      <c r="EQ13" s="18">
        <f t="shared" si="163"/>
        <v>0</v>
      </c>
      <c r="ER13" s="18">
        <f t="shared" si="164"/>
        <v>0</v>
      </c>
      <c r="ES13" s="18">
        <f t="shared" si="165"/>
        <v>0</v>
      </c>
      <c r="ET13" s="18">
        <f t="shared" si="166"/>
        <v>0</v>
      </c>
      <c r="EU13" s="18">
        <f t="shared" si="167"/>
        <v>0</v>
      </c>
      <c r="EV13" s="18">
        <f t="shared" si="83"/>
        <v>0</v>
      </c>
      <c r="EW13" s="18">
        <f t="shared" si="84"/>
        <v>0</v>
      </c>
      <c r="EX13" s="18">
        <f t="shared" si="85"/>
        <v>0</v>
      </c>
      <c r="EY13" s="18">
        <f t="shared" si="86"/>
        <v>0</v>
      </c>
      <c r="EZ13" s="85">
        <f t="shared" si="87"/>
        <v>0</v>
      </c>
      <c r="FA13" s="82">
        <v>0</v>
      </c>
      <c r="FB13" s="18">
        <f t="shared" si="88"/>
        <v>0</v>
      </c>
      <c r="FC13" s="18">
        <f t="shared" si="89"/>
        <v>0</v>
      </c>
      <c r="FD13" s="18">
        <f t="shared" si="90"/>
        <v>0</v>
      </c>
      <c r="FE13" s="18">
        <f t="shared" si="91"/>
        <v>0</v>
      </c>
      <c r="FF13" s="18">
        <f t="shared" si="168"/>
        <v>0</v>
      </c>
      <c r="FG13" s="18">
        <f t="shared" si="169"/>
        <v>0</v>
      </c>
      <c r="FH13" s="18">
        <f t="shared" si="170"/>
        <v>0</v>
      </c>
      <c r="FI13" s="18">
        <f t="shared" si="171"/>
        <v>0</v>
      </c>
      <c r="FJ13" s="18">
        <f t="shared" si="172"/>
        <v>0</v>
      </c>
      <c r="FK13" s="18">
        <f t="shared" si="92"/>
        <v>0</v>
      </c>
      <c r="FL13" s="18">
        <f t="shared" si="93"/>
        <v>0</v>
      </c>
      <c r="FM13" s="18">
        <f t="shared" si="94"/>
        <v>0</v>
      </c>
      <c r="FN13" s="18">
        <f t="shared" si="95"/>
        <v>0</v>
      </c>
      <c r="FO13" s="85">
        <f t="shared" si="96"/>
        <v>0</v>
      </c>
      <c r="FP13" s="82">
        <v>0</v>
      </c>
      <c r="FQ13" s="18">
        <f t="shared" si="97"/>
        <v>0</v>
      </c>
      <c r="FR13" s="18">
        <f t="shared" si="98"/>
        <v>0</v>
      </c>
      <c r="FS13" s="18">
        <f t="shared" si="99"/>
        <v>0</v>
      </c>
      <c r="FT13" s="18">
        <f t="shared" si="100"/>
        <v>0</v>
      </c>
      <c r="FU13" s="18">
        <f t="shared" si="173"/>
        <v>0</v>
      </c>
      <c r="FV13" s="18">
        <f t="shared" si="174"/>
        <v>0</v>
      </c>
      <c r="FW13" s="18">
        <f t="shared" si="175"/>
        <v>0</v>
      </c>
      <c r="FX13" s="18">
        <f t="shared" si="176"/>
        <v>0</v>
      </c>
      <c r="FY13" s="18">
        <f t="shared" si="177"/>
        <v>0</v>
      </c>
      <c r="FZ13" s="18">
        <f t="shared" si="101"/>
        <v>0</v>
      </c>
      <c r="GA13" s="18">
        <f t="shared" si="102"/>
        <v>0</v>
      </c>
      <c r="GB13" s="18">
        <f t="shared" si="103"/>
        <v>0</v>
      </c>
      <c r="GC13" s="18">
        <f t="shared" si="104"/>
        <v>0</v>
      </c>
      <c r="GD13" s="85">
        <f t="shared" si="105"/>
        <v>0</v>
      </c>
      <c r="GE13" s="82">
        <v>0</v>
      </c>
      <c r="GF13" s="18">
        <f t="shared" si="106"/>
        <v>0</v>
      </c>
      <c r="GG13" s="18">
        <f t="shared" si="107"/>
        <v>0</v>
      </c>
      <c r="GH13" s="18">
        <f t="shared" si="108"/>
        <v>0</v>
      </c>
      <c r="GI13" s="18">
        <f t="shared" si="109"/>
        <v>0</v>
      </c>
      <c r="GJ13" s="18">
        <f t="shared" si="178"/>
        <v>0</v>
      </c>
      <c r="GK13" s="18">
        <f t="shared" si="179"/>
        <v>0</v>
      </c>
      <c r="GL13" s="18">
        <f t="shared" si="180"/>
        <v>0</v>
      </c>
      <c r="GM13" s="18">
        <f t="shared" si="181"/>
        <v>0</v>
      </c>
      <c r="GN13" s="18">
        <f t="shared" si="182"/>
        <v>0</v>
      </c>
      <c r="GO13" s="18">
        <f t="shared" si="110"/>
        <v>0</v>
      </c>
      <c r="GP13" s="18">
        <f t="shared" si="111"/>
        <v>0</v>
      </c>
      <c r="GQ13" s="18">
        <f t="shared" si="112"/>
        <v>0</v>
      </c>
      <c r="GR13" s="18">
        <f t="shared" si="113"/>
        <v>0</v>
      </c>
      <c r="GS13" s="85">
        <f t="shared" si="114"/>
        <v>0</v>
      </c>
    </row>
    <row r="14" spans="1:201" ht="15" hidden="1" customHeight="1" x14ac:dyDescent="0.2">
      <c r="A14" s="89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99">
        <f t="shared" si="1"/>
        <v>0.94957358191193975</v>
      </c>
      <c r="G14" s="84">
        <v>1805</v>
      </c>
      <c r="H14" s="18">
        <f t="shared" si="2"/>
        <v>451</v>
      </c>
      <c r="I14" s="18">
        <f t="shared" si="3"/>
        <v>451</v>
      </c>
      <c r="J14" s="18">
        <f t="shared" si="4"/>
        <v>451</v>
      </c>
      <c r="K14" s="18">
        <f t="shared" si="5"/>
        <v>452</v>
      </c>
      <c r="L14" s="18">
        <f t="shared" si="115"/>
        <v>91</v>
      </c>
      <c r="M14" s="18">
        <f t="shared" si="116"/>
        <v>23</v>
      </c>
      <c r="N14" s="18">
        <f t="shared" si="117"/>
        <v>23</v>
      </c>
      <c r="O14" s="18">
        <f t="shared" si="118"/>
        <v>23</v>
      </c>
      <c r="P14" s="18">
        <f t="shared" si="119"/>
        <v>22</v>
      </c>
      <c r="Q14" s="18">
        <f t="shared" si="6"/>
        <v>1714</v>
      </c>
      <c r="R14" s="18">
        <f t="shared" si="7"/>
        <v>429</v>
      </c>
      <c r="S14" s="18">
        <f t="shared" si="8"/>
        <v>429</v>
      </c>
      <c r="T14" s="18">
        <f t="shared" si="9"/>
        <v>429</v>
      </c>
      <c r="U14" s="85">
        <f t="shared" si="10"/>
        <v>427</v>
      </c>
      <c r="V14" s="82"/>
      <c r="W14" s="18">
        <f t="shared" si="11"/>
        <v>0</v>
      </c>
      <c r="X14" s="18">
        <f t="shared" si="12"/>
        <v>0</v>
      </c>
      <c r="Y14" s="18">
        <f t="shared" si="13"/>
        <v>0</v>
      </c>
      <c r="Z14" s="18">
        <f t="shared" si="14"/>
        <v>0</v>
      </c>
      <c r="AA14" s="18">
        <f t="shared" si="120"/>
        <v>0</v>
      </c>
      <c r="AB14" s="18">
        <f t="shared" si="121"/>
        <v>0</v>
      </c>
      <c r="AC14" s="18">
        <f t="shared" si="122"/>
        <v>0</v>
      </c>
      <c r="AD14" s="18">
        <f t="shared" si="123"/>
        <v>0</v>
      </c>
      <c r="AE14" s="18">
        <f t="shared" si="124"/>
        <v>0</v>
      </c>
      <c r="AF14" s="18">
        <f t="shared" si="15"/>
        <v>0</v>
      </c>
      <c r="AG14" s="18">
        <f t="shared" si="16"/>
        <v>0</v>
      </c>
      <c r="AH14" s="18">
        <f t="shared" si="17"/>
        <v>0</v>
      </c>
      <c r="AI14" s="18">
        <f t="shared" si="18"/>
        <v>0</v>
      </c>
      <c r="AJ14" s="85">
        <f t="shared" si="19"/>
        <v>0</v>
      </c>
      <c r="AK14" s="82"/>
      <c r="AL14" s="18">
        <f t="shared" si="20"/>
        <v>0</v>
      </c>
      <c r="AM14" s="18">
        <f t="shared" si="21"/>
        <v>0</v>
      </c>
      <c r="AN14" s="18">
        <f t="shared" si="22"/>
        <v>0</v>
      </c>
      <c r="AO14" s="18">
        <f t="shared" si="23"/>
        <v>0</v>
      </c>
      <c r="AP14" s="18">
        <f t="shared" si="125"/>
        <v>0</v>
      </c>
      <c r="AQ14" s="18">
        <f t="shared" si="126"/>
        <v>0</v>
      </c>
      <c r="AR14" s="18">
        <f t="shared" si="127"/>
        <v>0</v>
      </c>
      <c r="AS14" s="18">
        <f t="shared" si="128"/>
        <v>0</v>
      </c>
      <c r="AT14" s="18">
        <f t="shared" si="129"/>
        <v>0</v>
      </c>
      <c r="AU14" s="18">
        <f t="shared" si="24"/>
        <v>0</v>
      </c>
      <c r="AV14" s="18">
        <f t="shared" si="25"/>
        <v>0</v>
      </c>
      <c r="AW14" s="18">
        <f t="shared" si="26"/>
        <v>0</v>
      </c>
      <c r="AX14" s="18">
        <f t="shared" si="27"/>
        <v>0</v>
      </c>
      <c r="AY14" s="85">
        <f t="shared" si="28"/>
        <v>0</v>
      </c>
      <c r="AZ14" s="82"/>
      <c r="BA14" s="18">
        <f t="shared" si="29"/>
        <v>0</v>
      </c>
      <c r="BB14" s="18">
        <f t="shared" si="30"/>
        <v>0</v>
      </c>
      <c r="BC14" s="18">
        <f t="shared" si="31"/>
        <v>0</v>
      </c>
      <c r="BD14" s="18">
        <f t="shared" si="32"/>
        <v>0</v>
      </c>
      <c r="BE14" s="18">
        <f t="shared" si="130"/>
        <v>0</v>
      </c>
      <c r="BF14" s="18">
        <f t="shared" si="131"/>
        <v>0</v>
      </c>
      <c r="BG14" s="18">
        <f t="shared" si="132"/>
        <v>0</v>
      </c>
      <c r="BH14" s="18">
        <f t="shared" si="133"/>
        <v>0</v>
      </c>
      <c r="BI14" s="18">
        <f t="shared" si="134"/>
        <v>0</v>
      </c>
      <c r="BJ14" s="18">
        <f t="shared" si="33"/>
        <v>0</v>
      </c>
      <c r="BK14" s="18">
        <f t="shared" si="34"/>
        <v>0</v>
      </c>
      <c r="BL14" s="18">
        <f t="shared" si="35"/>
        <v>0</v>
      </c>
      <c r="BM14" s="18">
        <f t="shared" si="36"/>
        <v>0</v>
      </c>
      <c r="BN14" s="85">
        <f t="shared" si="37"/>
        <v>0</v>
      </c>
      <c r="BO14" s="82">
        <v>401</v>
      </c>
      <c r="BP14" s="18">
        <f t="shared" si="135"/>
        <v>401</v>
      </c>
      <c r="BQ14" s="18"/>
      <c r="BR14" s="18"/>
      <c r="BS14" s="18"/>
      <c r="BT14" s="18">
        <f t="shared" si="136"/>
        <v>20</v>
      </c>
      <c r="BU14" s="18">
        <f t="shared" si="137"/>
        <v>20</v>
      </c>
      <c r="BV14" s="18"/>
      <c r="BW14" s="18"/>
      <c r="BX14" s="18"/>
      <c r="BY14" s="18">
        <f t="shared" si="138"/>
        <v>381</v>
      </c>
      <c r="BZ14" s="18">
        <f t="shared" si="139"/>
        <v>381</v>
      </c>
      <c r="CA14" s="18">
        <f t="shared" si="140"/>
        <v>0</v>
      </c>
      <c r="CB14" s="18">
        <f t="shared" si="141"/>
        <v>0</v>
      </c>
      <c r="CC14" s="18">
        <f t="shared" si="142"/>
        <v>0</v>
      </c>
      <c r="CD14" s="82">
        <v>0</v>
      </c>
      <c r="CE14" s="18">
        <f t="shared" si="43"/>
        <v>0</v>
      </c>
      <c r="CF14" s="18">
        <f t="shared" si="44"/>
        <v>0</v>
      </c>
      <c r="CG14" s="18">
        <f t="shared" si="45"/>
        <v>0</v>
      </c>
      <c r="CH14" s="18">
        <f t="shared" si="46"/>
        <v>0</v>
      </c>
      <c r="CI14" s="18">
        <f t="shared" si="143"/>
        <v>0</v>
      </c>
      <c r="CJ14" s="18">
        <f t="shared" si="144"/>
        <v>0</v>
      </c>
      <c r="CK14" s="18">
        <f t="shared" si="145"/>
        <v>0</v>
      </c>
      <c r="CL14" s="18">
        <f t="shared" si="146"/>
        <v>0</v>
      </c>
      <c r="CM14" s="18">
        <f t="shared" si="147"/>
        <v>0</v>
      </c>
      <c r="CN14" s="18">
        <f t="shared" si="47"/>
        <v>0</v>
      </c>
      <c r="CO14" s="18">
        <f t="shared" si="48"/>
        <v>0</v>
      </c>
      <c r="CP14" s="18">
        <f t="shared" si="49"/>
        <v>0</v>
      </c>
      <c r="CQ14" s="18">
        <f t="shared" si="50"/>
        <v>0</v>
      </c>
      <c r="CR14" s="85">
        <f t="shared" si="51"/>
        <v>0</v>
      </c>
      <c r="CS14" s="82">
        <v>0</v>
      </c>
      <c r="CT14" s="18">
        <f t="shared" si="52"/>
        <v>0</v>
      </c>
      <c r="CU14" s="18">
        <f t="shared" si="53"/>
        <v>0</v>
      </c>
      <c r="CV14" s="18">
        <f t="shared" si="54"/>
        <v>0</v>
      </c>
      <c r="CW14" s="18">
        <f t="shared" si="55"/>
        <v>0</v>
      </c>
      <c r="CX14" s="18">
        <f t="shared" si="148"/>
        <v>0</v>
      </c>
      <c r="CY14" s="18">
        <f t="shared" si="149"/>
        <v>0</v>
      </c>
      <c r="CZ14" s="18">
        <f t="shared" si="150"/>
        <v>0</v>
      </c>
      <c r="DA14" s="18">
        <f t="shared" si="151"/>
        <v>0</v>
      </c>
      <c r="DB14" s="18">
        <f t="shared" si="152"/>
        <v>0</v>
      </c>
      <c r="DC14" s="18">
        <f t="shared" si="56"/>
        <v>0</v>
      </c>
      <c r="DD14" s="18">
        <f t="shared" si="57"/>
        <v>0</v>
      </c>
      <c r="DE14" s="18">
        <f t="shared" si="58"/>
        <v>0</v>
      </c>
      <c r="DF14" s="18">
        <f t="shared" si="59"/>
        <v>0</v>
      </c>
      <c r="DG14" s="85">
        <f t="shared" si="60"/>
        <v>0</v>
      </c>
      <c r="DH14" s="82">
        <v>0</v>
      </c>
      <c r="DI14" s="18">
        <f t="shared" si="61"/>
        <v>0</v>
      </c>
      <c r="DJ14" s="18">
        <f t="shared" si="62"/>
        <v>0</v>
      </c>
      <c r="DK14" s="18">
        <f t="shared" si="63"/>
        <v>0</v>
      </c>
      <c r="DL14" s="18">
        <f t="shared" si="64"/>
        <v>0</v>
      </c>
      <c r="DM14" s="18">
        <f t="shared" si="153"/>
        <v>0</v>
      </c>
      <c r="DN14" s="18">
        <f t="shared" si="154"/>
        <v>0</v>
      </c>
      <c r="DO14" s="18">
        <f t="shared" si="155"/>
        <v>0</v>
      </c>
      <c r="DP14" s="18">
        <f t="shared" si="156"/>
        <v>0</v>
      </c>
      <c r="DQ14" s="18">
        <f t="shared" si="157"/>
        <v>0</v>
      </c>
      <c r="DR14" s="18">
        <f t="shared" si="65"/>
        <v>0</v>
      </c>
      <c r="DS14" s="18">
        <f t="shared" si="66"/>
        <v>0</v>
      </c>
      <c r="DT14" s="18">
        <f t="shared" si="67"/>
        <v>0</v>
      </c>
      <c r="DU14" s="18">
        <f t="shared" si="68"/>
        <v>0</v>
      </c>
      <c r="DV14" s="85">
        <f t="shared" si="69"/>
        <v>0</v>
      </c>
      <c r="DW14" s="82">
        <v>0</v>
      </c>
      <c r="DX14" s="18">
        <f t="shared" si="70"/>
        <v>0</v>
      </c>
      <c r="DY14" s="18">
        <f t="shared" si="71"/>
        <v>0</v>
      </c>
      <c r="DZ14" s="18">
        <f t="shared" si="72"/>
        <v>0</v>
      </c>
      <c r="EA14" s="18">
        <f t="shared" si="73"/>
        <v>0</v>
      </c>
      <c r="EB14" s="18">
        <f t="shared" si="158"/>
        <v>0</v>
      </c>
      <c r="EC14" s="18">
        <f t="shared" si="159"/>
        <v>0</v>
      </c>
      <c r="ED14" s="18">
        <f t="shared" si="160"/>
        <v>0</v>
      </c>
      <c r="EE14" s="18">
        <f t="shared" si="161"/>
        <v>0</v>
      </c>
      <c r="EF14" s="18">
        <f t="shared" si="162"/>
        <v>0</v>
      </c>
      <c r="EG14" s="18">
        <f t="shared" si="74"/>
        <v>0</v>
      </c>
      <c r="EH14" s="18">
        <f t="shared" si="75"/>
        <v>0</v>
      </c>
      <c r="EI14" s="18">
        <f t="shared" si="76"/>
        <v>0</v>
      </c>
      <c r="EJ14" s="18">
        <f t="shared" si="77"/>
        <v>0</v>
      </c>
      <c r="EK14" s="85">
        <f t="shared" si="78"/>
        <v>0</v>
      </c>
      <c r="EL14" s="82">
        <v>0</v>
      </c>
      <c r="EM14" s="18">
        <f t="shared" si="79"/>
        <v>0</v>
      </c>
      <c r="EN14" s="18">
        <f t="shared" si="80"/>
        <v>0</v>
      </c>
      <c r="EO14" s="18">
        <f t="shared" si="81"/>
        <v>0</v>
      </c>
      <c r="EP14" s="18">
        <f t="shared" si="82"/>
        <v>0</v>
      </c>
      <c r="EQ14" s="18">
        <f t="shared" si="163"/>
        <v>0</v>
      </c>
      <c r="ER14" s="18">
        <f t="shared" si="164"/>
        <v>0</v>
      </c>
      <c r="ES14" s="18">
        <f t="shared" si="165"/>
        <v>0</v>
      </c>
      <c r="ET14" s="18">
        <f t="shared" si="166"/>
        <v>0</v>
      </c>
      <c r="EU14" s="18">
        <f t="shared" si="167"/>
        <v>0</v>
      </c>
      <c r="EV14" s="18">
        <f t="shared" si="83"/>
        <v>0</v>
      </c>
      <c r="EW14" s="18">
        <f t="shared" si="84"/>
        <v>0</v>
      </c>
      <c r="EX14" s="18">
        <f t="shared" si="85"/>
        <v>0</v>
      </c>
      <c r="EY14" s="18">
        <f t="shared" si="86"/>
        <v>0</v>
      </c>
      <c r="EZ14" s="85">
        <f t="shared" si="87"/>
        <v>0</v>
      </c>
      <c r="FA14" s="82">
        <v>0</v>
      </c>
      <c r="FB14" s="18">
        <f t="shared" si="88"/>
        <v>0</v>
      </c>
      <c r="FC14" s="18">
        <f t="shared" si="89"/>
        <v>0</v>
      </c>
      <c r="FD14" s="18">
        <f t="shared" si="90"/>
        <v>0</v>
      </c>
      <c r="FE14" s="18">
        <f t="shared" si="91"/>
        <v>0</v>
      </c>
      <c r="FF14" s="18">
        <f t="shared" si="168"/>
        <v>0</v>
      </c>
      <c r="FG14" s="18">
        <f t="shared" si="169"/>
        <v>0</v>
      </c>
      <c r="FH14" s="18">
        <f t="shared" si="170"/>
        <v>0</v>
      </c>
      <c r="FI14" s="18">
        <f t="shared" si="171"/>
        <v>0</v>
      </c>
      <c r="FJ14" s="18">
        <f t="shared" si="172"/>
        <v>0</v>
      </c>
      <c r="FK14" s="18">
        <f t="shared" si="92"/>
        <v>0</v>
      </c>
      <c r="FL14" s="18">
        <f t="shared" si="93"/>
        <v>0</v>
      </c>
      <c r="FM14" s="18">
        <f t="shared" si="94"/>
        <v>0</v>
      </c>
      <c r="FN14" s="18">
        <f t="shared" si="95"/>
        <v>0</v>
      </c>
      <c r="FO14" s="85">
        <f t="shared" si="96"/>
        <v>0</v>
      </c>
      <c r="FP14" s="82">
        <v>0</v>
      </c>
      <c r="FQ14" s="18">
        <f t="shared" si="97"/>
        <v>0</v>
      </c>
      <c r="FR14" s="18">
        <f t="shared" si="98"/>
        <v>0</v>
      </c>
      <c r="FS14" s="18">
        <f t="shared" si="99"/>
        <v>0</v>
      </c>
      <c r="FT14" s="18">
        <f t="shared" si="100"/>
        <v>0</v>
      </c>
      <c r="FU14" s="18">
        <f t="shared" si="173"/>
        <v>0</v>
      </c>
      <c r="FV14" s="18">
        <f t="shared" si="174"/>
        <v>0</v>
      </c>
      <c r="FW14" s="18">
        <f t="shared" si="175"/>
        <v>0</v>
      </c>
      <c r="FX14" s="18">
        <f t="shared" si="176"/>
        <v>0</v>
      </c>
      <c r="FY14" s="18">
        <f t="shared" si="177"/>
        <v>0</v>
      </c>
      <c r="FZ14" s="18">
        <f t="shared" si="101"/>
        <v>0</v>
      </c>
      <c r="GA14" s="18">
        <f t="shared" si="102"/>
        <v>0</v>
      </c>
      <c r="GB14" s="18">
        <f t="shared" si="103"/>
        <v>0</v>
      </c>
      <c r="GC14" s="18">
        <f t="shared" si="104"/>
        <v>0</v>
      </c>
      <c r="GD14" s="85">
        <f t="shared" si="105"/>
        <v>0</v>
      </c>
      <c r="GE14" s="82">
        <v>0</v>
      </c>
      <c r="GF14" s="18">
        <f t="shared" si="106"/>
        <v>0</v>
      </c>
      <c r="GG14" s="18">
        <f t="shared" si="107"/>
        <v>0</v>
      </c>
      <c r="GH14" s="18">
        <f t="shared" si="108"/>
        <v>0</v>
      </c>
      <c r="GI14" s="18">
        <f t="shared" si="109"/>
        <v>0</v>
      </c>
      <c r="GJ14" s="18">
        <f t="shared" si="178"/>
        <v>0</v>
      </c>
      <c r="GK14" s="18">
        <f t="shared" si="179"/>
        <v>0</v>
      </c>
      <c r="GL14" s="18">
        <f t="shared" si="180"/>
        <v>0</v>
      </c>
      <c r="GM14" s="18">
        <f t="shared" si="181"/>
        <v>0</v>
      </c>
      <c r="GN14" s="18">
        <f t="shared" si="182"/>
        <v>0</v>
      </c>
      <c r="GO14" s="18">
        <f t="shared" si="110"/>
        <v>0</v>
      </c>
      <c r="GP14" s="18">
        <f t="shared" si="111"/>
        <v>0</v>
      </c>
      <c r="GQ14" s="18">
        <f t="shared" si="112"/>
        <v>0</v>
      </c>
      <c r="GR14" s="18">
        <f t="shared" si="113"/>
        <v>0</v>
      </c>
      <c r="GS14" s="85">
        <f t="shared" si="114"/>
        <v>0</v>
      </c>
    </row>
    <row r="15" spans="1:201" x14ac:dyDescent="0.2">
      <c r="A15" s="89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99">
        <f t="shared" si="1"/>
        <v>0.10268432279456796</v>
      </c>
      <c r="G15" s="84">
        <v>951</v>
      </c>
      <c r="H15" s="18">
        <f t="shared" si="2"/>
        <v>238</v>
      </c>
      <c r="I15" s="18">
        <f t="shared" si="3"/>
        <v>238</v>
      </c>
      <c r="J15" s="18">
        <f t="shared" si="4"/>
        <v>238</v>
      </c>
      <c r="K15" s="18">
        <f t="shared" si="5"/>
        <v>237</v>
      </c>
      <c r="L15" s="18">
        <f t="shared" si="115"/>
        <v>853</v>
      </c>
      <c r="M15" s="18">
        <f t="shared" si="116"/>
        <v>213</v>
      </c>
      <c r="N15" s="18">
        <f t="shared" si="117"/>
        <v>213</v>
      </c>
      <c r="O15" s="18">
        <f t="shared" si="118"/>
        <v>213</v>
      </c>
      <c r="P15" s="18">
        <f t="shared" si="119"/>
        <v>214</v>
      </c>
      <c r="Q15" s="18">
        <f t="shared" si="6"/>
        <v>98</v>
      </c>
      <c r="R15" s="18">
        <f t="shared" si="7"/>
        <v>25</v>
      </c>
      <c r="S15" s="18">
        <f t="shared" si="8"/>
        <v>25</v>
      </c>
      <c r="T15" s="18">
        <f t="shared" si="9"/>
        <v>25</v>
      </c>
      <c r="U15" s="85">
        <f t="shared" si="10"/>
        <v>23</v>
      </c>
      <c r="V15" s="82">
        <v>5603</v>
      </c>
      <c r="W15" s="18">
        <f t="shared" si="11"/>
        <v>1401</v>
      </c>
      <c r="X15" s="18">
        <f t="shared" si="12"/>
        <v>1401</v>
      </c>
      <c r="Y15" s="18">
        <f t="shared" si="13"/>
        <v>1401</v>
      </c>
      <c r="Z15" s="18">
        <f t="shared" si="14"/>
        <v>1400</v>
      </c>
      <c r="AA15" s="18">
        <f t="shared" si="120"/>
        <v>5028</v>
      </c>
      <c r="AB15" s="18">
        <f t="shared" si="121"/>
        <v>1257</v>
      </c>
      <c r="AC15" s="18">
        <f t="shared" si="122"/>
        <v>1257</v>
      </c>
      <c r="AD15" s="18">
        <f t="shared" si="123"/>
        <v>1257</v>
      </c>
      <c r="AE15" s="18">
        <f t="shared" si="124"/>
        <v>1257</v>
      </c>
      <c r="AF15" s="18">
        <f t="shared" si="15"/>
        <v>575</v>
      </c>
      <c r="AG15" s="18">
        <f t="shared" si="16"/>
        <v>144</v>
      </c>
      <c r="AH15" s="18">
        <f t="shared" si="17"/>
        <v>144</v>
      </c>
      <c r="AI15" s="18">
        <f t="shared" si="18"/>
        <v>144</v>
      </c>
      <c r="AJ15" s="85">
        <f t="shared" si="19"/>
        <v>143</v>
      </c>
      <c r="AK15" s="82">
        <v>0</v>
      </c>
      <c r="AL15" s="18">
        <f t="shared" si="20"/>
        <v>0</v>
      </c>
      <c r="AM15" s="18">
        <f t="shared" si="21"/>
        <v>0</v>
      </c>
      <c r="AN15" s="18">
        <f t="shared" si="22"/>
        <v>0</v>
      </c>
      <c r="AO15" s="18">
        <f t="shared" si="23"/>
        <v>0</v>
      </c>
      <c r="AP15" s="18">
        <f t="shared" si="125"/>
        <v>0</v>
      </c>
      <c r="AQ15" s="18">
        <f t="shared" si="126"/>
        <v>0</v>
      </c>
      <c r="AR15" s="18">
        <f t="shared" si="127"/>
        <v>0</v>
      </c>
      <c r="AS15" s="18">
        <f t="shared" si="128"/>
        <v>0</v>
      </c>
      <c r="AT15" s="18">
        <f t="shared" si="129"/>
        <v>0</v>
      </c>
      <c r="AU15" s="18">
        <f t="shared" si="24"/>
        <v>0</v>
      </c>
      <c r="AV15" s="18">
        <f t="shared" si="25"/>
        <v>0</v>
      </c>
      <c r="AW15" s="18">
        <f t="shared" si="26"/>
        <v>0</v>
      </c>
      <c r="AX15" s="18">
        <f t="shared" si="27"/>
        <v>0</v>
      </c>
      <c r="AY15" s="85">
        <f t="shared" si="28"/>
        <v>0</v>
      </c>
      <c r="AZ15" s="82">
        <v>0</v>
      </c>
      <c r="BA15" s="18">
        <f t="shared" si="29"/>
        <v>0</v>
      </c>
      <c r="BB15" s="18">
        <f t="shared" si="30"/>
        <v>0</v>
      </c>
      <c r="BC15" s="18">
        <f t="shared" si="31"/>
        <v>0</v>
      </c>
      <c r="BD15" s="18">
        <f t="shared" si="32"/>
        <v>0</v>
      </c>
      <c r="BE15" s="18">
        <f t="shared" si="130"/>
        <v>0</v>
      </c>
      <c r="BF15" s="18">
        <f t="shared" si="131"/>
        <v>0</v>
      </c>
      <c r="BG15" s="18">
        <f t="shared" si="132"/>
        <v>0</v>
      </c>
      <c r="BH15" s="18">
        <f t="shared" si="133"/>
        <v>0</v>
      </c>
      <c r="BI15" s="18">
        <f t="shared" si="134"/>
        <v>0</v>
      </c>
      <c r="BJ15" s="18">
        <f t="shared" si="33"/>
        <v>0</v>
      </c>
      <c r="BK15" s="18">
        <f t="shared" si="34"/>
        <v>0</v>
      </c>
      <c r="BL15" s="18">
        <f t="shared" si="35"/>
        <v>0</v>
      </c>
      <c r="BM15" s="18">
        <f t="shared" si="36"/>
        <v>0</v>
      </c>
      <c r="BN15" s="85">
        <f t="shared" si="37"/>
        <v>0</v>
      </c>
      <c r="BO15" s="82">
        <v>1326</v>
      </c>
      <c r="BP15" s="18">
        <f t="shared" si="135"/>
        <v>1326</v>
      </c>
      <c r="BQ15" s="18"/>
      <c r="BR15" s="18"/>
      <c r="BS15" s="18"/>
      <c r="BT15" s="18">
        <f t="shared" si="136"/>
        <v>1190</v>
      </c>
      <c r="BU15" s="18">
        <f t="shared" si="137"/>
        <v>1190</v>
      </c>
      <c r="BV15" s="18"/>
      <c r="BW15" s="18"/>
      <c r="BX15" s="18"/>
      <c r="BY15" s="18">
        <f t="shared" si="138"/>
        <v>136</v>
      </c>
      <c r="BZ15" s="18">
        <f t="shared" si="139"/>
        <v>136</v>
      </c>
      <c r="CA15" s="18">
        <f t="shared" si="140"/>
        <v>0</v>
      </c>
      <c r="CB15" s="18">
        <f t="shared" si="141"/>
        <v>0</v>
      </c>
      <c r="CC15" s="18">
        <f t="shared" si="142"/>
        <v>0</v>
      </c>
      <c r="CD15" s="82">
        <v>0</v>
      </c>
      <c r="CE15" s="18">
        <f t="shared" si="43"/>
        <v>0</v>
      </c>
      <c r="CF15" s="18">
        <f t="shared" si="44"/>
        <v>0</v>
      </c>
      <c r="CG15" s="18">
        <f t="shared" si="45"/>
        <v>0</v>
      </c>
      <c r="CH15" s="18">
        <f t="shared" si="46"/>
        <v>0</v>
      </c>
      <c r="CI15" s="18">
        <f t="shared" si="143"/>
        <v>0</v>
      </c>
      <c r="CJ15" s="18">
        <f t="shared" si="144"/>
        <v>0</v>
      </c>
      <c r="CK15" s="18">
        <f t="shared" si="145"/>
        <v>0</v>
      </c>
      <c r="CL15" s="18">
        <f t="shared" si="146"/>
        <v>0</v>
      </c>
      <c r="CM15" s="18">
        <f t="shared" si="147"/>
        <v>0</v>
      </c>
      <c r="CN15" s="18">
        <f t="shared" si="47"/>
        <v>0</v>
      </c>
      <c r="CO15" s="18">
        <f t="shared" si="48"/>
        <v>0</v>
      </c>
      <c r="CP15" s="18">
        <f t="shared" si="49"/>
        <v>0</v>
      </c>
      <c r="CQ15" s="18">
        <f t="shared" si="50"/>
        <v>0</v>
      </c>
      <c r="CR15" s="85">
        <f t="shared" si="51"/>
        <v>0</v>
      </c>
      <c r="CS15" s="82">
        <v>0</v>
      </c>
      <c r="CT15" s="18">
        <f t="shared" si="52"/>
        <v>0</v>
      </c>
      <c r="CU15" s="18">
        <f t="shared" si="53"/>
        <v>0</v>
      </c>
      <c r="CV15" s="18">
        <f t="shared" si="54"/>
        <v>0</v>
      </c>
      <c r="CW15" s="18">
        <f t="shared" si="55"/>
        <v>0</v>
      </c>
      <c r="CX15" s="18">
        <f t="shared" si="148"/>
        <v>0</v>
      </c>
      <c r="CY15" s="18">
        <f t="shared" si="149"/>
        <v>0</v>
      </c>
      <c r="CZ15" s="18">
        <f t="shared" si="150"/>
        <v>0</v>
      </c>
      <c r="DA15" s="18">
        <f t="shared" si="151"/>
        <v>0</v>
      </c>
      <c r="DB15" s="18">
        <f t="shared" si="152"/>
        <v>0</v>
      </c>
      <c r="DC15" s="18">
        <f t="shared" si="56"/>
        <v>0</v>
      </c>
      <c r="DD15" s="18">
        <f t="shared" si="57"/>
        <v>0</v>
      </c>
      <c r="DE15" s="18">
        <f t="shared" si="58"/>
        <v>0</v>
      </c>
      <c r="DF15" s="18">
        <f t="shared" si="59"/>
        <v>0</v>
      </c>
      <c r="DG15" s="85">
        <f t="shared" si="60"/>
        <v>0</v>
      </c>
      <c r="DH15" s="82">
        <v>0</v>
      </c>
      <c r="DI15" s="18">
        <f t="shared" si="61"/>
        <v>0</v>
      </c>
      <c r="DJ15" s="18">
        <f t="shared" si="62"/>
        <v>0</v>
      </c>
      <c r="DK15" s="18">
        <f t="shared" si="63"/>
        <v>0</v>
      </c>
      <c r="DL15" s="18">
        <f t="shared" si="64"/>
        <v>0</v>
      </c>
      <c r="DM15" s="18">
        <f t="shared" si="153"/>
        <v>0</v>
      </c>
      <c r="DN15" s="18">
        <f t="shared" si="154"/>
        <v>0</v>
      </c>
      <c r="DO15" s="18">
        <f t="shared" si="155"/>
        <v>0</v>
      </c>
      <c r="DP15" s="18">
        <f t="shared" si="156"/>
        <v>0</v>
      </c>
      <c r="DQ15" s="18">
        <f t="shared" si="157"/>
        <v>0</v>
      </c>
      <c r="DR15" s="18">
        <f t="shared" si="65"/>
        <v>0</v>
      </c>
      <c r="DS15" s="18">
        <f t="shared" si="66"/>
        <v>0</v>
      </c>
      <c r="DT15" s="18">
        <f t="shared" si="67"/>
        <v>0</v>
      </c>
      <c r="DU15" s="18">
        <f t="shared" si="68"/>
        <v>0</v>
      </c>
      <c r="DV15" s="85">
        <f t="shared" si="69"/>
        <v>0</v>
      </c>
      <c r="DW15" s="82">
        <v>0</v>
      </c>
      <c r="DX15" s="18">
        <f t="shared" si="70"/>
        <v>0</v>
      </c>
      <c r="DY15" s="18">
        <f t="shared" si="71"/>
        <v>0</v>
      </c>
      <c r="DZ15" s="18">
        <f t="shared" si="72"/>
        <v>0</v>
      </c>
      <c r="EA15" s="18">
        <f t="shared" si="73"/>
        <v>0</v>
      </c>
      <c r="EB15" s="18">
        <f t="shared" si="158"/>
        <v>0</v>
      </c>
      <c r="EC15" s="18">
        <f t="shared" si="159"/>
        <v>0</v>
      </c>
      <c r="ED15" s="18">
        <f t="shared" si="160"/>
        <v>0</v>
      </c>
      <c r="EE15" s="18">
        <f t="shared" si="161"/>
        <v>0</v>
      </c>
      <c r="EF15" s="18">
        <f t="shared" si="162"/>
        <v>0</v>
      </c>
      <c r="EG15" s="18">
        <f t="shared" si="74"/>
        <v>0</v>
      </c>
      <c r="EH15" s="18">
        <f t="shared" si="75"/>
        <v>0</v>
      </c>
      <c r="EI15" s="18">
        <f t="shared" si="76"/>
        <v>0</v>
      </c>
      <c r="EJ15" s="18">
        <f t="shared" si="77"/>
        <v>0</v>
      </c>
      <c r="EK15" s="85">
        <f t="shared" si="78"/>
        <v>0</v>
      </c>
      <c r="EL15" s="82">
        <v>0</v>
      </c>
      <c r="EM15" s="18">
        <f t="shared" si="79"/>
        <v>0</v>
      </c>
      <c r="EN15" s="18">
        <f t="shared" si="80"/>
        <v>0</v>
      </c>
      <c r="EO15" s="18">
        <f t="shared" si="81"/>
        <v>0</v>
      </c>
      <c r="EP15" s="18">
        <f t="shared" si="82"/>
        <v>0</v>
      </c>
      <c r="EQ15" s="18">
        <f t="shared" si="163"/>
        <v>0</v>
      </c>
      <c r="ER15" s="18">
        <f t="shared" si="164"/>
        <v>0</v>
      </c>
      <c r="ES15" s="18">
        <f t="shared" si="165"/>
        <v>0</v>
      </c>
      <c r="ET15" s="18">
        <f t="shared" si="166"/>
        <v>0</v>
      </c>
      <c r="EU15" s="18">
        <f t="shared" si="167"/>
        <v>0</v>
      </c>
      <c r="EV15" s="18">
        <f t="shared" si="83"/>
        <v>0</v>
      </c>
      <c r="EW15" s="18">
        <f t="shared" si="84"/>
        <v>0</v>
      </c>
      <c r="EX15" s="18">
        <f t="shared" si="85"/>
        <v>0</v>
      </c>
      <c r="EY15" s="18">
        <f t="shared" si="86"/>
        <v>0</v>
      </c>
      <c r="EZ15" s="85">
        <f t="shared" si="87"/>
        <v>0</v>
      </c>
      <c r="FA15" s="82">
        <v>0</v>
      </c>
      <c r="FB15" s="18">
        <f t="shared" si="88"/>
        <v>0</v>
      </c>
      <c r="FC15" s="18">
        <f t="shared" si="89"/>
        <v>0</v>
      </c>
      <c r="FD15" s="18">
        <f t="shared" si="90"/>
        <v>0</v>
      </c>
      <c r="FE15" s="18">
        <f t="shared" si="91"/>
        <v>0</v>
      </c>
      <c r="FF15" s="18">
        <f t="shared" si="168"/>
        <v>0</v>
      </c>
      <c r="FG15" s="18">
        <f t="shared" si="169"/>
        <v>0</v>
      </c>
      <c r="FH15" s="18">
        <f t="shared" si="170"/>
        <v>0</v>
      </c>
      <c r="FI15" s="18">
        <f t="shared" si="171"/>
        <v>0</v>
      </c>
      <c r="FJ15" s="18">
        <f t="shared" si="172"/>
        <v>0</v>
      </c>
      <c r="FK15" s="18">
        <f t="shared" si="92"/>
        <v>0</v>
      </c>
      <c r="FL15" s="18">
        <f t="shared" si="93"/>
        <v>0</v>
      </c>
      <c r="FM15" s="18">
        <f t="shared" si="94"/>
        <v>0</v>
      </c>
      <c r="FN15" s="18">
        <f t="shared" si="95"/>
        <v>0</v>
      </c>
      <c r="FO15" s="85">
        <f t="shared" si="96"/>
        <v>0</v>
      </c>
      <c r="FP15" s="82">
        <v>0</v>
      </c>
      <c r="FQ15" s="18">
        <f t="shared" si="97"/>
        <v>0</v>
      </c>
      <c r="FR15" s="18">
        <f t="shared" si="98"/>
        <v>0</v>
      </c>
      <c r="FS15" s="18">
        <f t="shared" si="99"/>
        <v>0</v>
      </c>
      <c r="FT15" s="18">
        <f t="shared" si="100"/>
        <v>0</v>
      </c>
      <c r="FU15" s="18">
        <f t="shared" si="173"/>
        <v>0</v>
      </c>
      <c r="FV15" s="18">
        <f t="shared" si="174"/>
        <v>0</v>
      </c>
      <c r="FW15" s="18">
        <f t="shared" si="175"/>
        <v>0</v>
      </c>
      <c r="FX15" s="18">
        <f t="shared" si="176"/>
        <v>0</v>
      </c>
      <c r="FY15" s="18">
        <f t="shared" si="177"/>
        <v>0</v>
      </c>
      <c r="FZ15" s="18">
        <f t="shared" si="101"/>
        <v>0</v>
      </c>
      <c r="GA15" s="18">
        <f t="shared" si="102"/>
        <v>0</v>
      </c>
      <c r="GB15" s="18">
        <f t="shared" si="103"/>
        <v>0</v>
      </c>
      <c r="GC15" s="18">
        <f t="shared" si="104"/>
        <v>0</v>
      </c>
      <c r="GD15" s="85">
        <f t="shared" si="105"/>
        <v>0</v>
      </c>
      <c r="GE15" s="82">
        <v>0</v>
      </c>
      <c r="GF15" s="18">
        <f t="shared" si="106"/>
        <v>0</v>
      </c>
      <c r="GG15" s="18">
        <f t="shared" si="107"/>
        <v>0</v>
      </c>
      <c r="GH15" s="18">
        <f t="shared" si="108"/>
        <v>0</v>
      </c>
      <c r="GI15" s="18">
        <f t="shared" si="109"/>
        <v>0</v>
      </c>
      <c r="GJ15" s="18">
        <f t="shared" si="178"/>
        <v>0</v>
      </c>
      <c r="GK15" s="18">
        <f t="shared" si="179"/>
        <v>0</v>
      </c>
      <c r="GL15" s="18">
        <f t="shared" si="180"/>
        <v>0</v>
      </c>
      <c r="GM15" s="18">
        <f t="shared" si="181"/>
        <v>0</v>
      </c>
      <c r="GN15" s="18">
        <f t="shared" si="182"/>
        <v>0</v>
      </c>
      <c r="GO15" s="18">
        <f t="shared" si="110"/>
        <v>0</v>
      </c>
      <c r="GP15" s="18">
        <f t="shared" si="111"/>
        <v>0</v>
      </c>
      <c r="GQ15" s="18">
        <f t="shared" si="112"/>
        <v>0</v>
      </c>
      <c r="GR15" s="18">
        <f t="shared" si="113"/>
        <v>0</v>
      </c>
      <c r="GS15" s="85">
        <f t="shared" si="114"/>
        <v>0</v>
      </c>
    </row>
    <row r="16" spans="1:201" ht="30" x14ac:dyDescent="0.2">
      <c r="A16" s="89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99">
        <f t="shared" si="1"/>
        <v>0.91334140854819168</v>
      </c>
      <c r="G16" s="84">
        <v>864</v>
      </c>
      <c r="H16" s="18">
        <f t="shared" si="2"/>
        <v>216</v>
      </c>
      <c r="I16" s="18">
        <f t="shared" si="3"/>
        <v>216</v>
      </c>
      <c r="J16" s="18">
        <f t="shared" si="4"/>
        <v>216</v>
      </c>
      <c r="K16" s="18">
        <f t="shared" si="5"/>
        <v>216</v>
      </c>
      <c r="L16" s="18">
        <f t="shared" si="115"/>
        <v>75</v>
      </c>
      <c r="M16" s="18">
        <f t="shared" si="116"/>
        <v>19</v>
      </c>
      <c r="N16" s="18">
        <f t="shared" si="117"/>
        <v>19</v>
      </c>
      <c r="O16" s="18">
        <f t="shared" si="118"/>
        <v>19</v>
      </c>
      <c r="P16" s="18">
        <f t="shared" si="119"/>
        <v>18</v>
      </c>
      <c r="Q16" s="18">
        <f t="shared" si="6"/>
        <v>789</v>
      </c>
      <c r="R16" s="18">
        <f t="shared" si="7"/>
        <v>197</v>
      </c>
      <c r="S16" s="18">
        <f t="shared" si="8"/>
        <v>197</v>
      </c>
      <c r="T16" s="18">
        <f t="shared" si="9"/>
        <v>197</v>
      </c>
      <c r="U16" s="85">
        <f t="shared" si="10"/>
        <v>198</v>
      </c>
      <c r="V16" s="82">
        <v>3473</v>
      </c>
      <c r="W16" s="18">
        <f t="shared" si="11"/>
        <v>868</v>
      </c>
      <c r="X16" s="18">
        <f t="shared" si="12"/>
        <v>868</v>
      </c>
      <c r="Y16" s="18">
        <f t="shared" si="13"/>
        <v>868</v>
      </c>
      <c r="Z16" s="18">
        <f t="shared" si="14"/>
        <v>869</v>
      </c>
      <c r="AA16" s="18">
        <f t="shared" si="120"/>
        <v>301</v>
      </c>
      <c r="AB16" s="18">
        <f t="shared" si="121"/>
        <v>75</v>
      </c>
      <c r="AC16" s="18">
        <f t="shared" si="122"/>
        <v>75</v>
      </c>
      <c r="AD16" s="18">
        <f t="shared" si="123"/>
        <v>75</v>
      </c>
      <c r="AE16" s="18">
        <f t="shared" si="124"/>
        <v>76</v>
      </c>
      <c r="AF16" s="18">
        <f t="shared" si="15"/>
        <v>3172</v>
      </c>
      <c r="AG16" s="18">
        <f t="shared" si="16"/>
        <v>793</v>
      </c>
      <c r="AH16" s="18">
        <f t="shared" si="17"/>
        <v>793</v>
      </c>
      <c r="AI16" s="18">
        <f t="shared" si="18"/>
        <v>793</v>
      </c>
      <c r="AJ16" s="85">
        <f t="shared" si="19"/>
        <v>793</v>
      </c>
      <c r="AK16" s="82">
        <v>0</v>
      </c>
      <c r="AL16" s="18">
        <f t="shared" si="20"/>
        <v>0</v>
      </c>
      <c r="AM16" s="18">
        <f t="shared" si="21"/>
        <v>0</v>
      </c>
      <c r="AN16" s="18">
        <f t="shared" si="22"/>
        <v>0</v>
      </c>
      <c r="AO16" s="18">
        <f t="shared" si="23"/>
        <v>0</v>
      </c>
      <c r="AP16" s="18">
        <f t="shared" si="125"/>
        <v>0</v>
      </c>
      <c r="AQ16" s="18">
        <f t="shared" si="126"/>
        <v>0</v>
      </c>
      <c r="AR16" s="18">
        <f t="shared" si="127"/>
        <v>0</v>
      </c>
      <c r="AS16" s="18">
        <f t="shared" si="128"/>
        <v>0</v>
      </c>
      <c r="AT16" s="18">
        <f t="shared" si="129"/>
        <v>0</v>
      </c>
      <c r="AU16" s="18">
        <f t="shared" si="24"/>
        <v>0</v>
      </c>
      <c r="AV16" s="18">
        <f t="shared" si="25"/>
        <v>0</v>
      </c>
      <c r="AW16" s="18">
        <f t="shared" si="26"/>
        <v>0</v>
      </c>
      <c r="AX16" s="18">
        <f t="shared" si="27"/>
        <v>0</v>
      </c>
      <c r="AY16" s="85">
        <f t="shared" si="28"/>
        <v>0</v>
      </c>
      <c r="AZ16" s="82">
        <v>0</v>
      </c>
      <c r="BA16" s="18">
        <f t="shared" si="29"/>
        <v>0</v>
      </c>
      <c r="BB16" s="18">
        <f t="shared" si="30"/>
        <v>0</v>
      </c>
      <c r="BC16" s="18">
        <f t="shared" si="31"/>
        <v>0</v>
      </c>
      <c r="BD16" s="18">
        <f t="shared" si="32"/>
        <v>0</v>
      </c>
      <c r="BE16" s="18">
        <f t="shared" si="130"/>
        <v>0</v>
      </c>
      <c r="BF16" s="18">
        <f t="shared" si="131"/>
        <v>0</v>
      </c>
      <c r="BG16" s="18">
        <f t="shared" si="132"/>
        <v>0</v>
      </c>
      <c r="BH16" s="18">
        <f t="shared" si="133"/>
        <v>0</v>
      </c>
      <c r="BI16" s="18">
        <f t="shared" si="134"/>
        <v>0</v>
      </c>
      <c r="BJ16" s="18">
        <f t="shared" si="33"/>
        <v>0</v>
      </c>
      <c r="BK16" s="18">
        <f t="shared" si="34"/>
        <v>0</v>
      </c>
      <c r="BL16" s="18">
        <f t="shared" si="35"/>
        <v>0</v>
      </c>
      <c r="BM16" s="18">
        <f t="shared" si="36"/>
        <v>0</v>
      </c>
      <c r="BN16" s="85">
        <f t="shared" si="37"/>
        <v>0</v>
      </c>
      <c r="BO16" s="82">
        <v>586</v>
      </c>
      <c r="BP16" s="18">
        <f t="shared" si="135"/>
        <v>586</v>
      </c>
      <c r="BQ16" s="18"/>
      <c r="BR16" s="18"/>
      <c r="BS16" s="18"/>
      <c r="BT16" s="18">
        <f t="shared" si="136"/>
        <v>51</v>
      </c>
      <c r="BU16" s="18">
        <f t="shared" si="137"/>
        <v>51</v>
      </c>
      <c r="BV16" s="18"/>
      <c r="BW16" s="18"/>
      <c r="BX16" s="18"/>
      <c r="BY16" s="18">
        <f t="shared" si="138"/>
        <v>535</v>
      </c>
      <c r="BZ16" s="18">
        <f t="shared" si="139"/>
        <v>535</v>
      </c>
      <c r="CA16" s="18">
        <f t="shared" si="140"/>
        <v>0</v>
      </c>
      <c r="CB16" s="18">
        <f t="shared" si="141"/>
        <v>0</v>
      </c>
      <c r="CC16" s="18">
        <f t="shared" si="142"/>
        <v>0</v>
      </c>
      <c r="CD16" s="82">
        <v>0</v>
      </c>
      <c r="CE16" s="18">
        <f t="shared" si="43"/>
        <v>0</v>
      </c>
      <c r="CF16" s="18">
        <f t="shared" si="44"/>
        <v>0</v>
      </c>
      <c r="CG16" s="18">
        <f t="shared" si="45"/>
        <v>0</v>
      </c>
      <c r="CH16" s="18">
        <f t="shared" si="46"/>
        <v>0</v>
      </c>
      <c r="CI16" s="18">
        <f t="shared" si="143"/>
        <v>0</v>
      </c>
      <c r="CJ16" s="18">
        <f t="shared" si="144"/>
        <v>0</v>
      </c>
      <c r="CK16" s="18">
        <f t="shared" si="145"/>
        <v>0</v>
      </c>
      <c r="CL16" s="18">
        <f t="shared" si="146"/>
        <v>0</v>
      </c>
      <c r="CM16" s="18">
        <f t="shared" si="147"/>
        <v>0</v>
      </c>
      <c r="CN16" s="18">
        <f t="shared" si="47"/>
        <v>0</v>
      </c>
      <c r="CO16" s="18">
        <f t="shared" si="48"/>
        <v>0</v>
      </c>
      <c r="CP16" s="18">
        <f t="shared" si="49"/>
        <v>0</v>
      </c>
      <c r="CQ16" s="18">
        <f t="shared" si="50"/>
        <v>0</v>
      </c>
      <c r="CR16" s="85">
        <f t="shared" si="51"/>
        <v>0</v>
      </c>
      <c r="CS16" s="82">
        <v>0</v>
      </c>
      <c r="CT16" s="18">
        <f t="shared" si="52"/>
        <v>0</v>
      </c>
      <c r="CU16" s="18">
        <f t="shared" si="53"/>
        <v>0</v>
      </c>
      <c r="CV16" s="18">
        <f t="shared" si="54"/>
        <v>0</v>
      </c>
      <c r="CW16" s="18">
        <f t="shared" si="55"/>
        <v>0</v>
      </c>
      <c r="CX16" s="18">
        <f t="shared" si="148"/>
        <v>0</v>
      </c>
      <c r="CY16" s="18">
        <f t="shared" si="149"/>
        <v>0</v>
      </c>
      <c r="CZ16" s="18">
        <f t="shared" si="150"/>
        <v>0</v>
      </c>
      <c r="DA16" s="18">
        <f t="shared" si="151"/>
        <v>0</v>
      </c>
      <c r="DB16" s="18">
        <f t="shared" si="152"/>
        <v>0</v>
      </c>
      <c r="DC16" s="18">
        <f t="shared" si="56"/>
        <v>0</v>
      </c>
      <c r="DD16" s="18">
        <f t="shared" si="57"/>
        <v>0</v>
      </c>
      <c r="DE16" s="18">
        <f t="shared" si="58"/>
        <v>0</v>
      </c>
      <c r="DF16" s="18">
        <f t="shared" si="59"/>
        <v>0</v>
      </c>
      <c r="DG16" s="85">
        <f t="shared" si="60"/>
        <v>0</v>
      </c>
      <c r="DH16" s="82">
        <v>0</v>
      </c>
      <c r="DI16" s="18">
        <f t="shared" si="61"/>
        <v>0</v>
      </c>
      <c r="DJ16" s="18">
        <f t="shared" si="62"/>
        <v>0</v>
      </c>
      <c r="DK16" s="18">
        <f t="shared" si="63"/>
        <v>0</v>
      </c>
      <c r="DL16" s="18">
        <f t="shared" si="64"/>
        <v>0</v>
      </c>
      <c r="DM16" s="18">
        <f t="shared" si="153"/>
        <v>0</v>
      </c>
      <c r="DN16" s="18">
        <f t="shared" si="154"/>
        <v>0</v>
      </c>
      <c r="DO16" s="18">
        <f t="shared" si="155"/>
        <v>0</v>
      </c>
      <c r="DP16" s="18">
        <f t="shared" si="156"/>
        <v>0</v>
      </c>
      <c r="DQ16" s="18">
        <f t="shared" si="157"/>
        <v>0</v>
      </c>
      <c r="DR16" s="18">
        <f t="shared" si="65"/>
        <v>0</v>
      </c>
      <c r="DS16" s="18">
        <f t="shared" si="66"/>
        <v>0</v>
      </c>
      <c r="DT16" s="18">
        <f t="shared" si="67"/>
        <v>0</v>
      </c>
      <c r="DU16" s="18">
        <f t="shared" si="68"/>
        <v>0</v>
      </c>
      <c r="DV16" s="85">
        <f t="shared" si="69"/>
        <v>0</v>
      </c>
      <c r="DW16" s="82">
        <v>0</v>
      </c>
      <c r="DX16" s="18">
        <f t="shared" si="70"/>
        <v>0</v>
      </c>
      <c r="DY16" s="18">
        <f t="shared" si="71"/>
        <v>0</v>
      </c>
      <c r="DZ16" s="18">
        <f t="shared" si="72"/>
        <v>0</v>
      </c>
      <c r="EA16" s="18">
        <f t="shared" si="73"/>
        <v>0</v>
      </c>
      <c r="EB16" s="18">
        <f t="shared" si="158"/>
        <v>0</v>
      </c>
      <c r="EC16" s="18">
        <f t="shared" si="159"/>
        <v>0</v>
      </c>
      <c r="ED16" s="18">
        <f t="shared" si="160"/>
        <v>0</v>
      </c>
      <c r="EE16" s="18">
        <f t="shared" si="161"/>
        <v>0</v>
      </c>
      <c r="EF16" s="18">
        <f t="shared" si="162"/>
        <v>0</v>
      </c>
      <c r="EG16" s="18">
        <f t="shared" si="74"/>
        <v>0</v>
      </c>
      <c r="EH16" s="18">
        <f t="shared" si="75"/>
        <v>0</v>
      </c>
      <c r="EI16" s="18">
        <f t="shared" si="76"/>
        <v>0</v>
      </c>
      <c r="EJ16" s="18">
        <f t="shared" si="77"/>
        <v>0</v>
      </c>
      <c r="EK16" s="85">
        <f t="shared" si="78"/>
        <v>0</v>
      </c>
      <c r="EL16" s="82">
        <v>0</v>
      </c>
      <c r="EM16" s="18">
        <f t="shared" si="79"/>
        <v>0</v>
      </c>
      <c r="EN16" s="18">
        <f t="shared" si="80"/>
        <v>0</v>
      </c>
      <c r="EO16" s="18">
        <f t="shared" si="81"/>
        <v>0</v>
      </c>
      <c r="EP16" s="18">
        <f t="shared" si="82"/>
        <v>0</v>
      </c>
      <c r="EQ16" s="18">
        <f t="shared" si="163"/>
        <v>0</v>
      </c>
      <c r="ER16" s="18">
        <f t="shared" si="164"/>
        <v>0</v>
      </c>
      <c r="ES16" s="18">
        <f t="shared" si="165"/>
        <v>0</v>
      </c>
      <c r="ET16" s="18">
        <f t="shared" si="166"/>
        <v>0</v>
      </c>
      <c r="EU16" s="18">
        <f t="shared" si="167"/>
        <v>0</v>
      </c>
      <c r="EV16" s="18">
        <f t="shared" si="83"/>
        <v>0</v>
      </c>
      <c r="EW16" s="18">
        <f t="shared" si="84"/>
        <v>0</v>
      </c>
      <c r="EX16" s="18">
        <f t="shared" si="85"/>
        <v>0</v>
      </c>
      <c r="EY16" s="18">
        <f t="shared" si="86"/>
        <v>0</v>
      </c>
      <c r="EZ16" s="85">
        <f t="shared" si="87"/>
        <v>0</v>
      </c>
      <c r="FA16" s="82">
        <v>0</v>
      </c>
      <c r="FB16" s="18">
        <f t="shared" si="88"/>
        <v>0</v>
      </c>
      <c r="FC16" s="18">
        <f t="shared" si="89"/>
        <v>0</v>
      </c>
      <c r="FD16" s="18">
        <f t="shared" si="90"/>
        <v>0</v>
      </c>
      <c r="FE16" s="18">
        <f t="shared" si="91"/>
        <v>0</v>
      </c>
      <c r="FF16" s="18">
        <f t="shared" si="168"/>
        <v>0</v>
      </c>
      <c r="FG16" s="18">
        <f t="shared" si="169"/>
        <v>0</v>
      </c>
      <c r="FH16" s="18">
        <f t="shared" si="170"/>
        <v>0</v>
      </c>
      <c r="FI16" s="18">
        <f t="shared" si="171"/>
        <v>0</v>
      </c>
      <c r="FJ16" s="18">
        <f t="shared" si="172"/>
        <v>0</v>
      </c>
      <c r="FK16" s="18">
        <f t="shared" si="92"/>
        <v>0</v>
      </c>
      <c r="FL16" s="18">
        <f t="shared" si="93"/>
        <v>0</v>
      </c>
      <c r="FM16" s="18">
        <f t="shared" si="94"/>
        <v>0</v>
      </c>
      <c r="FN16" s="18">
        <f t="shared" si="95"/>
        <v>0</v>
      </c>
      <c r="FO16" s="85">
        <f t="shared" si="96"/>
        <v>0</v>
      </c>
      <c r="FP16" s="82">
        <v>0</v>
      </c>
      <c r="FQ16" s="18">
        <f t="shared" si="97"/>
        <v>0</v>
      </c>
      <c r="FR16" s="18">
        <f t="shared" si="98"/>
        <v>0</v>
      </c>
      <c r="FS16" s="18">
        <f t="shared" si="99"/>
        <v>0</v>
      </c>
      <c r="FT16" s="18">
        <f t="shared" si="100"/>
        <v>0</v>
      </c>
      <c r="FU16" s="18">
        <f t="shared" si="173"/>
        <v>0</v>
      </c>
      <c r="FV16" s="18">
        <f t="shared" si="174"/>
        <v>0</v>
      </c>
      <c r="FW16" s="18">
        <f t="shared" si="175"/>
        <v>0</v>
      </c>
      <c r="FX16" s="18">
        <f t="shared" si="176"/>
        <v>0</v>
      </c>
      <c r="FY16" s="18">
        <f t="shared" si="177"/>
        <v>0</v>
      </c>
      <c r="FZ16" s="18">
        <f t="shared" si="101"/>
        <v>0</v>
      </c>
      <c r="GA16" s="18">
        <f t="shared" si="102"/>
        <v>0</v>
      </c>
      <c r="GB16" s="18">
        <f t="shared" si="103"/>
        <v>0</v>
      </c>
      <c r="GC16" s="18">
        <f t="shared" si="104"/>
        <v>0</v>
      </c>
      <c r="GD16" s="85">
        <f t="shared" si="105"/>
        <v>0</v>
      </c>
      <c r="GE16" s="82">
        <v>0</v>
      </c>
      <c r="GF16" s="18">
        <f t="shared" si="106"/>
        <v>0</v>
      </c>
      <c r="GG16" s="18">
        <f t="shared" si="107"/>
        <v>0</v>
      </c>
      <c r="GH16" s="18">
        <f t="shared" si="108"/>
        <v>0</v>
      </c>
      <c r="GI16" s="18">
        <f t="shared" si="109"/>
        <v>0</v>
      </c>
      <c r="GJ16" s="18">
        <f t="shared" si="178"/>
        <v>0</v>
      </c>
      <c r="GK16" s="18">
        <f t="shared" si="179"/>
        <v>0</v>
      </c>
      <c r="GL16" s="18">
        <f t="shared" si="180"/>
        <v>0</v>
      </c>
      <c r="GM16" s="18">
        <f t="shared" si="181"/>
        <v>0</v>
      </c>
      <c r="GN16" s="18">
        <f t="shared" si="182"/>
        <v>0</v>
      </c>
      <c r="GO16" s="18">
        <f t="shared" si="110"/>
        <v>0</v>
      </c>
      <c r="GP16" s="18">
        <f t="shared" si="111"/>
        <v>0</v>
      </c>
      <c r="GQ16" s="18">
        <f t="shared" si="112"/>
        <v>0</v>
      </c>
      <c r="GR16" s="18">
        <f t="shared" si="113"/>
        <v>0</v>
      </c>
      <c r="GS16" s="85">
        <f t="shared" si="114"/>
        <v>0</v>
      </c>
    </row>
    <row r="17" spans="1:201" x14ac:dyDescent="0.2">
      <c r="A17" s="89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99">
        <f t="shared" si="1"/>
        <v>4.4589178356713388E-2</v>
      </c>
      <c r="G17" s="84">
        <v>289</v>
      </c>
      <c r="H17" s="18">
        <f t="shared" si="2"/>
        <v>72</v>
      </c>
      <c r="I17" s="18">
        <f t="shared" si="3"/>
        <v>72</v>
      </c>
      <c r="J17" s="18">
        <f t="shared" si="4"/>
        <v>72</v>
      </c>
      <c r="K17" s="18">
        <f t="shared" si="5"/>
        <v>73</v>
      </c>
      <c r="L17" s="18">
        <f t="shared" si="115"/>
        <v>276</v>
      </c>
      <c r="M17" s="18">
        <f t="shared" si="116"/>
        <v>69</v>
      </c>
      <c r="N17" s="18">
        <f t="shared" si="117"/>
        <v>69</v>
      </c>
      <c r="O17" s="18">
        <f t="shared" si="118"/>
        <v>69</v>
      </c>
      <c r="P17" s="18">
        <f t="shared" si="119"/>
        <v>69</v>
      </c>
      <c r="Q17" s="18">
        <f t="shared" si="6"/>
        <v>13</v>
      </c>
      <c r="R17" s="18">
        <f t="shared" si="7"/>
        <v>3</v>
      </c>
      <c r="S17" s="18">
        <f t="shared" si="8"/>
        <v>3</v>
      </c>
      <c r="T17" s="18">
        <f t="shared" si="9"/>
        <v>3</v>
      </c>
      <c r="U17" s="85">
        <f t="shared" si="10"/>
        <v>4</v>
      </c>
      <c r="V17" s="82">
        <v>113</v>
      </c>
      <c r="W17" s="18">
        <f t="shared" si="11"/>
        <v>28</v>
      </c>
      <c r="X17" s="18">
        <f t="shared" si="12"/>
        <v>28</v>
      </c>
      <c r="Y17" s="18">
        <f t="shared" si="13"/>
        <v>28</v>
      </c>
      <c r="Z17" s="18">
        <f t="shared" si="14"/>
        <v>29</v>
      </c>
      <c r="AA17" s="18">
        <f t="shared" si="120"/>
        <v>108</v>
      </c>
      <c r="AB17" s="18">
        <f t="shared" si="121"/>
        <v>27</v>
      </c>
      <c r="AC17" s="18">
        <f t="shared" si="122"/>
        <v>27</v>
      </c>
      <c r="AD17" s="18">
        <f t="shared" si="123"/>
        <v>27</v>
      </c>
      <c r="AE17" s="18">
        <f t="shared" si="124"/>
        <v>27</v>
      </c>
      <c r="AF17" s="18">
        <f t="shared" si="15"/>
        <v>5</v>
      </c>
      <c r="AG17" s="18">
        <f t="shared" si="16"/>
        <v>1</v>
      </c>
      <c r="AH17" s="18">
        <f t="shared" si="17"/>
        <v>1</v>
      </c>
      <c r="AI17" s="18">
        <f t="shared" si="18"/>
        <v>1</v>
      </c>
      <c r="AJ17" s="85">
        <f t="shared" si="19"/>
        <v>2</v>
      </c>
      <c r="AK17" s="82">
        <v>0</v>
      </c>
      <c r="AL17" s="18">
        <f t="shared" si="20"/>
        <v>0</v>
      </c>
      <c r="AM17" s="18">
        <f t="shared" si="21"/>
        <v>0</v>
      </c>
      <c r="AN17" s="18">
        <f t="shared" si="22"/>
        <v>0</v>
      </c>
      <c r="AO17" s="18">
        <f t="shared" si="23"/>
        <v>0</v>
      </c>
      <c r="AP17" s="18">
        <f t="shared" si="125"/>
        <v>0</v>
      </c>
      <c r="AQ17" s="18">
        <f t="shared" si="126"/>
        <v>0</v>
      </c>
      <c r="AR17" s="18">
        <f t="shared" si="127"/>
        <v>0</v>
      </c>
      <c r="AS17" s="18">
        <f t="shared" si="128"/>
        <v>0</v>
      </c>
      <c r="AT17" s="18">
        <f t="shared" si="129"/>
        <v>0</v>
      </c>
      <c r="AU17" s="18">
        <f t="shared" si="24"/>
        <v>0</v>
      </c>
      <c r="AV17" s="18">
        <f t="shared" si="25"/>
        <v>0</v>
      </c>
      <c r="AW17" s="18">
        <f t="shared" si="26"/>
        <v>0</v>
      </c>
      <c r="AX17" s="18">
        <f t="shared" si="27"/>
        <v>0</v>
      </c>
      <c r="AY17" s="85">
        <f t="shared" si="28"/>
        <v>0</v>
      </c>
      <c r="AZ17" s="82">
        <v>0</v>
      </c>
      <c r="BA17" s="18">
        <f t="shared" si="29"/>
        <v>0</v>
      </c>
      <c r="BB17" s="18">
        <f t="shared" si="30"/>
        <v>0</v>
      </c>
      <c r="BC17" s="18">
        <f t="shared" si="31"/>
        <v>0</v>
      </c>
      <c r="BD17" s="18">
        <f t="shared" si="32"/>
        <v>0</v>
      </c>
      <c r="BE17" s="18">
        <f t="shared" si="130"/>
        <v>0</v>
      </c>
      <c r="BF17" s="18">
        <f t="shared" si="131"/>
        <v>0</v>
      </c>
      <c r="BG17" s="18">
        <f t="shared" si="132"/>
        <v>0</v>
      </c>
      <c r="BH17" s="18">
        <f t="shared" si="133"/>
        <v>0</v>
      </c>
      <c r="BI17" s="18">
        <f t="shared" si="134"/>
        <v>0</v>
      </c>
      <c r="BJ17" s="18">
        <f t="shared" si="33"/>
        <v>0</v>
      </c>
      <c r="BK17" s="18">
        <f t="shared" si="34"/>
        <v>0</v>
      </c>
      <c r="BL17" s="18">
        <f t="shared" si="35"/>
        <v>0</v>
      </c>
      <c r="BM17" s="18">
        <f t="shared" si="36"/>
        <v>0</v>
      </c>
      <c r="BN17" s="85">
        <f t="shared" si="37"/>
        <v>0</v>
      </c>
      <c r="BO17" s="82">
        <v>149</v>
      </c>
      <c r="BP17" s="18">
        <f t="shared" si="135"/>
        <v>149</v>
      </c>
      <c r="BQ17" s="18"/>
      <c r="BR17" s="18"/>
      <c r="BS17" s="18"/>
      <c r="BT17" s="18">
        <f t="shared" si="136"/>
        <v>142</v>
      </c>
      <c r="BU17" s="18">
        <f t="shared" si="137"/>
        <v>142</v>
      </c>
      <c r="BV17" s="18"/>
      <c r="BW17" s="18"/>
      <c r="BX17" s="18"/>
      <c r="BY17" s="18">
        <f t="shared" si="138"/>
        <v>7</v>
      </c>
      <c r="BZ17" s="18">
        <f t="shared" si="139"/>
        <v>7</v>
      </c>
      <c r="CA17" s="18">
        <f t="shared" si="140"/>
        <v>0</v>
      </c>
      <c r="CB17" s="18">
        <f t="shared" si="141"/>
        <v>0</v>
      </c>
      <c r="CC17" s="18">
        <f t="shared" si="142"/>
        <v>0</v>
      </c>
      <c r="CD17" s="82">
        <v>0</v>
      </c>
      <c r="CE17" s="18">
        <f t="shared" si="43"/>
        <v>0</v>
      </c>
      <c r="CF17" s="18">
        <f t="shared" si="44"/>
        <v>0</v>
      </c>
      <c r="CG17" s="18">
        <f t="shared" si="45"/>
        <v>0</v>
      </c>
      <c r="CH17" s="18">
        <f t="shared" si="46"/>
        <v>0</v>
      </c>
      <c r="CI17" s="18">
        <f t="shared" si="143"/>
        <v>0</v>
      </c>
      <c r="CJ17" s="18">
        <f t="shared" si="144"/>
        <v>0</v>
      </c>
      <c r="CK17" s="18">
        <f t="shared" si="145"/>
        <v>0</v>
      </c>
      <c r="CL17" s="18">
        <f t="shared" si="146"/>
        <v>0</v>
      </c>
      <c r="CM17" s="18">
        <f t="shared" si="147"/>
        <v>0</v>
      </c>
      <c r="CN17" s="18">
        <f t="shared" si="47"/>
        <v>0</v>
      </c>
      <c r="CO17" s="18">
        <f t="shared" si="48"/>
        <v>0</v>
      </c>
      <c r="CP17" s="18">
        <f t="shared" si="49"/>
        <v>0</v>
      </c>
      <c r="CQ17" s="18">
        <f t="shared" si="50"/>
        <v>0</v>
      </c>
      <c r="CR17" s="85">
        <f t="shared" si="51"/>
        <v>0</v>
      </c>
      <c r="CS17" s="82">
        <v>0</v>
      </c>
      <c r="CT17" s="18">
        <f t="shared" si="52"/>
        <v>0</v>
      </c>
      <c r="CU17" s="18">
        <f t="shared" si="53"/>
        <v>0</v>
      </c>
      <c r="CV17" s="18">
        <f t="shared" si="54"/>
        <v>0</v>
      </c>
      <c r="CW17" s="18">
        <f t="shared" si="55"/>
        <v>0</v>
      </c>
      <c r="CX17" s="18">
        <f t="shared" si="148"/>
        <v>0</v>
      </c>
      <c r="CY17" s="18">
        <f t="shared" si="149"/>
        <v>0</v>
      </c>
      <c r="CZ17" s="18">
        <f t="shared" si="150"/>
        <v>0</v>
      </c>
      <c r="DA17" s="18">
        <f t="shared" si="151"/>
        <v>0</v>
      </c>
      <c r="DB17" s="18">
        <f t="shared" si="152"/>
        <v>0</v>
      </c>
      <c r="DC17" s="18">
        <f t="shared" si="56"/>
        <v>0</v>
      </c>
      <c r="DD17" s="18">
        <f t="shared" si="57"/>
        <v>0</v>
      </c>
      <c r="DE17" s="18">
        <f t="shared" si="58"/>
        <v>0</v>
      </c>
      <c r="DF17" s="18">
        <f t="shared" si="59"/>
        <v>0</v>
      </c>
      <c r="DG17" s="85">
        <f t="shared" si="60"/>
        <v>0</v>
      </c>
      <c r="DH17" s="82">
        <v>0</v>
      </c>
      <c r="DI17" s="18">
        <f t="shared" si="61"/>
        <v>0</v>
      </c>
      <c r="DJ17" s="18">
        <f t="shared" si="62"/>
        <v>0</v>
      </c>
      <c r="DK17" s="18">
        <f t="shared" si="63"/>
        <v>0</v>
      </c>
      <c r="DL17" s="18">
        <f t="shared" si="64"/>
        <v>0</v>
      </c>
      <c r="DM17" s="18">
        <f t="shared" si="153"/>
        <v>0</v>
      </c>
      <c r="DN17" s="18">
        <f t="shared" si="154"/>
        <v>0</v>
      </c>
      <c r="DO17" s="18">
        <f t="shared" si="155"/>
        <v>0</v>
      </c>
      <c r="DP17" s="18">
        <f t="shared" si="156"/>
        <v>0</v>
      </c>
      <c r="DQ17" s="18">
        <f t="shared" si="157"/>
        <v>0</v>
      </c>
      <c r="DR17" s="18">
        <f t="shared" si="65"/>
        <v>0</v>
      </c>
      <c r="DS17" s="18">
        <f t="shared" si="66"/>
        <v>0</v>
      </c>
      <c r="DT17" s="18">
        <f t="shared" si="67"/>
        <v>0</v>
      </c>
      <c r="DU17" s="18">
        <f t="shared" si="68"/>
        <v>0</v>
      </c>
      <c r="DV17" s="85">
        <f t="shared" si="69"/>
        <v>0</v>
      </c>
      <c r="DW17" s="82">
        <v>0</v>
      </c>
      <c r="DX17" s="18">
        <f t="shared" si="70"/>
        <v>0</v>
      </c>
      <c r="DY17" s="18">
        <f t="shared" si="71"/>
        <v>0</v>
      </c>
      <c r="DZ17" s="18">
        <f t="shared" si="72"/>
        <v>0</v>
      </c>
      <c r="EA17" s="18">
        <f t="shared" si="73"/>
        <v>0</v>
      </c>
      <c r="EB17" s="18">
        <f t="shared" si="158"/>
        <v>0</v>
      </c>
      <c r="EC17" s="18">
        <f t="shared" si="159"/>
        <v>0</v>
      </c>
      <c r="ED17" s="18">
        <f t="shared" si="160"/>
        <v>0</v>
      </c>
      <c r="EE17" s="18">
        <f t="shared" si="161"/>
        <v>0</v>
      </c>
      <c r="EF17" s="18">
        <f t="shared" si="162"/>
        <v>0</v>
      </c>
      <c r="EG17" s="18">
        <f t="shared" si="74"/>
        <v>0</v>
      </c>
      <c r="EH17" s="18">
        <f t="shared" si="75"/>
        <v>0</v>
      </c>
      <c r="EI17" s="18">
        <f t="shared" si="76"/>
        <v>0</v>
      </c>
      <c r="EJ17" s="18">
        <f t="shared" si="77"/>
        <v>0</v>
      </c>
      <c r="EK17" s="85">
        <f t="shared" si="78"/>
        <v>0</v>
      </c>
      <c r="EL17" s="82">
        <v>0</v>
      </c>
      <c r="EM17" s="18">
        <f t="shared" si="79"/>
        <v>0</v>
      </c>
      <c r="EN17" s="18">
        <f t="shared" si="80"/>
        <v>0</v>
      </c>
      <c r="EO17" s="18">
        <f t="shared" si="81"/>
        <v>0</v>
      </c>
      <c r="EP17" s="18">
        <f t="shared" si="82"/>
        <v>0</v>
      </c>
      <c r="EQ17" s="18">
        <f t="shared" si="163"/>
        <v>0</v>
      </c>
      <c r="ER17" s="18">
        <f t="shared" si="164"/>
        <v>0</v>
      </c>
      <c r="ES17" s="18">
        <f t="shared" si="165"/>
        <v>0</v>
      </c>
      <c r="ET17" s="18">
        <f t="shared" si="166"/>
        <v>0</v>
      </c>
      <c r="EU17" s="18">
        <f t="shared" si="167"/>
        <v>0</v>
      </c>
      <c r="EV17" s="18">
        <f t="shared" si="83"/>
        <v>0</v>
      </c>
      <c r="EW17" s="18">
        <f t="shared" si="84"/>
        <v>0</v>
      </c>
      <c r="EX17" s="18">
        <f t="shared" si="85"/>
        <v>0</v>
      </c>
      <c r="EY17" s="18">
        <f t="shared" si="86"/>
        <v>0</v>
      </c>
      <c r="EZ17" s="85">
        <f t="shared" si="87"/>
        <v>0</v>
      </c>
      <c r="FA17" s="82">
        <v>0</v>
      </c>
      <c r="FB17" s="18">
        <f t="shared" si="88"/>
        <v>0</v>
      </c>
      <c r="FC17" s="18">
        <f t="shared" si="89"/>
        <v>0</v>
      </c>
      <c r="FD17" s="18">
        <f t="shared" si="90"/>
        <v>0</v>
      </c>
      <c r="FE17" s="18">
        <f t="shared" si="91"/>
        <v>0</v>
      </c>
      <c r="FF17" s="18">
        <f t="shared" si="168"/>
        <v>0</v>
      </c>
      <c r="FG17" s="18">
        <f t="shared" si="169"/>
        <v>0</v>
      </c>
      <c r="FH17" s="18">
        <f t="shared" si="170"/>
        <v>0</v>
      </c>
      <c r="FI17" s="18">
        <f t="shared" si="171"/>
        <v>0</v>
      </c>
      <c r="FJ17" s="18">
        <f t="shared" si="172"/>
        <v>0</v>
      </c>
      <c r="FK17" s="18">
        <f t="shared" si="92"/>
        <v>0</v>
      </c>
      <c r="FL17" s="18">
        <f t="shared" si="93"/>
        <v>0</v>
      </c>
      <c r="FM17" s="18">
        <f t="shared" si="94"/>
        <v>0</v>
      </c>
      <c r="FN17" s="18">
        <f t="shared" si="95"/>
        <v>0</v>
      </c>
      <c r="FO17" s="85">
        <f t="shared" si="96"/>
        <v>0</v>
      </c>
      <c r="FP17" s="82">
        <v>0</v>
      </c>
      <c r="FQ17" s="18">
        <f t="shared" si="97"/>
        <v>0</v>
      </c>
      <c r="FR17" s="18">
        <f t="shared" si="98"/>
        <v>0</v>
      </c>
      <c r="FS17" s="18">
        <f t="shared" si="99"/>
        <v>0</v>
      </c>
      <c r="FT17" s="18">
        <f t="shared" si="100"/>
        <v>0</v>
      </c>
      <c r="FU17" s="18">
        <f t="shared" si="173"/>
        <v>0</v>
      </c>
      <c r="FV17" s="18">
        <f t="shared" si="174"/>
        <v>0</v>
      </c>
      <c r="FW17" s="18">
        <f t="shared" si="175"/>
        <v>0</v>
      </c>
      <c r="FX17" s="18">
        <f t="shared" si="176"/>
        <v>0</v>
      </c>
      <c r="FY17" s="18">
        <f t="shared" si="177"/>
        <v>0</v>
      </c>
      <c r="FZ17" s="18">
        <f t="shared" si="101"/>
        <v>0</v>
      </c>
      <c r="GA17" s="18">
        <f t="shared" si="102"/>
        <v>0</v>
      </c>
      <c r="GB17" s="18">
        <f t="shared" si="103"/>
        <v>0</v>
      </c>
      <c r="GC17" s="18">
        <f t="shared" si="104"/>
        <v>0</v>
      </c>
      <c r="GD17" s="85">
        <f t="shared" si="105"/>
        <v>0</v>
      </c>
      <c r="GE17" s="82">
        <v>0</v>
      </c>
      <c r="GF17" s="18">
        <f t="shared" si="106"/>
        <v>0</v>
      </c>
      <c r="GG17" s="18">
        <f t="shared" si="107"/>
        <v>0</v>
      </c>
      <c r="GH17" s="18">
        <f t="shared" si="108"/>
        <v>0</v>
      </c>
      <c r="GI17" s="18">
        <f t="shared" si="109"/>
        <v>0</v>
      </c>
      <c r="GJ17" s="18">
        <f t="shared" si="178"/>
        <v>0</v>
      </c>
      <c r="GK17" s="18">
        <f t="shared" si="179"/>
        <v>0</v>
      </c>
      <c r="GL17" s="18">
        <f t="shared" si="180"/>
        <v>0</v>
      </c>
      <c r="GM17" s="18">
        <f t="shared" si="181"/>
        <v>0</v>
      </c>
      <c r="GN17" s="18">
        <f t="shared" si="182"/>
        <v>0</v>
      </c>
      <c r="GO17" s="18">
        <f t="shared" si="110"/>
        <v>0</v>
      </c>
      <c r="GP17" s="18">
        <f t="shared" si="111"/>
        <v>0</v>
      </c>
      <c r="GQ17" s="18">
        <f t="shared" si="112"/>
        <v>0</v>
      </c>
      <c r="GR17" s="18">
        <f t="shared" si="113"/>
        <v>0</v>
      </c>
      <c r="GS17" s="85">
        <f t="shared" si="114"/>
        <v>0</v>
      </c>
    </row>
    <row r="18" spans="1:201" x14ac:dyDescent="0.2">
      <c r="A18" s="89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99">
        <f t="shared" si="1"/>
        <v>0.65977322509985825</v>
      </c>
      <c r="G18" s="84">
        <v>249</v>
      </c>
      <c r="H18" s="18">
        <f t="shared" si="2"/>
        <v>62</v>
      </c>
      <c r="I18" s="18">
        <f t="shared" si="3"/>
        <v>62</v>
      </c>
      <c r="J18" s="18">
        <f t="shared" si="4"/>
        <v>62</v>
      </c>
      <c r="K18" s="18">
        <f t="shared" si="5"/>
        <v>63</v>
      </c>
      <c r="L18" s="18">
        <f t="shared" si="115"/>
        <v>85</v>
      </c>
      <c r="M18" s="18">
        <f t="shared" si="116"/>
        <v>21</v>
      </c>
      <c r="N18" s="18">
        <f t="shared" si="117"/>
        <v>21</v>
      </c>
      <c r="O18" s="18">
        <f t="shared" si="118"/>
        <v>21</v>
      </c>
      <c r="P18" s="18">
        <f t="shared" si="119"/>
        <v>22</v>
      </c>
      <c r="Q18" s="18">
        <f t="shared" si="6"/>
        <v>164</v>
      </c>
      <c r="R18" s="18">
        <f t="shared" si="7"/>
        <v>41</v>
      </c>
      <c r="S18" s="18">
        <f t="shared" si="8"/>
        <v>41</v>
      </c>
      <c r="T18" s="18">
        <f t="shared" si="9"/>
        <v>41</v>
      </c>
      <c r="U18" s="85">
        <f t="shared" si="10"/>
        <v>41</v>
      </c>
      <c r="V18" s="82">
        <v>0</v>
      </c>
      <c r="W18" s="18">
        <f t="shared" si="11"/>
        <v>0</v>
      </c>
      <c r="X18" s="18">
        <f t="shared" si="12"/>
        <v>0</v>
      </c>
      <c r="Y18" s="18">
        <f t="shared" si="13"/>
        <v>0</v>
      </c>
      <c r="Z18" s="18">
        <f t="shared" si="14"/>
        <v>0</v>
      </c>
      <c r="AA18" s="18">
        <f t="shared" si="120"/>
        <v>0</v>
      </c>
      <c r="AB18" s="18">
        <f t="shared" si="121"/>
        <v>0</v>
      </c>
      <c r="AC18" s="18">
        <f t="shared" si="122"/>
        <v>0</v>
      </c>
      <c r="AD18" s="18">
        <f t="shared" si="123"/>
        <v>0</v>
      </c>
      <c r="AE18" s="18">
        <f t="shared" si="124"/>
        <v>0</v>
      </c>
      <c r="AF18" s="18">
        <f t="shared" si="15"/>
        <v>0</v>
      </c>
      <c r="AG18" s="18">
        <f t="shared" si="16"/>
        <v>0</v>
      </c>
      <c r="AH18" s="18">
        <f t="shared" si="17"/>
        <v>0</v>
      </c>
      <c r="AI18" s="18">
        <f t="shared" si="18"/>
        <v>0</v>
      </c>
      <c r="AJ18" s="85">
        <f t="shared" si="19"/>
        <v>0</v>
      </c>
      <c r="AK18" s="82">
        <v>0</v>
      </c>
      <c r="AL18" s="18">
        <f t="shared" si="20"/>
        <v>0</v>
      </c>
      <c r="AM18" s="18">
        <f t="shared" si="21"/>
        <v>0</v>
      </c>
      <c r="AN18" s="18">
        <f t="shared" si="22"/>
        <v>0</v>
      </c>
      <c r="AO18" s="18">
        <f t="shared" si="23"/>
        <v>0</v>
      </c>
      <c r="AP18" s="18">
        <f t="shared" si="125"/>
        <v>0</v>
      </c>
      <c r="AQ18" s="18">
        <f t="shared" si="126"/>
        <v>0</v>
      </c>
      <c r="AR18" s="18">
        <f t="shared" si="127"/>
        <v>0</v>
      </c>
      <c r="AS18" s="18">
        <f t="shared" si="128"/>
        <v>0</v>
      </c>
      <c r="AT18" s="18">
        <f t="shared" si="129"/>
        <v>0</v>
      </c>
      <c r="AU18" s="18">
        <f t="shared" si="24"/>
        <v>0</v>
      </c>
      <c r="AV18" s="18">
        <f t="shared" si="25"/>
        <v>0</v>
      </c>
      <c r="AW18" s="18">
        <f t="shared" si="26"/>
        <v>0</v>
      </c>
      <c r="AX18" s="18">
        <f t="shared" si="27"/>
        <v>0</v>
      </c>
      <c r="AY18" s="85">
        <f t="shared" si="28"/>
        <v>0</v>
      </c>
      <c r="AZ18" s="82">
        <v>0</v>
      </c>
      <c r="BA18" s="18">
        <f t="shared" si="29"/>
        <v>0</v>
      </c>
      <c r="BB18" s="18">
        <f t="shared" si="30"/>
        <v>0</v>
      </c>
      <c r="BC18" s="18">
        <f t="shared" si="31"/>
        <v>0</v>
      </c>
      <c r="BD18" s="18">
        <f t="shared" si="32"/>
        <v>0</v>
      </c>
      <c r="BE18" s="18">
        <f t="shared" si="130"/>
        <v>0</v>
      </c>
      <c r="BF18" s="18">
        <f t="shared" si="131"/>
        <v>0</v>
      </c>
      <c r="BG18" s="18">
        <f t="shared" si="132"/>
        <v>0</v>
      </c>
      <c r="BH18" s="18">
        <f t="shared" si="133"/>
        <v>0</v>
      </c>
      <c r="BI18" s="18">
        <f t="shared" si="134"/>
        <v>0</v>
      </c>
      <c r="BJ18" s="18">
        <f t="shared" si="33"/>
        <v>0</v>
      </c>
      <c r="BK18" s="18">
        <f t="shared" si="34"/>
        <v>0</v>
      </c>
      <c r="BL18" s="18">
        <f t="shared" si="35"/>
        <v>0</v>
      </c>
      <c r="BM18" s="18">
        <f t="shared" si="36"/>
        <v>0</v>
      </c>
      <c r="BN18" s="85">
        <f t="shared" si="37"/>
        <v>0</v>
      </c>
      <c r="BO18" s="82">
        <v>66</v>
      </c>
      <c r="BP18" s="18">
        <f t="shared" si="135"/>
        <v>66</v>
      </c>
      <c r="BQ18" s="18"/>
      <c r="BR18" s="18"/>
      <c r="BS18" s="18"/>
      <c r="BT18" s="18">
        <f t="shared" si="136"/>
        <v>22</v>
      </c>
      <c r="BU18" s="18">
        <f t="shared" si="137"/>
        <v>22</v>
      </c>
      <c r="BV18" s="18"/>
      <c r="BW18" s="18"/>
      <c r="BX18" s="18"/>
      <c r="BY18" s="18">
        <f t="shared" si="138"/>
        <v>44</v>
      </c>
      <c r="BZ18" s="18">
        <f t="shared" si="139"/>
        <v>44</v>
      </c>
      <c r="CA18" s="18">
        <f t="shared" si="140"/>
        <v>0</v>
      </c>
      <c r="CB18" s="18">
        <f t="shared" si="141"/>
        <v>0</v>
      </c>
      <c r="CC18" s="18">
        <f t="shared" si="142"/>
        <v>0</v>
      </c>
      <c r="CD18" s="82">
        <v>0</v>
      </c>
      <c r="CE18" s="18">
        <f t="shared" si="43"/>
        <v>0</v>
      </c>
      <c r="CF18" s="18">
        <f t="shared" si="44"/>
        <v>0</v>
      </c>
      <c r="CG18" s="18">
        <f t="shared" si="45"/>
        <v>0</v>
      </c>
      <c r="CH18" s="18">
        <f t="shared" si="46"/>
        <v>0</v>
      </c>
      <c r="CI18" s="18">
        <f t="shared" si="143"/>
        <v>0</v>
      </c>
      <c r="CJ18" s="18">
        <f t="shared" si="144"/>
        <v>0</v>
      </c>
      <c r="CK18" s="18">
        <f t="shared" si="145"/>
        <v>0</v>
      </c>
      <c r="CL18" s="18">
        <f t="shared" si="146"/>
        <v>0</v>
      </c>
      <c r="CM18" s="18">
        <f t="shared" si="147"/>
        <v>0</v>
      </c>
      <c r="CN18" s="18">
        <f t="shared" si="47"/>
        <v>0</v>
      </c>
      <c r="CO18" s="18">
        <f t="shared" si="48"/>
        <v>0</v>
      </c>
      <c r="CP18" s="18">
        <f t="shared" si="49"/>
        <v>0</v>
      </c>
      <c r="CQ18" s="18">
        <f t="shared" si="50"/>
        <v>0</v>
      </c>
      <c r="CR18" s="85">
        <f t="shared" si="51"/>
        <v>0</v>
      </c>
      <c r="CS18" s="82">
        <v>0</v>
      </c>
      <c r="CT18" s="18">
        <f t="shared" si="52"/>
        <v>0</v>
      </c>
      <c r="CU18" s="18">
        <f t="shared" si="53"/>
        <v>0</v>
      </c>
      <c r="CV18" s="18">
        <f t="shared" si="54"/>
        <v>0</v>
      </c>
      <c r="CW18" s="18">
        <f t="shared" si="55"/>
        <v>0</v>
      </c>
      <c r="CX18" s="18">
        <f t="shared" si="148"/>
        <v>0</v>
      </c>
      <c r="CY18" s="18">
        <f t="shared" si="149"/>
        <v>0</v>
      </c>
      <c r="CZ18" s="18">
        <f t="shared" si="150"/>
        <v>0</v>
      </c>
      <c r="DA18" s="18">
        <f t="shared" si="151"/>
        <v>0</v>
      </c>
      <c r="DB18" s="18">
        <f t="shared" si="152"/>
        <v>0</v>
      </c>
      <c r="DC18" s="18">
        <f t="shared" si="56"/>
        <v>0</v>
      </c>
      <c r="DD18" s="18">
        <f t="shared" si="57"/>
        <v>0</v>
      </c>
      <c r="DE18" s="18">
        <f t="shared" si="58"/>
        <v>0</v>
      </c>
      <c r="DF18" s="18">
        <f t="shared" si="59"/>
        <v>0</v>
      </c>
      <c r="DG18" s="85">
        <f t="shared" si="60"/>
        <v>0</v>
      </c>
      <c r="DH18" s="82">
        <v>0</v>
      </c>
      <c r="DI18" s="18">
        <f t="shared" si="61"/>
        <v>0</v>
      </c>
      <c r="DJ18" s="18">
        <f t="shared" si="62"/>
        <v>0</v>
      </c>
      <c r="DK18" s="18">
        <f t="shared" si="63"/>
        <v>0</v>
      </c>
      <c r="DL18" s="18">
        <f t="shared" si="64"/>
        <v>0</v>
      </c>
      <c r="DM18" s="18">
        <f t="shared" si="153"/>
        <v>0</v>
      </c>
      <c r="DN18" s="18">
        <f t="shared" si="154"/>
        <v>0</v>
      </c>
      <c r="DO18" s="18">
        <f t="shared" si="155"/>
        <v>0</v>
      </c>
      <c r="DP18" s="18">
        <f t="shared" si="156"/>
        <v>0</v>
      </c>
      <c r="DQ18" s="18">
        <f t="shared" si="157"/>
        <v>0</v>
      </c>
      <c r="DR18" s="18">
        <f t="shared" si="65"/>
        <v>0</v>
      </c>
      <c r="DS18" s="18">
        <f t="shared" si="66"/>
        <v>0</v>
      </c>
      <c r="DT18" s="18">
        <f t="shared" si="67"/>
        <v>0</v>
      </c>
      <c r="DU18" s="18">
        <f t="shared" si="68"/>
        <v>0</v>
      </c>
      <c r="DV18" s="85">
        <f t="shared" si="69"/>
        <v>0</v>
      </c>
      <c r="DW18" s="82">
        <v>0</v>
      </c>
      <c r="DX18" s="18">
        <f t="shared" si="70"/>
        <v>0</v>
      </c>
      <c r="DY18" s="18">
        <f t="shared" si="71"/>
        <v>0</v>
      </c>
      <c r="DZ18" s="18">
        <f t="shared" si="72"/>
        <v>0</v>
      </c>
      <c r="EA18" s="18">
        <f t="shared" si="73"/>
        <v>0</v>
      </c>
      <c r="EB18" s="18">
        <f t="shared" si="158"/>
        <v>0</v>
      </c>
      <c r="EC18" s="18">
        <f t="shared" si="159"/>
        <v>0</v>
      </c>
      <c r="ED18" s="18">
        <f t="shared" si="160"/>
        <v>0</v>
      </c>
      <c r="EE18" s="18">
        <f t="shared" si="161"/>
        <v>0</v>
      </c>
      <c r="EF18" s="18">
        <f t="shared" si="162"/>
        <v>0</v>
      </c>
      <c r="EG18" s="18">
        <f t="shared" si="74"/>
        <v>0</v>
      </c>
      <c r="EH18" s="18">
        <f t="shared" si="75"/>
        <v>0</v>
      </c>
      <c r="EI18" s="18">
        <f t="shared" si="76"/>
        <v>0</v>
      </c>
      <c r="EJ18" s="18">
        <f t="shared" si="77"/>
        <v>0</v>
      </c>
      <c r="EK18" s="85">
        <f t="shared" si="78"/>
        <v>0</v>
      </c>
      <c r="EL18" s="82">
        <v>0</v>
      </c>
      <c r="EM18" s="18">
        <f t="shared" si="79"/>
        <v>0</v>
      </c>
      <c r="EN18" s="18">
        <f t="shared" si="80"/>
        <v>0</v>
      </c>
      <c r="EO18" s="18">
        <f t="shared" si="81"/>
        <v>0</v>
      </c>
      <c r="EP18" s="18">
        <f t="shared" si="82"/>
        <v>0</v>
      </c>
      <c r="EQ18" s="18">
        <f t="shared" si="163"/>
        <v>0</v>
      </c>
      <c r="ER18" s="18">
        <f t="shared" si="164"/>
        <v>0</v>
      </c>
      <c r="ES18" s="18">
        <f t="shared" si="165"/>
        <v>0</v>
      </c>
      <c r="ET18" s="18">
        <f t="shared" si="166"/>
        <v>0</v>
      </c>
      <c r="EU18" s="18">
        <f t="shared" si="167"/>
        <v>0</v>
      </c>
      <c r="EV18" s="18">
        <f t="shared" si="83"/>
        <v>0</v>
      </c>
      <c r="EW18" s="18">
        <f t="shared" si="84"/>
        <v>0</v>
      </c>
      <c r="EX18" s="18">
        <f t="shared" si="85"/>
        <v>0</v>
      </c>
      <c r="EY18" s="18">
        <f t="shared" si="86"/>
        <v>0</v>
      </c>
      <c r="EZ18" s="85">
        <f t="shared" si="87"/>
        <v>0</v>
      </c>
      <c r="FA18" s="82">
        <v>0</v>
      </c>
      <c r="FB18" s="18">
        <f t="shared" si="88"/>
        <v>0</v>
      </c>
      <c r="FC18" s="18">
        <f t="shared" si="89"/>
        <v>0</v>
      </c>
      <c r="FD18" s="18">
        <f t="shared" si="90"/>
        <v>0</v>
      </c>
      <c r="FE18" s="18">
        <f t="shared" si="91"/>
        <v>0</v>
      </c>
      <c r="FF18" s="18">
        <f t="shared" si="168"/>
        <v>0</v>
      </c>
      <c r="FG18" s="18">
        <f t="shared" si="169"/>
        <v>0</v>
      </c>
      <c r="FH18" s="18">
        <f t="shared" si="170"/>
        <v>0</v>
      </c>
      <c r="FI18" s="18">
        <f t="shared" si="171"/>
        <v>0</v>
      </c>
      <c r="FJ18" s="18">
        <f t="shared" si="172"/>
        <v>0</v>
      </c>
      <c r="FK18" s="18">
        <f t="shared" si="92"/>
        <v>0</v>
      </c>
      <c r="FL18" s="18">
        <f t="shared" si="93"/>
        <v>0</v>
      </c>
      <c r="FM18" s="18">
        <f t="shared" si="94"/>
        <v>0</v>
      </c>
      <c r="FN18" s="18">
        <f t="shared" si="95"/>
        <v>0</v>
      </c>
      <c r="FO18" s="85">
        <f t="shared" si="96"/>
        <v>0</v>
      </c>
      <c r="FP18" s="82">
        <v>0</v>
      </c>
      <c r="FQ18" s="18">
        <f t="shared" si="97"/>
        <v>0</v>
      </c>
      <c r="FR18" s="18">
        <f t="shared" si="98"/>
        <v>0</v>
      </c>
      <c r="FS18" s="18">
        <f t="shared" si="99"/>
        <v>0</v>
      </c>
      <c r="FT18" s="18">
        <f t="shared" si="100"/>
        <v>0</v>
      </c>
      <c r="FU18" s="18">
        <f t="shared" si="173"/>
        <v>0</v>
      </c>
      <c r="FV18" s="18">
        <f t="shared" si="174"/>
        <v>0</v>
      </c>
      <c r="FW18" s="18">
        <f t="shared" si="175"/>
        <v>0</v>
      </c>
      <c r="FX18" s="18">
        <f t="shared" si="176"/>
        <v>0</v>
      </c>
      <c r="FY18" s="18">
        <f t="shared" si="177"/>
        <v>0</v>
      </c>
      <c r="FZ18" s="18">
        <f t="shared" si="101"/>
        <v>0</v>
      </c>
      <c r="GA18" s="18">
        <f t="shared" si="102"/>
        <v>0</v>
      </c>
      <c r="GB18" s="18">
        <f t="shared" si="103"/>
        <v>0</v>
      </c>
      <c r="GC18" s="18">
        <f t="shared" si="104"/>
        <v>0</v>
      </c>
      <c r="GD18" s="85">
        <f t="shared" si="105"/>
        <v>0</v>
      </c>
      <c r="GE18" s="82">
        <v>0</v>
      </c>
      <c r="GF18" s="18">
        <f t="shared" si="106"/>
        <v>0</v>
      </c>
      <c r="GG18" s="18">
        <f t="shared" si="107"/>
        <v>0</v>
      </c>
      <c r="GH18" s="18">
        <f t="shared" si="108"/>
        <v>0</v>
      </c>
      <c r="GI18" s="18">
        <f t="shared" si="109"/>
        <v>0</v>
      </c>
      <c r="GJ18" s="18">
        <f t="shared" si="178"/>
        <v>0</v>
      </c>
      <c r="GK18" s="18">
        <f t="shared" si="179"/>
        <v>0</v>
      </c>
      <c r="GL18" s="18">
        <f t="shared" si="180"/>
        <v>0</v>
      </c>
      <c r="GM18" s="18">
        <f t="shared" si="181"/>
        <v>0</v>
      </c>
      <c r="GN18" s="18">
        <f t="shared" si="182"/>
        <v>0</v>
      </c>
      <c r="GO18" s="18">
        <f t="shared" si="110"/>
        <v>0</v>
      </c>
      <c r="GP18" s="18">
        <f t="shared" si="111"/>
        <v>0</v>
      </c>
      <c r="GQ18" s="18">
        <f t="shared" si="112"/>
        <v>0</v>
      </c>
      <c r="GR18" s="18">
        <f t="shared" si="113"/>
        <v>0</v>
      </c>
      <c r="GS18" s="85">
        <f t="shared" si="114"/>
        <v>0</v>
      </c>
    </row>
    <row r="19" spans="1:201" x14ac:dyDescent="0.2">
      <c r="A19" s="89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99">
        <f t="shared" si="1"/>
        <v>0.94969091148230966</v>
      </c>
      <c r="G19" s="84">
        <v>926</v>
      </c>
      <c r="H19" s="18">
        <f t="shared" si="2"/>
        <v>232</v>
      </c>
      <c r="I19" s="18">
        <f t="shared" si="3"/>
        <v>232</v>
      </c>
      <c r="J19" s="18">
        <f t="shared" si="4"/>
        <v>232</v>
      </c>
      <c r="K19" s="18">
        <f t="shared" si="5"/>
        <v>230</v>
      </c>
      <c r="L19" s="18">
        <f t="shared" si="115"/>
        <v>47</v>
      </c>
      <c r="M19" s="18">
        <f t="shared" si="116"/>
        <v>12</v>
      </c>
      <c r="N19" s="18">
        <f t="shared" si="117"/>
        <v>12</v>
      </c>
      <c r="O19" s="18">
        <f t="shared" si="118"/>
        <v>12</v>
      </c>
      <c r="P19" s="18">
        <f t="shared" si="119"/>
        <v>11</v>
      </c>
      <c r="Q19" s="18">
        <f t="shared" si="6"/>
        <v>879</v>
      </c>
      <c r="R19" s="18">
        <f t="shared" si="7"/>
        <v>220</v>
      </c>
      <c r="S19" s="18">
        <f t="shared" si="8"/>
        <v>220</v>
      </c>
      <c r="T19" s="18">
        <f t="shared" si="9"/>
        <v>220</v>
      </c>
      <c r="U19" s="85">
        <f t="shared" si="10"/>
        <v>219</v>
      </c>
      <c r="V19" s="82">
        <v>1902</v>
      </c>
      <c r="W19" s="18">
        <f t="shared" si="11"/>
        <v>476</v>
      </c>
      <c r="X19" s="18">
        <f t="shared" si="12"/>
        <v>476</v>
      </c>
      <c r="Y19" s="18">
        <f t="shared" si="13"/>
        <v>476</v>
      </c>
      <c r="Z19" s="18">
        <f t="shared" si="14"/>
        <v>474</v>
      </c>
      <c r="AA19" s="18">
        <f t="shared" si="120"/>
        <v>96</v>
      </c>
      <c r="AB19" s="18">
        <f t="shared" si="121"/>
        <v>24</v>
      </c>
      <c r="AC19" s="18">
        <f t="shared" si="122"/>
        <v>24</v>
      </c>
      <c r="AD19" s="18">
        <f t="shared" si="123"/>
        <v>24</v>
      </c>
      <c r="AE19" s="18">
        <f t="shared" si="124"/>
        <v>24</v>
      </c>
      <c r="AF19" s="18">
        <f t="shared" si="15"/>
        <v>1806</v>
      </c>
      <c r="AG19" s="18">
        <f t="shared" si="16"/>
        <v>452</v>
      </c>
      <c r="AH19" s="18">
        <f t="shared" si="17"/>
        <v>452</v>
      </c>
      <c r="AI19" s="18">
        <f t="shared" si="18"/>
        <v>452</v>
      </c>
      <c r="AJ19" s="85">
        <f t="shared" si="19"/>
        <v>450</v>
      </c>
      <c r="AK19" s="82">
        <v>0</v>
      </c>
      <c r="AL19" s="18">
        <f t="shared" si="20"/>
        <v>0</v>
      </c>
      <c r="AM19" s="18">
        <f t="shared" si="21"/>
        <v>0</v>
      </c>
      <c r="AN19" s="18">
        <f t="shared" si="22"/>
        <v>0</v>
      </c>
      <c r="AO19" s="18">
        <f t="shared" si="23"/>
        <v>0</v>
      </c>
      <c r="AP19" s="18">
        <f t="shared" si="125"/>
        <v>0</v>
      </c>
      <c r="AQ19" s="18">
        <f t="shared" si="126"/>
        <v>0</v>
      </c>
      <c r="AR19" s="18">
        <f t="shared" si="127"/>
        <v>0</v>
      </c>
      <c r="AS19" s="18">
        <f t="shared" si="128"/>
        <v>0</v>
      </c>
      <c r="AT19" s="18">
        <f t="shared" si="129"/>
        <v>0</v>
      </c>
      <c r="AU19" s="18">
        <f t="shared" si="24"/>
        <v>0</v>
      </c>
      <c r="AV19" s="18">
        <f t="shared" si="25"/>
        <v>0</v>
      </c>
      <c r="AW19" s="18">
        <f t="shared" si="26"/>
        <v>0</v>
      </c>
      <c r="AX19" s="18">
        <f t="shared" si="27"/>
        <v>0</v>
      </c>
      <c r="AY19" s="85">
        <f t="shared" si="28"/>
        <v>0</v>
      </c>
      <c r="AZ19" s="82">
        <v>0</v>
      </c>
      <c r="BA19" s="18">
        <f t="shared" si="29"/>
        <v>0</v>
      </c>
      <c r="BB19" s="18">
        <f t="shared" si="30"/>
        <v>0</v>
      </c>
      <c r="BC19" s="18">
        <f t="shared" si="31"/>
        <v>0</v>
      </c>
      <c r="BD19" s="18">
        <f t="shared" si="32"/>
        <v>0</v>
      </c>
      <c r="BE19" s="18">
        <f t="shared" si="130"/>
        <v>0</v>
      </c>
      <c r="BF19" s="18">
        <f t="shared" si="131"/>
        <v>0</v>
      </c>
      <c r="BG19" s="18">
        <f t="shared" si="132"/>
        <v>0</v>
      </c>
      <c r="BH19" s="18">
        <f t="shared" si="133"/>
        <v>0</v>
      </c>
      <c r="BI19" s="18">
        <f t="shared" si="134"/>
        <v>0</v>
      </c>
      <c r="BJ19" s="18">
        <f t="shared" si="33"/>
        <v>0</v>
      </c>
      <c r="BK19" s="18">
        <f t="shared" si="34"/>
        <v>0</v>
      </c>
      <c r="BL19" s="18">
        <f t="shared" si="35"/>
        <v>0</v>
      </c>
      <c r="BM19" s="18">
        <f t="shared" si="36"/>
        <v>0</v>
      </c>
      <c r="BN19" s="85">
        <f t="shared" si="37"/>
        <v>0</v>
      </c>
      <c r="BO19" s="82">
        <v>387</v>
      </c>
      <c r="BP19" s="18">
        <f t="shared" si="135"/>
        <v>387</v>
      </c>
      <c r="BQ19" s="18"/>
      <c r="BR19" s="18"/>
      <c r="BS19" s="18"/>
      <c r="BT19" s="18">
        <f t="shared" si="136"/>
        <v>19</v>
      </c>
      <c r="BU19" s="18">
        <f t="shared" si="137"/>
        <v>19</v>
      </c>
      <c r="BV19" s="18"/>
      <c r="BW19" s="18"/>
      <c r="BX19" s="18"/>
      <c r="BY19" s="18">
        <f t="shared" si="138"/>
        <v>368</v>
      </c>
      <c r="BZ19" s="18">
        <f t="shared" si="139"/>
        <v>368</v>
      </c>
      <c r="CA19" s="18">
        <f t="shared" si="140"/>
        <v>0</v>
      </c>
      <c r="CB19" s="18">
        <f t="shared" si="141"/>
        <v>0</v>
      </c>
      <c r="CC19" s="18">
        <f t="shared" si="142"/>
        <v>0</v>
      </c>
      <c r="CD19" s="82">
        <v>0</v>
      </c>
      <c r="CE19" s="18">
        <f t="shared" si="43"/>
        <v>0</v>
      </c>
      <c r="CF19" s="18">
        <f t="shared" si="44"/>
        <v>0</v>
      </c>
      <c r="CG19" s="18">
        <f t="shared" si="45"/>
        <v>0</v>
      </c>
      <c r="CH19" s="18">
        <f t="shared" si="46"/>
        <v>0</v>
      </c>
      <c r="CI19" s="18">
        <f t="shared" si="143"/>
        <v>0</v>
      </c>
      <c r="CJ19" s="18">
        <f t="shared" si="144"/>
        <v>0</v>
      </c>
      <c r="CK19" s="18">
        <f t="shared" si="145"/>
        <v>0</v>
      </c>
      <c r="CL19" s="18">
        <f t="shared" si="146"/>
        <v>0</v>
      </c>
      <c r="CM19" s="18">
        <f t="shared" si="147"/>
        <v>0</v>
      </c>
      <c r="CN19" s="18">
        <f t="shared" si="47"/>
        <v>0</v>
      </c>
      <c r="CO19" s="18">
        <f t="shared" si="48"/>
        <v>0</v>
      </c>
      <c r="CP19" s="18">
        <f t="shared" si="49"/>
        <v>0</v>
      </c>
      <c r="CQ19" s="18">
        <f t="shared" si="50"/>
        <v>0</v>
      </c>
      <c r="CR19" s="85">
        <f t="shared" si="51"/>
        <v>0</v>
      </c>
      <c r="CS19" s="82">
        <v>0</v>
      </c>
      <c r="CT19" s="18">
        <f t="shared" si="52"/>
        <v>0</v>
      </c>
      <c r="CU19" s="18">
        <f t="shared" si="53"/>
        <v>0</v>
      </c>
      <c r="CV19" s="18">
        <f t="shared" si="54"/>
        <v>0</v>
      </c>
      <c r="CW19" s="18">
        <f t="shared" si="55"/>
        <v>0</v>
      </c>
      <c r="CX19" s="18">
        <f t="shared" si="148"/>
        <v>0</v>
      </c>
      <c r="CY19" s="18">
        <f t="shared" si="149"/>
        <v>0</v>
      </c>
      <c r="CZ19" s="18">
        <f t="shared" si="150"/>
        <v>0</v>
      </c>
      <c r="DA19" s="18">
        <f t="shared" si="151"/>
        <v>0</v>
      </c>
      <c r="DB19" s="18">
        <f t="shared" si="152"/>
        <v>0</v>
      </c>
      <c r="DC19" s="18">
        <f t="shared" si="56"/>
        <v>0</v>
      </c>
      <c r="DD19" s="18">
        <f t="shared" si="57"/>
        <v>0</v>
      </c>
      <c r="DE19" s="18">
        <f t="shared" si="58"/>
        <v>0</v>
      </c>
      <c r="DF19" s="18">
        <f t="shared" si="59"/>
        <v>0</v>
      </c>
      <c r="DG19" s="85">
        <f t="shared" si="60"/>
        <v>0</v>
      </c>
      <c r="DH19" s="82">
        <v>0</v>
      </c>
      <c r="DI19" s="18">
        <f t="shared" si="61"/>
        <v>0</v>
      </c>
      <c r="DJ19" s="18">
        <f t="shared" si="62"/>
        <v>0</v>
      </c>
      <c r="DK19" s="18">
        <f t="shared" si="63"/>
        <v>0</v>
      </c>
      <c r="DL19" s="18">
        <f t="shared" si="64"/>
        <v>0</v>
      </c>
      <c r="DM19" s="18">
        <f t="shared" si="153"/>
        <v>0</v>
      </c>
      <c r="DN19" s="18">
        <f t="shared" si="154"/>
        <v>0</v>
      </c>
      <c r="DO19" s="18">
        <f t="shared" si="155"/>
        <v>0</v>
      </c>
      <c r="DP19" s="18">
        <f t="shared" si="156"/>
        <v>0</v>
      </c>
      <c r="DQ19" s="18">
        <f t="shared" si="157"/>
        <v>0</v>
      </c>
      <c r="DR19" s="18">
        <f t="shared" si="65"/>
        <v>0</v>
      </c>
      <c r="DS19" s="18">
        <f t="shared" si="66"/>
        <v>0</v>
      </c>
      <c r="DT19" s="18">
        <f t="shared" si="67"/>
        <v>0</v>
      </c>
      <c r="DU19" s="18">
        <f t="shared" si="68"/>
        <v>0</v>
      </c>
      <c r="DV19" s="85">
        <f t="shared" si="69"/>
        <v>0</v>
      </c>
      <c r="DW19" s="82">
        <v>0</v>
      </c>
      <c r="DX19" s="18">
        <f t="shared" si="70"/>
        <v>0</v>
      </c>
      <c r="DY19" s="18">
        <f t="shared" si="71"/>
        <v>0</v>
      </c>
      <c r="DZ19" s="18">
        <f t="shared" si="72"/>
        <v>0</v>
      </c>
      <c r="EA19" s="18">
        <f t="shared" si="73"/>
        <v>0</v>
      </c>
      <c r="EB19" s="18">
        <f t="shared" si="158"/>
        <v>0</v>
      </c>
      <c r="EC19" s="18">
        <f t="shared" si="159"/>
        <v>0</v>
      </c>
      <c r="ED19" s="18">
        <f t="shared" si="160"/>
        <v>0</v>
      </c>
      <c r="EE19" s="18">
        <f t="shared" si="161"/>
        <v>0</v>
      </c>
      <c r="EF19" s="18">
        <f t="shared" si="162"/>
        <v>0</v>
      </c>
      <c r="EG19" s="18">
        <f t="shared" si="74"/>
        <v>0</v>
      </c>
      <c r="EH19" s="18">
        <f t="shared" si="75"/>
        <v>0</v>
      </c>
      <c r="EI19" s="18">
        <f t="shared" si="76"/>
        <v>0</v>
      </c>
      <c r="EJ19" s="18">
        <f t="shared" si="77"/>
        <v>0</v>
      </c>
      <c r="EK19" s="85">
        <f t="shared" si="78"/>
        <v>0</v>
      </c>
      <c r="EL19" s="82">
        <v>0</v>
      </c>
      <c r="EM19" s="18">
        <f t="shared" si="79"/>
        <v>0</v>
      </c>
      <c r="EN19" s="18">
        <f t="shared" si="80"/>
        <v>0</v>
      </c>
      <c r="EO19" s="18">
        <f t="shared" si="81"/>
        <v>0</v>
      </c>
      <c r="EP19" s="18">
        <f t="shared" si="82"/>
        <v>0</v>
      </c>
      <c r="EQ19" s="18">
        <f t="shared" si="163"/>
        <v>0</v>
      </c>
      <c r="ER19" s="18">
        <f t="shared" si="164"/>
        <v>0</v>
      </c>
      <c r="ES19" s="18">
        <f t="shared" si="165"/>
        <v>0</v>
      </c>
      <c r="ET19" s="18">
        <f t="shared" si="166"/>
        <v>0</v>
      </c>
      <c r="EU19" s="18">
        <f t="shared" si="167"/>
        <v>0</v>
      </c>
      <c r="EV19" s="18">
        <f t="shared" si="83"/>
        <v>0</v>
      </c>
      <c r="EW19" s="18">
        <f t="shared" si="84"/>
        <v>0</v>
      </c>
      <c r="EX19" s="18">
        <f t="shared" si="85"/>
        <v>0</v>
      </c>
      <c r="EY19" s="18">
        <f t="shared" si="86"/>
        <v>0</v>
      </c>
      <c r="EZ19" s="85">
        <f t="shared" si="87"/>
        <v>0</v>
      </c>
      <c r="FA19" s="82">
        <v>0</v>
      </c>
      <c r="FB19" s="18">
        <f t="shared" si="88"/>
        <v>0</v>
      </c>
      <c r="FC19" s="18">
        <f t="shared" si="89"/>
        <v>0</v>
      </c>
      <c r="FD19" s="18">
        <f t="shared" si="90"/>
        <v>0</v>
      </c>
      <c r="FE19" s="18">
        <f t="shared" si="91"/>
        <v>0</v>
      </c>
      <c r="FF19" s="18">
        <f t="shared" si="168"/>
        <v>0</v>
      </c>
      <c r="FG19" s="18">
        <f t="shared" si="169"/>
        <v>0</v>
      </c>
      <c r="FH19" s="18">
        <f t="shared" si="170"/>
        <v>0</v>
      </c>
      <c r="FI19" s="18">
        <f t="shared" si="171"/>
        <v>0</v>
      </c>
      <c r="FJ19" s="18">
        <f t="shared" si="172"/>
        <v>0</v>
      </c>
      <c r="FK19" s="18">
        <f t="shared" si="92"/>
        <v>0</v>
      </c>
      <c r="FL19" s="18">
        <f t="shared" si="93"/>
        <v>0</v>
      </c>
      <c r="FM19" s="18">
        <f t="shared" si="94"/>
        <v>0</v>
      </c>
      <c r="FN19" s="18">
        <f t="shared" si="95"/>
        <v>0</v>
      </c>
      <c r="FO19" s="85">
        <f t="shared" si="96"/>
        <v>0</v>
      </c>
      <c r="FP19" s="82">
        <v>0</v>
      </c>
      <c r="FQ19" s="18">
        <f t="shared" si="97"/>
        <v>0</v>
      </c>
      <c r="FR19" s="18">
        <f t="shared" si="98"/>
        <v>0</v>
      </c>
      <c r="FS19" s="18">
        <f t="shared" si="99"/>
        <v>0</v>
      </c>
      <c r="FT19" s="18">
        <f t="shared" si="100"/>
        <v>0</v>
      </c>
      <c r="FU19" s="18">
        <f t="shared" si="173"/>
        <v>0</v>
      </c>
      <c r="FV19" s="18">
        <f t="shared" si="174"/>
        <v>0</v>
      </c>
      <c r="FW19" s="18">
        <f t="shared" si="175"/>
        <v>0</v>
      </c>
      <c r="FX19" s="18">
        <f t="shared" si="176"/>
        <v>0</v>
      </c>
      <c r="FY19" s="18">
        <f t="shared" si="177"/>
        <v>0</v>
      </c>
      <c r="FZ19" s="18">
        <f t="shared" si="101"/>
        <v>0</v>
      </c>
      <c r="GA19" s="18">
        <f t="shared" si="102"/>
        <v>0</v>
      </c>
      <c r="GB19" s="18">
        <f t="shared" si="103"/>
        <v>0</v>
      </c>
      <c r="GC19" s="18">
        <f t="shared" si="104"/>
        <v>0</v>
      </c>
      <c r="GD19" s="85">
        <f t="shared" si="105"/>
        <v>0</v>
      </c>
      <c r="GE19" s="82">
        <v>0</v>
      </c>
      <c r="GF19" s="18">
        <f t="shared" si="106"/>
        <v>0</v>
      </c>
      <c r="GG19" s="18">
        <f t="shared" si="107"/>
        <v>0</v>
      </c>
      <c r="GH19" s="18">
        <f t="shared" si="108"/>
        <v>0</v>
      </c>
      <c r="GI19" s="18">
        <f t="shared" si="109"/>
        <v>0</v>
      </c>
      <c r="GJ19" s="18">
        <f t="shared" si="178"/>
        <v>0</v>
      </c>
      <c r="GK19" s="18">
        <f t="shared" si="179"/>
        <v>0</v>
      </c>
      <c r="GL19" s="18">
        <f t="shared" si="180"/>
        <v>0</v>
      </c>
      <c r="GM19" s="18">
        <f t="shared" si="181"/>
        <v>0</v>
      </c>
      <c r="GN19" s="18">
        <f t="shared" si="182"/>
        <v>0</v>
      </c>
      <c r="GO19" s="18">
        <f t="shared" si="110"/>
        <v>0</v>
      </c>
      <c r="GP19" s="18">
        <f t="shared" si="111"/>
        <v>0</v>
      </c>
      <c r="GQ19" s="18">
        <f t="shared" si="112"/>
        <v>0</v>
      </c>
      <c r="GR19" s="18">
        <f t="shared" si="113"/>
        <v>0</v>
      </c>
      <c r="GS19" s="85">
        <f t="shared" si="114"/>
        <v>0</v>
      </c>
    </row>
    <row r="20" spans="1:201" x14ac:dyDescent="0.2">
      <c r="A20" s="89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99">
        <f t="shared" si="1"/>
        <v>0.98659566654425268</v>
      </c>
      <c r="G20" s="84">
        <v>145</v>
      </c>
      <c r="H20" s="18">
        <f t="shared" si="2"/>
        <v>36</v>
      </c>
      <c r="I20" s="18">
        <f t="shared" si="3"/>
        <v>36</v>
      </c>
      <c r="J20" s="18">
        <f t="shared" si="4"/>
        <v>36</v>
      </c>
      <c r="K20" s="18">
        <f t="shared" si="5"/>
        <v>37</v>
      </c>
      <c r="L20" s="18">
        <f t="shared" si="115"/>
        <v>2</v>
      </c>
      <c r="M20" s="18">
        <f t="shared" si="116"/>
        <v>1</v>
      </c>
      <c r="N20" s="18">
        <f t="shared" si="117"/>
        <v>1</v>
      </c>
      <c r="O20" s="18">
        <f t="shared" si="118"/>
        <v>1</v>
      </c>
      <c r="P20" s="18">
        <f t="shared" si="119"/>
        <v>-1</v>
      </c>
      <c r="Q20" s="18">
        <f t="shared" si="6"/>
        <v>143</v>
      </c>
      <c r="R20" s="18">
        <f t="shared" si="7"/>
        <v>36</v>
      </c>
      <c r="S20" s="18">
        <f t="shared" si="8"/>
        <v>36</v>
      </c>
      <c r="T20" s="18">
        <f t="shared" si="9"/>
        <v>36</v>
      </c>
      <c r="U20" s="85">
        <f t="shared" si="10"/>
        <v>35</v>
      </c>
      <c r="V20" s="82">
        <v>0</v>
      </c>
      <c r="W20" s="18">
        <f t="shared" si="11"/>
        <v>0</v>
      </c>
      <c r="X20" s="18">
        <f t="shared" si="12"/>
        <v>0</v>
      </c>
      <c r="Y20" s="18">
        <f t="shared" si="13"/>
        <v>0</v>
      </c>
      <c r="Z20" s="18">
        <f t="shared" si="14"/>
        <v>0</v>
      </c>
      <c r="AA20" s="18">
        <f t="shared" si="120"/>
        <v>0</v>
      </c>
      <c r="AB20" s="18">
        <f t="shared" si="121"/>
        <v>0</v>
      </c>
      <c r="AC20" s="18">
        <f t="shared" si="122"/>
        <v>0</v>
      </c>
      <c r="AD20" s="18">
        <f t="shared" si="123"/>
        <v>0</v>
      </c>
      <c r="AE20" s="18">
        <f t="shared" si="124"/>
        <v>0</v>
      </c>
      <c r="AF20" s="18">
        <f t="shared" si="15"/>
        <v>0</v>
      </c>
      <c r="AG20" s="18">
        <f t="shared" si="16"/>
        <v>0</v>
      </c>
      <c r="AH20" s="18">
        <f t="shared" si="17"/>
        <v>0</v>
      </c>
      <c r="AI20" s="18">
        <f t="shared" si="18"/>
        <v>0</v>
      </c>
      <c r="AJ20" s="85">
        <f t="shared" si="19"/>
        <v>0</v>
      </c>
      <c r="AK20" s="82">
        <v>0</v>
      </c>
      <c r="AL20" s="18">
        <f t="shared" si="20"/>
        <v>0</v>
      </c>
      <c r="AM20" s="18">
        <f t="shared" si="21"/>
        <v>0</v>
      </c>
      <c r="AN20" s="18">
        <f t="shared" si="22"/>
        <v>0</v>
      </c>
      <c r="AO20" s="18">
        <f t="shared" si="23"/>
        <v>0</v>
      </c>
      <c r="AP20" s="18">
        <f t="shared" si="125"/>
        <v>0</v>
      </c>
      <c r="AQ20" s="18">
        <f t="shared" si="126"/>
        <v>0</v>
      </c>
      <c r="AR20" s="18">
        <f t="shared" si="127"/>
        <v>0</v>
      </c>
      <c r="AS20" s="18">
        <f t="shared" si="128"/>
        <v>0</v>
      </c>
      <c r="AT20" s="18">
        <f t="shared" si="129"/>
        <v>0</v>
      </c>
      <c r="AU20" s="18">
        <f t="shared" si="24"/>
        <v>0</v>
      </c>
      <c r="AV20" s="18">
        <f t="shared" si="25"/>
        <v>0</v>
      </c>
      <c r="AW20" s="18">
        <f t="shared" si="26"/>
        <v>0</v>
      </c>
      <c r="AX20" s="18">
        <f t="shared" si="27"/>
        <v>0</v>
      </c>
      <c r="AY20" s="85">
        <f t="shared" si="28"/>
        <v>0</v>
      </c>
      <c r="AZ20" s="82">
        <v>0</v>
      </c>
      <c r="BA20" s="18">
        <f t="shared" si="29"/>
        <v>0</v>
      </c>
      <c r="BB20" s="18">
        <f t="shared" si="30"/>
        <v>0</v>
      </c>
      <c r="BC20" s="18">
        <f t="shared" si="31"/>
        <v>0</v>
      </c>
      <c r="BD20" s="18">
        <f t="shared" si="32"/>
        <v>0</v>
      </c>
      <c r="BE20" s="18">
        <f t="shared" si="130"/>
        <v>0</v>
      </c>
      <c r="BF20" s="18">
        <f t="shared" si="131"/>
        <v>0</v>
      </c>
      <c r="BG20" s="18">
        <f t="shared" si="132"/>
        <v>0</v>
      </c>
      <c r="BH20" s="18">
        <f t="shared" si="133"/>
        <v>0</v>
      </c>
      <c r="BI20" s="18">
        <f t="shared" si="134"/>
        <v>0</v>
      </c>
      <c r="BJ20" s="18">
        <f t="shared" si="33"/>
        <v>0</v>
      </c>
      <c r="BK20" s="18">
        <f t="shared" si="34"/>
        <v>0</v>
      </c>
      <c r="BL20" s="18">
        <f t="shared" si="35"/>
        <v>0</v>
      </c>
      <c r="BM20" s="18">
        <f t="shared" si="36"/>
        <v>0</v>
      </c>
      <c r="BN20" s="85">
        <f t="shared" si="37"/>
        <v>0</v>
      </c>
      <c r="BO20" s="82">
        <v>493</v>
      </c>
      <c r="BP20" s="18">
        <f t="shared" si="135"/>
        <v>493</v>
      </c>
      <c r="BQ20" s="18"/>
      <c r="BR20" s="18"/>
      <c r="BS20" s="18"/>
      <c r="BT20" s="18">
        <f t="shared" si="136"/>
        <v>7</v>
      </c>
      <c r="BU20" s="18">
        <f t="shared" si="137"/>
        <v>7</v>
      </c>
      <c r="BV20" s="18"/>
      <c r="BW20" s="18"/>
      <c r="BX20" s="18"/>
      <c r="BY20" s="18">
        <f t="shared" si="138"/>
        <v>486</v>
      </c>
      <c r="BZ20" s="18">
        <f t="shared" si="139"/>
        <v>486</v>
      </c>
      <c r="CA20" s="18">
        <f t="shared" si="140"/>
        <v>0</v>
      </c>
      <c r="CB20" s="18">
        <f t="shared" si="141"/>
        <v>0</v>
      </c>
      <c r="CC20" s="18">
        <f t="shared" si="142"/>
        <v>0</v>
      </c>
      <c r="CD20" s="82">
        <v>0</v>
      </c>
      <c r="CE20" s="18">
        <f t="shared" si="43"/>
        <v>0</v>
      </c>
      <c r="CF20" s="18">
        <f t="shared" si="44"/>
        <v>0</v>
      </c>
      <c r="CG20" s="18">
        <f t="shared" si="45"/>
        <v>0</v>
      </c>
      <c r="CH20" s="18">
        <f t="shared" si="46"/>
        <v>0</v>
      </c>
      <c r="CI20" s="18">
        <f t="shared" si="143"/>
        <v>0</v>
      </c>
      <c r="CJ20" s="18">
        <f t="shared" si="144"/>
        <v>0</v>
      </c>
      <c r="CK20" s="18">
        <f t="shared" si="145"/>
        <v>0</v>
      </c>
      <c r="CL20" s="18">
        <f t="shared" si="146"/>
        <v>0</v>
      </c>
      <c r="CM20" s="18">
        <f t="shared" si="147"/>
        <v>0</v>
      </c>
      <c r="CN20" s="18">
        <f t="shared" si="47"/>
        <v>0</v>
      </c>
      <c r="CO20" s="18">
        <f t="shared" si="48"/>
        <v>0</v>
      </c>
      <c r="CP20" s="18">
        <f t="shared" si="49"/>
        <v>0</v>
      </c>
      <c r="CQ20" s="18">
        <f t="shared" si="50"/>
        <v>0</v>
      </c>
      <c r="CR20" s="85">
        <f t="shared" si="51"/>
        <v>0</v>
      </c>
      <c r="CS20" s="82">
        <v>0</v>
      </c>
      <c r="CT20" s="18">
        <f t="shared" si="52"/>
        <v>0</v>
      </c>
      <c r="CU20" s="18">
        <f t="shared" si="53"/>
        <v>0</v>
      </c>
      <c r="CV20" s="18">
        <f t="shared" si="54"/>
        <v>0</v>
      </c>
      <c r="CW20" s="18">
        <f t="shared" si="55"/>
        <v>0</v>
      </c>
      <c r="CX20" s="18">
        <f t="shared" si="148"/>
        <v>0</v>
      </c>
      <c r="CY20" s="18">
        <f t="shared" si="149"/>
        <v>0</v>
      </c>
      <c r="CZ20" s="18">
        <f t="shared" si="150"/>
        <v>0</v>
      </c>
      <c r="DA20" s="18">
        <f t="shared" si="151"/>
        <v>0</v>
      </c>
      <c r="DB20" s="18">
        <f t="shared" si="152"/>
        <v>0</v>
      </c>
      <c r="DC20" s="18">
        <f t="shared" si="56"/>
        <v>0</v>
      </c>
      <c r="DD20" s="18">
        <f t="shared" si="57"/>
        <v>0</v>
      </c>
      <c r="DE20" s="18">
        <f t="shared" si="58"/>
        <v>0</v>
      </c>
      <c r="DF20" s="18">
        <f t="shared" si="59"/>
        <v>0</v>
      </c>
      <c r="DG20" s="85">
        <f t="shared" si="60"/>
        <v>0</v>
      </c>
      <c r="DH20" s="82">
        <v>0</v>
      </c>
      <c r="DI20" s="18">
        <f t="shared" si="61"/>
        <v>0</v>
      </c>
      <c r="DJ20" s="18">
        <f t="shared" si="62"/>
        <v>0</v>
      </c>
      <c r="DK20" s="18">
        <f t="shared" si="63"/>
        <v>0</v>
      </c>
      <c r="DL20" s="18">
        <f t="shared" si="64"/>
        <v>0</v>
      </c>
      <c r="DM20" s="18">
        <f t="shared" si="153"/>
        <v>0</v>
      </c>
      <c r="DN20" s="18">
        <f t="shared" si="154"/>
        <v>0</v>
      </c>
      <c r="DO20" s="18">
        <f t="shared" si="155"/>
        <v>0</v>
      </c>
      <c r="DP20" s="18">
        <f t="shared" si="156"/>
        <v>0</v>
      </c>
      <c r="DQ20" s="18">
        <f t="shared" si="157"/>
        <v>0</v>
      </c>
      <c r="DR20" s="18">
        <f t="shared" si="65"/>
        <v>0</v>
      </c>
      <c r="DS20" s="18">
        <f t="shared" si="66"/>
        <v>0</v>
      </c>
      <c r="DT20" s="18">
        <f t="shared" si="67"/>
        <v>0</v>
      </c>
      <c r="DU20" s="18">
        <f t="shared" si="68"/>
        <v>0</v>
      </c>
      <c r="DV20" s="85">
        <f t="shared" si="69"/>
        <v>0</v>
      </c>
      <c r="DW20" s="82">
        <v>0</v>
      </c>
      <c r="DX20" s="18">
        <f t="shared" si="70"/>
        <v>0</v>
      </c>
      <c r="DY20" s="18">
        <f t="shared" si="71"/>
        <v>0</v>
      </c>
      <c r="DZ20" s="18">
        <f t="shared" si="72"/>
        <v>0</v>
      </c>
      <c r="EA20" s="18">
        <f t="shared" si="73"/>
        <v>0</v>
      </c>
      <c r="EB20" s="18">
        <f t="shared" si="158"/>
        <v>0</v>
      </c>
      <c r="EC20" s="18">
        <f t="shared" si="159"/>
        <v>0</v>
      </c>
      <c r="ED20" s="18">
        <f t="shared" si="160"/>
        <v>0</v>
      </c>
      <c r="EE20" s="18">
        <f t="shared" si="161"/>
        <v>0</v>
      </c>
      <c r="EF20" s="18">
        <f t="shared" si="162"/>
        <v>0</v>
      </c>
      <c r="EG20" s="18">
        <f t="shared" si="74"/>
        <v>0</v>
      </c>
      <c r="EH20" s="18">
        <f t="shared" si="75"/>
        <v>0</v>
      </c>
      <c r="EI20" s="18">
        <f t="shared" si="76"/>
        <v>0</v>
      </c>
      <c r="EJ20" s="18">
        <f t="shared" si="77"/>
        <v>0</v>
      </c>
      <c r="EK20" s="85">
        <f t="shared" si="78"/>
        <v>0</v>
      </c>
      <c r="EL20" s="82">
        <v>0</v>
      </c>
      <c r="EM20" s="18">
        <f t="shared" si="79"/>
        <v>0</v>
      </c>
      <c r="EN20" s="18">
        <f t="shared" si="80"/>
        <v>0</v>
      </c>
      <c r="EO20" s="18">
        <f t="shared" si="81"/>
        <v>0</v>
      </c>
      <c r="EP20" s="18">
        <f t="shared" si="82"/>
        <v>0</v>
      </c>
      <c r="EQ20" s="18">
        <f t="shared" si="163"/>
        <v>0</v>
      </c>
      <c r="ER20" s="18">
        <f t="shared" si="164"/>
        <v>0</v>
      </c>
      <c r="ES20" s="18">
        <f t="shared" si="165"/>
        <v>0</v>
      </c>
      <c r="ET20" s="18">
        <f t="shared" si="166"/>
        <v>0</v>
      </c>
      <c r="EU20" s="18">
        <f t="shared" si="167"/>
        <v>0</v>
      </c>
      <c r="EV20" s="18">
        <f t="shared" si="83"/>
        <v>0</v>
      </c>
      <c r="EW20" s="18">
        <f t="shared" si="84"/>
        <v>0</v>
      </c>
      <c r="EX20" s="18">
        <f t="shared" si="85"/>
        <v>0</v>
      </c>
      <c r="EY20" s="18">
        <f t="shared" si="86"/>
        <v>0</v>
      </c>
      <c r="EZ20" s="85">
        <f t="shared" si="87"/>
        <v>0</v>
      </c>
      <c r="FA20" s="82">
        <v>0</v>
      </c>
      <c r="FB20" s="18">
        <f t="shared" si="88"/>
        <v>0</v>
      </c>
      <c r="FC20" s="18">
        <f t="shared" si="89"/>
        <v>0</v>
      </c>
      <c r="FD20" s="18">
        <f t="shared" si="90"/>
        <v>0</v>
      </c>
      <c r="FE20" s="18">
        <f t="shared" si="91"/>
        <v>0</v>
      </c>
      <c r="FF20" s="18">
        <f t="shared" si="168"/>
        <v>0</v>
      </c>
      <c r="FG20" s="18">
        <f t="shared" si="169"/>
        <v>0</v>
      </c>
      <c r="FH20" s="18">
        <f t="shared" si="170"/>
        <v>0</v>
      </c>
      <c r="FI20" s="18">
        <f t="shared" si="171"/>
        <v>0</v>
      </c>
      <c r="FJ20" s="18">
        <f t="shared" si="172"/>
        <v>0</v>
      </c>
      <c r="FK20" s="18">
        <f t="shared" si="92"/>
        <v>0</v>
      </c>
      <c r="FL20" s="18">
        <f t="shared" si="93"/>
        <v>0</v>
      </c>
      <c r="FM20" s="18">
        <f t="shared" si="94"/>
        <v>0</v>
      </c>
      <c r="FN20" s="18">
        <f t="shared" si="95"/>
        <v>0</v>
      </c>
      <c r="FO20" s="85">
        <f t="shared" si="96"/>
        <v>0</v>
      </c>
      <c r="FP20" s="82">
        <v>0</v>
      </c>
      <c r="FQ20" s="18">
        <f t="shared" si="97"/>
        <v>0</v>
      </c>
      <c r="FR20" s="18">
        <f t="shared" si="98"/>
        <v>0</v>
      </c>
      <c r="FS20" s="18">
        <f t="shared" si="99"/>
        <v>0</v>
      </c>
      <c r="FT20" s="18">
        <f t="shared" si="100"/>
        <v>0</v>
      </c>
      <c r="FU20" s="18">
        <f t="shared" si="173"/>
        <v>0</v>
      </c>
      <c r="FV20" s="18">
        <f t="shared" si="174"/>
        <v>0</v>
      </c>
      <c r="FW20" s="18">
        <f t="shared" si="175"/>
        <v>0</v>
      </c>
      <c r="FX20" s="18">
        <f t="shared" si="176"/>
        <v>0</v>
      </c>
      <c r="FY20" s="18">
        <f t="shared" si="177"/>
        <v>0</v>
      </c>
      <c r="FZ20" s="18">
        <f t="shared" si="101"/>
        <v>0</v>
      </c>
      <c r="GA20" s="18">
        <f t="shared" si="102"/>
        <v>0</v>
      </c>
      <c r="GB20" s="18">
        <f t="shared" si="103"/>
        <v>0</v>
      </c>
      <c r="GC20" s="18">
        <f t="shared" si="104"/>
        <v>0</v>
      </c>
      <c r="GD20" s="85">
        <f t="shared" si="105"/>
        <v>0</v>
      </c>
      <c r="GE20" s="82">
        <v>0</v>
      </c>
      <c r="GF20" s="18">
        <f t="shared" si="106"/>
        <v>0</v>
      </c>
      <c r="GG20" s="18">
        <f t="shared" si="107"/>
        <v>0</v>
      </c>
      <c r="GH20" s="18">
        <f t="shared" si="108"/>
        <v>0</v>
      </c>
      <c r="GI20" s="18">
        <f t="shared" si="109"/>
        <v>0</v>
      </c>
      <c r="GJ20" s="18">
        <f t="shared" si="178"/>
        <v>0</v>
      </c>
      <c r="GK20" s="18">
        <f t="shared" si="179"/>
        <v>0</v>
      </c>
      <c r="GL20" s="18">
        <f t="shared" si="180"/>
        <v>0</v>
      </c>
      <c r="GM20" s="18">
        <f t="shared" si="181"/>
        <v>0</v>
      </c>
      <c r="GN20" s="18">
        <f t="shared" si="182"/>
        <v>0</v>
      </c>
      <c r="GO20" s="18">
        <f t="shared" si="110"/>
        <v>0</v>
      </c>
      <c r="GP20" s="18">
        <f t="shared" si="111"/>
        <v>0</v>
      </c>
      <c r="GQ20" s="18">
        <f t="shared" si="112"/>
        <v>0</v>
      </c>
      <c r="GR20" s="18">
        <f t="shared" si="113"/>
        <v>0</v>
      </c>
      <c r="GS20" s="85">
        <f t="shared" si="114"/>
        <v>0</v>
      </c>
    </row>
    <row r="21" spans="1:201" x14ac:dyDescent="0.2">
      <c r="A21" s="89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99">
        <f t="shared" si="1"/>
        <v>7.8951865565366042E-2</v>
      </c>
      <c r="G21" s="84">
        <v>416</v>
      </c>
      <c r="H21" s="18">
        <f t="shared" si="2"/>
        <v>104</v>
      </c>
      <c r="I21" s="18">
        <f t="shared" si="3"/>
        <v>104</v>
      </c>
      <c r="J21" s="18">
        <f t="shared" si="4"/>
        <v>104</v>
      </c>
      <c r="K21" s="18">
        <f t="shared" si="5"/>
        <v>104</v>
      </c>
      <c r="L21" s="18">
        <f t="shared" si="115"/>
        <v>383</v>
      </c>
      <c r="M21" s="18">
        <f t="shared" si="116"/>
        <v>96</v>
      </c>
      <c r="N21" s="18">
        <f t="shared" si="117"/>
        <v>96</v>
      </c>
      <c r="O21" s="18">
        <f t="shared" si="118"/>
        <v>96</v>
      </c>
      <c r="P21" s="18">
        <f t="shared" si="119"/>
        <v>95</v>
      </c>
      <c r="Q21" s="18">
        <f t="shared" si="6"/>
        <v>33</v>
      </c>
      <c r="R21" s="18">
        <f t="shared" si="7"/>
        <v>8</v>
      </c>
      <c r="S21" s="18">
        <f t="shared" si="8"/>
        <v>8</v>
      </c>
      <c r="T21" s="18">
        <f t="shared" si="9"/>
        <v>8</v>
      </c>
      <c r="U21" s="85">
        <f t="shared" si="10"/>
        <v>9</v>
      </c>
      <c r="V21" s="82">
        <v>901</v>
      </c>
      <c r="W21" s="18">
        <f t="shared" si="11"/>
        <v>225</v>
      </c>
      <c r="X21" s="18">
        <f t="shared" si="12"/>
        <v>225</v>
      </c>
      <c r="Y21" s="18">
        <f t="shared" si="13"/>
        <v>225</v>
      </c>
      <c r="Z21" s="18">
        <f t="shared" si="14"/>
        <v>226</v>
      </c>
      <c r="AA21" s="18">
        <f t="shared" si="120"/>
        <v>830</v>
      </c>
      <c r="AB21" s="18">
        <f t="shared" si="121"/>
        <v>208</v>
      </c>
      <c r="AC21" s="18">
        <f t="shared" si="122"/>
        <v>208</v>
      </c>
      <c r="AD21" s="18">
        <f t="shared" si="123"/>
        <v>208</v>
      </c>
      <c r="AE21" s="18">
        <f t="shared" si="124"/>
        <v>206</v>
      </c>
      <c r="AF21" s="18">
        <f t="shared" si="15"/>
        <v>71</v>
      </c>
      <c r="AG21" s="18">
        <f t="shared" si="16"/>
        <v>18</v>
      </c>
      <c r="AH21" s="18">
        <f t="shared" si="17"/>
        <v>18</v>
      </c>
      <c r="AI21" s="18">
        <f t="shared" si="18"/>
        <v>18</v>
      </c>
      <c r="AJ21" s="85">
        <f t="shared" si="19"/>
        <v>17</v>
      </c>
      <c r="AK21" s="82">
        <v>0</v>
      </c>
      <c r="AL21" s="18">
        <f t="shared" si="20"/>
        <v>0</v>
      </c>
      <c r="AM21" s="18">
        <f t="shared" si="21"/>
        <v>0</v>
      </c>
      <c r="AN21" s="18">
        <f t="shared" si="22"/>
        <v>0</v>
      </c>
      <c r="AO21" s="18">
        <f t="shared" si="23"/>
        <v>0</v>
      </c>
      <c r="AP21" s="18">
        <f t="shared" si="125"/>
        <v>0</v>
      </c>
      <c r="AQ21" s="18">
        <f t="shared" si="126"/>
        <v>0</v>
      </c>
      <c r="AR21" s="18">
        <f t="shared" si="127"/>
        <v>0</v>
      </c>
      <c r="AS21" s="18">
        <f t="shared" si="128"/>
        <v>0</v>
      </c>
      <c r="AT21" s="18">
        <f t="shared" si="129"/>
        <v>0</v>
      </c>
      <c r="AU21" s="18">
        <f t="shared" si="24"/>
        <v>0</v>
      </c>
      <c r="AV21" s="18">
        <f t="shared" si="25"/>
        <v>0</v>
      </c>
      <c r="AW21" s="18">
        <f t="shared" si="26"/>
        <v>0</v>
      </c>
      <c r="AX21" s="18">
        <f t="shared" si="27"/>
        <v>0</v>
      </c>
      <c r="AY21" s="85">
        <f t="shared" si="28"/>
        <v>0</v>
      </c>
      <c r="AZ21" s="82">
        <v>0</v>
      </c>
      <c r="BA21" s="18">
        <f t="shared" si="29"/>
        <v>0</v>
      </c>
      <c r="BB21" s="18">
        <f t="shared" si="30"/>
        <v>0</v>
      </c>
      <c r="BC21" s="18">
        <f t="shared" si="31"/>
        <v>0</v>
      </c>
      <c r="BD21" s="18">
        <f t="shared" si="32"/>
        <v>0</v>
      </c>
      <c r="BE21" s="18">
        <f t="shared" si="130"/>
        <v>0</v>
      </c>
      <c r="BF21" s="18">
        <f t="shared" si="131"/>
        <v>0</v>
      </c>
      <c r="BG21" s="18">
        <f t="shared" si="132"/>
        <v>0</v>
      </c>
      <c r="BH21" s="18">
        <f t="shared" si="133"/>
        <v>0</v>
      </c>
      <c r="BI21" s="18">
        <f t="shared" si="134"/>
        <v>0</v>
      </c>
      <c r="BJ21" s="18">
        <f t="shared" si="33"/>
        <v>0</v>
      </c>
      <c r="BK21" s="18">
        <f t="shared" si="34"/>
        <v>0</v>
      </c>
      <c r="BL21" s="18">
        <f t="shared" si="35"/>
        <v>0</v>
      </c>
      <c r="BM21" s="18">
        <f t="shared" si="36"/>
        <v>0</v>
      </c>
      <c r="BN21" s="85">
        <f t="shared" si="37"/>
        <v>0</v>
      </c>
      <c r="BO21" s="82">
        <v>326</v>
      </c>
      <c r="BP21" s="18">
        <f t="shared" si="135"/>
        <v>326</v>
      </c>
      <c r="BQ21" s="18"/>
      <c r="BR21" s="18"/>
      <c r="BS21" s="18"/>
      <c r="BT21" s="18">
        <f t="shared" si="136"/>
        <v>300</v>
      </c>
      <c r="BU21" s="18">
        <f t="shared" si="137"/>
        <v>300</v>
      </c>
      <c r="BV21" s="18"/>
      <c r="BW21" s="18"/>
      <c r="BX21" s="18"/>
      <c r="BY21" s="18">
        <f t="shared" si="138"/>
        <v>26</v>
      </c>
      <c r="BZ21" s="18">
        <f t="shared" si="139"/>
        <v>26</v>
      </c>
      <c r="CA21" s="18">
        <f t="shared" si="140"/>
        <v>0</v>
      </c>
      <c r="CB21" s="18">
        <f t="shared" si="141"/>
        <v>0</v>
      </c>
      <c r="CC21" s="18">
        <f t="shared" si="142"/>
        <v>0</v>
      </c>
      <c r="CD21" s="82">
        <v>0</v>
      </c>
      <c r="CE21" s="18">
        <f t="shared" si="43"/>
        <v>0</v>
      </c>
      <c r="CF21" s="18">
        <f t="shared" si="44"/>
        <v>0</v>
      </c>
      <c r="CG21" s="18">
        <f t="shared" si="45"/>
        <v>0</v>
      </c>
      <c r="CH21" s="18">
        <f t="shared" si="46"/>
        <v>0</v>
      </c>
      <c r="CI21" s="18">
        <f t="shared" si="143"/>
        <v>0</v>
      </c>
      <c r="CJ21" s="18">
        <f t="shared" si="144"/>
        <v>0</v>
      </c>
      <c r="CK21" s="18">
        <f t="shared" si="145"/>
        <v>0</v>
      </c>
      <c r="CL21" s="18">
        <f t="shared" si="146"/>
        <v>0</v>
      </c>
      <c r="CM21" s="18">
        <f t="shared" si="147"/>
        <v>0</v>
      </c>
      <c r="CN21" s="18">
        <f t="shared" si="47"/>
        <v>0</v>
      </c>
      <c r="CO21" s="18">
        <f t="shared" si="48"/>
        <v>0</v>
      </c>
      <c r="CP21" s="18">
        <f t="shared" si="49"/>
        <v>0</v>
      </c>
      <c r="CQ21" s="18">
        <f t="shared" si="50"/>
        <v>0</v>
      </c>
      <c r="CR21" s="85">
        <f t="shared" si="51"/>
        <v>0</v>
      </c>
      <c r="CS21" s="82">
        <v>0</v>
      </c>
      <c r="CT21" s="18">
        <f t="shared" si="52"/>
        <v>0</v>
      </c>
      <c r="CU21" s="18">
        <f t="shared" si="53"/>
        <v>0</v>
      </c>
      <c r="CV21" s="18">
        <f t="shared" si="54"/>
        <v>0</v>
      </c>
      <c r="CW21" s="18">
        <f t="shared" si="55"/>
        <v>0</v>
      </c>
      <c r="CX21" s="18">
        <f t="shared" si="148"/>
        <v>0</v>
      </c>
      <c r="CY21" s="18">
        <f t="shared" si="149"/>
        <v>0</v>
      </c>
      <c r="CZ21" s="18">
        <f t="shared" si="150"/>
        <v>0</v>
      </c>
      <c r="DA21" s="18">
        <f t="shared" si="151"/>
        <v>0</v>
      </c>
      <c r="DB21" s="18">
        <f t="shared" si="152"/>
        <v>0</v>
      </c>
      <c r="DC21" s="18">
        <f t="shared" si="56"/>
        <v>0</v>
      </c>
      <c r="DD21" s="18">
        <f t="shared" si="57"/>
        <v>0</v>
      </c>
      <c r="DE21" s="18">
        <f t="shared" si="58"/>
        <v>0</v>
      </c>
      <c r="DF21" s="18">
        <f t="shared" si="59"/>
        <v>0</v>
      </c>
      <c r="DG21" s="85">
        <f t="shared" si="60"/>
        <v>0</v>
      </c>
      <c r="DH21" s="82">
        <v>0</v>
      </c>
      <c r="DI21" s="18">
        <f t="shared" si="61"/>
        <v>0</v>
      </c>
      <c r="DJ21" s="18">
        <f t="shared" si="62"/>
        <v>0</v>
      </c>
      <c r="DK21" s="18">
        <f t="shared" si="63"/>
        <v>0</v>
      </c>
      <c r="DL21" s="18">
        <f t="shared" si="64"/>
        <v>0</v>
      </c>
      <c r="DM21" s="18">
        <f t="shared" si="153"/>
        <v>0</v>
      </c>
      <c r="DN21" s="18">
        <f t="shared" si="154"/>
        <v>0</v>
      </c>
      <c r="DO21" s="18">
        <f t="shared" si="155"/>
        <v>0</v>
      </c>
      <c r="DP21" s="18">
        <f t="shared" si="156"/>
        <v>0</v>
      </c>
      <c r="DQ21" s="18">
        <f t="shared" si="157"/>
        <v>0</v>
      </c>
      <c r="DR21" s="18">
        <f t="shared" si="65"/>
        <v>0</v>
      </c>
      <c r="DS21" s="18">
        <f t="shared" si="66"/>
        <v>0</v>
      </c>
      <c r="DT21" s="18">
        <f t="shared" si="67"/>
        <v>0</v>
      </c>
      <c r="DU21" s="18">
        <f t="shared" si="68"/>
        <v>0</v>
      </c>
      <c r="DV21" s="85">
        <f t="shared" si="69"/>
        <v>0</v>
      </c>
      <c r="DW21" s="82">
        <v>0</v>
      </c>
      <c r="DX21" s="18">
        <f t="shared" si="70"/>
        <v>0</v>
      </c>
      <c r="DY21" s="18">
        <f t="shared" si="71"/>
        <v>0</v>
      </c>
      <c r="DZ21" s="18">
        <f t="shared" si="72"/>
        <v>0</v>
      </c>
      <c r="EA21" s="18">
        <f t="shared" si="73"/>
        <v>0</v>
      </c>
      <c r="EB21" s="18">
        <f t="shared" si="158"/>
        <v>0</v>
      </c>
      <c r="EC21" s="18">
        <f t="shared" si="159"/>
        <v>0</v>
      </c>
      <c r="ED21" s="18">
        <f t="shared" si="160"/>
        <v>0</v>
      </c>
      <c r="EE21" s="18">
        <f t="shared" si="161"/>
        <v>0</v>
      </c>
      <c r="EF21" s="18">
        <f t="shared" si="162"/>
        <v>0</v>
      </c>
      <c r="EG21" s="18">
        <f t="shared" si="74"/>
        <v>0</v>
      </c>
      <c r="EH21" s="18">
        <f t="shared" si="75"/>
        <v>0</v>
      </c>
      <c r="EI21" s="18">
        <f t="shared" si="76"/>
        <v>0</v>
      </c>
      <c r="EJ21" s="18">
        <f t="shared" si="77"/>
        <v>0</v>
      </c>
      <c r="EK21" s="85">
        <f t="shared" si="78"/>
        <v>0</v>
      </c>
      <c r="EL21" s="82">
        <v>0</v>
      </c>
      <c r="EM21" s="18">
        <f t="shared" si="79"/>
        <v>0</v>
      </c>
      <c r="EN21" s="18">
        <f t="shared" si="80"/>
        <v>0</v>
      </c>
      <c r="EO21" s="18">
        <f t="shared" si="81"/>
        <v>0</v>
      </c>
      <c r="EP21" s="18">
        <f t="shared" si="82"/>
        <v>0</v>
      </c>
      <c r="EQ21" s="18">
        <f t="shared" si="163"/>
        <v>0</v>
      </c>
      <c r="ER21" s="18">
        <f t="shared" si="164"/>
        <v>0</v>
      </c>
      <c r="ES21" s="18">
        <f t="shared" si="165"/>
        <v>0</v>
      </c>
      <c r="ET21" s="18">
        <f t="shared" si="166"/>
        <v>0</v>
      </c>
      <c r="EU21" s="18">
        <f t="shared" si="167"/>
        <v>0</v>
      </c>
      <c r="EV21" s="18">
        <f t="shared" si="83"/>
        <v>0</v>
      </c>
      <c r="EW21" s="18">
        <f t="shared" si="84"/>
        <v>0</v>
      </c>
      <c r="EX21" s="18">
        <f t="shared" si="85"/>
        <v>0</v>
      </c>
      <c r="EY21" s="18">
        <f t="shared" si="86"/>
        <v>0</v>
      </c>
      <c r="EZ21" s="85">
        <f t="shared" si="87"/>
        <v>0</v>
      </c>
      <c r="FA21" s="82">
        <v>0</v>
      </c>
      <c r="FB21" s="18">
        <f t="shared" si="88"/>
        <v>0</v>
      </c>
      <c r="FC21" s="18">
        <f t="shared" si="89"/>
        <v>0</v>
      </c>
      <c r="FD21" s="18">
        <f t="shared" si="90"/>
        <v>0</v>
      </c>
      <c r="FE21" s="18">
        <f t="shared" si="91"/>
        <v>0</v>
      </c>
      <c r="FF21" s="18">
        <f t="shared" si="168"/>
        <v>0</v>
      </c>
      <c r="FG21" s="18">
        <f t="shared" si="169"/>
        <v>0</v>
      </c>
      <c r="FH21" s="18">
        <f t="shared" si="170"/>
        <v>0</v>
      </c>
      <c r="FI21" s="18">
        <f t="shared" si="171"/>
        <v>0</v>
      </c>
      <c r="FJ21" s="18">
        <f t="shared" si="172"/>
        <v>0</v>
      </c>
      <c r="FK21" s="18">
        <f t="shared" si="92"/>
        <v>0</v>
      </c>
      <c r="FL21" s="18">
        <f t="shared" si="93"/>
        <v>0</v>
      </c>
      <c r="FM21" s="18">
        <f t="shared" si="94"/>
        <v>0</v>
      </c>
      <c r="FN21" s="18">
        <f t="shared" si="95"/>
        <v>0</v>
      </c>
      <c r="FO21" s="85">
        <f t="shared" si="96"/>
        <v>0</v>
      </c>
      <c r="FP21" s="82">
        <v>0</v>
      </c>
      <c r="FQ21" s="18">
        <f t="shared" si="97"/>
        <v>0</v>
      </c>
      <c r="FR21" s="18">
        <f t="shared" si="98"/>
        <v>0</v>
      </c>
      <c r="FS21" s="18">
        <f t="shared" si="99"/>
        <v>0</v>
      </c>
      <c r="FT21" s="18">
        <f t="shared" si="100"/>
        <v>0</v>
      </c>
      <c r="FU21" s="18">
        <f t="shared" si="173"/>
        <v>0</v>
      </c>
      <c r="FV21" s="18">
        <f t="shared" si="174"/>
        <v>0</v>
      </c>
      <c r="FW21" s="18">
        <f t="shared" si="175"/>
        <v>0</v>
      </c>
      <c r="FX21" s="18">
        <f t="shared" si="176"/>
        <v>0</v>
      </c>
      <c r="FY21" s="18">
        <f t="shared" si="177"/>
        <v>0</v>
      </c>
      <c r="FZ21" s="18">
        <f t="shared" si="101"/>
        <v>0</v>
      </c>
      <c r="GA21" s="18">
        <f t="shared" si="102"/>
        <v>0</v>
      </c>
      <c r="GB21" s="18">
        <f t="shared" si="103"/>
        <v>0</v>
      </c>
      <c r="GC21" s="18">
        <f t="shared" si="104"/>
        <v>0</v>
      </c>
      <c r="GD21" s="85">
        <f t="shared" si="105"/>
        <v>0</v>
      </c>
      <c r="GE21" s="82">
        <v>0</v>
      </c>
      <c r="GF21" s="18">
        <f t="shared" si="106"/>
        <v>0</v>
      </c>
      <c r="GG21" s="18">
        <f t="shared" si="107"/>
        <v>0</v>
      </c>
      <c r="GH21" s="18">
        <f t="shared" si="108"/>
        <v>0</v>
      </c>
      <c r="GI21" s="18">
        <f t="shared" si="109"/>
        <v>0</v>
      </c>
      <c r="GJ21" s="18">
        <f t="shared" si="178"/>
        <v>0</v>
      </c>
      <c r="GK21" s="18">
        <f t="shared" si="179"/>
        <v>0</v>
      </c>
      <c r="GL21" s="18">
        <f t="shared" si="180"/>
        <v>0</v>
      </c>
      <c r="GM21" s="18">
        <f t="shared" si="181"/>
        <v>0</v>
      </c>
      <c r="GN21" s="18">
        <f t="shared" si="182"/>
        <v>0</v>
      </c>
      <c r="GO21" s="18">
        <f t="shared" si="110"/>
        <v>0</v>
      </c>
      <c r="GP21" s="18">
        <f t="shared" si="111"/>
        <v>0</v>
      </c>
      <c r="GQ21" s="18">
        <f t="shared" si="112"/>
        <v>0</v>
      </c>
      <c r="GR21" s="18">
        <f t="shared" si="113"/>
        <v>0</v>
      </c>
      <c r="GS21" s="85">
        <f t="shared" si="114"/>
        <v>0</v>
      </c>
    </row>
    <row r="22" spans="1:201" x14ac:dyDescent="0.2">
      <c r="A22" s="89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99">
        <f t="shared" si="1"/>
        <v>0.920952742455874</v>
      </c>
      <c r="G22" s="84">
        <v>347</v>
      </c>
      <c r="H22" s="18">
        <f t="shared" si="2"/>
        <v>87</v>
      </c>
      <c r="I22" s="18">
        <f t="shared" si="3"/>
        <v>87</v>
      </c>
      <c r="J22" s="18">
        <f t="shared" si="4"/>
        <v>87</v>
      </c>
      <c r="K22" s="18">
        <f t="shared" si="5"/>
        <v>86</v>
      </c>
      <c r="L22" s="18">
        <f t="shared" si="115"/>
        <v>27</v>
      </c>
      <c r="M22" s="18">
        <f t="shared" si="116"/>
        <v>7</v>
      </c>
      <c r="N22" s="18">
        <f t="shared" si="117"/>
        <v>7</v>
      </c>
      <c r="O22" s="18">
        <f t="shared" si="118"/>
        <v>7</v>
      </c>
      <c r="P22" s="18">
        <f t="shared" si="119"/>
        <v>6</v>
      </c>
      <c r="Q22" s="18">
        <f t="shared" si="6"/>
        <v>320</v>
      </c>
      <c r="R22" s="18">
        <f t="shared" si="7"/>
        <v>80</v>
      </c>
      <c r="S22" s="18">
        <f t="shared" si="8"/>
        <v>80</v>
      </c>
      <c r="T22" s="18">
        <f t="shared" si="9"/>
        <v>80</v>
      </c>
      <c r="U22" s="85">
        <f t="shared" si="10"/>
        <v>80</v>
      </c>
      <c r="V22" s="82">
        <v>0</v>
      </c>
      <c r="W22" s="18">
        <f t="shared" si="11"/>
        <v>0</v>
      </c>
      <c r="X22" s="18">
        <f t="shared" si="12"/>
        <v>0</v>
      </c>
      <c r="Y22" s="18">
        <f t="shared" si="13"/>
        <v>0</v>
      </c>
      <c r="Z22" s="18">
        <f t="shared" si="14"/>
        <v>0</v>
      </c>
      <c r="AA22" s="18">
        <f t="shared" si="120"/>
        <v>0</v>
      </c>
      <c r="AB22" s="18">
        <f t="shared" si="121"/>
        <v>0</v>
      </c>
      <c r="AC22" s="18">
        <f t="shared" si="122"/>
        <v>0</v>
      </c>
      <c r="AD22" s="18">
        <f t="shared" si="123"/>
        <v>0</v>
      </c>
      <c r="AE22" s="18">
        <f t="shared" si="124"/>
        <v>0</v>
      </c>
      <c r="AF22" s="18">
        <f t="shared" si="15"/>
        <v>0</v>
      </c>
      <c r="AG22" s="18">
        <f t="shared" si="16"/>
        <v>0</v>
      </c>
      <c r="AH22" s="18">
        <f t="shared" si="17"/>
        <v>0</v>
      </c>
      <c r="AI22" s="18">
        <f t="shared" si="18"/>
        <v>0</v>
      </c>
      <c r="AJ22" s="85">
        <f t="shared" si="19"/>
        <v>0</v>
      </c>
      <c r="AK22" s="82">
        <v>0</v>
      </c>
      <c r="AL22" s="18">
        <f t="shared" si="20"/>
        <v>0</v>
      </c>
      <c r="AM22" s="18">
        <f t="shared" si="21"/>
        <v>0</v>
      </c>
      <c r="AN22" s="18">
        <f t="shared" si="22"/>
        <v>0</v>
      </c>
      <c r="AO22" s="18">
        <f t="shared" si="23"/>
        <v>0</v>
      </c>
      <c r="AP22" s="18">
        <f t="shared" si="125"/>
        <v>0</v>
      </c>
      <c r="AQ22" s="18">
        <f t="shared" si="126"/>
        <v>0</v>
      </c>
      <c r="AR22" s="18">
        <f t="shared" si="127"/>
        <v>0</v>
      </c>
      <c r="AS22" s="18">
        <f t="shared" si="128"/>
        <v>0</v>
      </c>
      <c r="AT22" s="18">
        <f t="shared" si="129"/>
        <v>0</v>
      </c>
      <c r="AU22" s="18">
        <f t="shared" si="24"/>
        <v>0</v>
      </c>
      <c r="AV22" s="18">
        <f t="shared" si="25"/>
        <v>0</v>
      </c>
      <c r="AW22" s="18">
        <f t="shared" si="26"/>
        <v>0</v>
      </c>
      <c r="AX22" s="18">
        <f t="shared" si="27"/>
        <v>0</v>
      </c>
      <c r="AY22" s="85">
        <f t="shared" si="28"/>
        <v>0</v>
      </c>
      <c r="AZ22" s="82">
        <v>0</v>
      </c>
      <c r="BA22" s="18">
        <f t="shared" si="29"/>
        <v>0</v>
      </c>
      <c r="BB22" s="18">
        <f t="shared" si="30"/>
        <v>0</v>
      </c>
      <c r="BC22" s="18">
        <f t="shared" si="31"/>
        <v>0</v>
      </c>
      <c r="BD22" s="18">
        <f t="shared" si="32"/>
        <v>0</v>
      </c>
      <c r="BE22" s="18">
        <f t="shared" si="130"/>
        <v>0</v>
      </c>
      <c r="BF22" s="18">
        <f t="shared" si="131"/>
        <v>0</v>
      </c>
      <c r="BG22" s="18">
        <f t="shared" si="132"/>
        <v>0</v>
      </c>
      <c r="BH22" s="18">
        <f t="shared" si="133"/>
        <v>0</v>
      </c>
      <c r="BI22" s="18">
        <f t="shared" si="134"/>
        <v>0</v>
      </c>
      <c r="BJ22" s="18">
        <f t="shared" si="33"/>
        <v>0</v>
      </c>
      <c r="BK22" s="18">
        <f t="shared" si="34"/>
        <v>0</v>
      </c>
      <c r="BL22" s="18">
        <f t="shared" si="35"/>
        <v>0</v>
      </c>
      <c r="BM22" s="18">
        <f t="shared" si="36"/>
        <v>0</v>
      </c>
      <c r="BN22" s="85">
        <f t="shared" si="37"/>
        <v>0</v>
      </c>
      <c r="BO22" s="82">
        <v>273</v>
      </c>
      <c r="BP22" s="18">
        <f t="shared" si="135"/>
        <v>273</v>
      </c>
      <c r="BQ22" s="18"/>
      <c r="BR22" s="18"/>
      <c r="BS22" s="18"/>
      <c r="BT22" s="18">
        <f t="shared" si="136"/>
        <v>22</v>
      </c>
      <c r="BU22" s="18">
        <f t="shared" si="137"/>
        <v>22</v>
      </c>
      <c r="BV22" s="18"/>
      <c r="BW22" s="18"/>
      <c r="BX22" s="18"/>
      <c r="BY22" s="18">
        <f t="shared" si="138"/>
        <v>251</v>
      </c>
      <c r="BZ22" s="18">
        <f t="shared" si="139"/>
        <v>251</v>
      </c>
      <c r="CA22" s="18">
        <f t="shared" si="140"/>
        <v>0</v>
      </c>
      <c r="CB22" s="18">
        <f t="shared" si="141"/>
        <v>0</v>
      </c>
      <c r="CC22" s="18">
        <f t="shared" si="142"/>
        <v>0</v>
      </c>
      <c r="CD22" s="82">
        <v>0</v>
      </c>
      <c r="CE22" s="18">
        <f t="shared" si="43"/>
        <v>0</v>
      </c>
      <c r="CF22" s="18">
        <f t="shared" si="44"/>
        <v>0</v>
      </c>
      <c r="CG22" s="18">
        <f t="shared" si="45"/>
        <v>0</v>
      </c>
      <c r="CH22" s="18">
        <f t="shared" si="46"/>
        <v>0</v>
      </c>
      <c r="CI22" s="18">
        <f t="shared" si="143"/>
        <v>0</v>
      </c>
      <c r="CJ22" s="18">
        <f t="shared" si="144"/>
        <v>0</v>
      </c>
      <c r="CK22" s="18">
        <f t="shared" si="145"/>
        <v>0</v>
      </c>
      <c r="CL22" s="18">
        <f t="shared" si="146"/>
        <v>0</v>
      </c>
      <c r="CM22" s="18">
        <f t="shared" si="147"/>
        <v>0</v>
      </c>
      <c r="CN22" s="18">
        <f t="shared" si="47"/>
        <v>0</v>
      </c>
      <c r="CO22" s="18">
        <f t="shared" si="48"/>
        <v>0</v>
      </c>
      <c r="CP22" s="18">
        <f t="shared" si="49"/>
        <v>0</v>
      </c>
      <c r="CQ22" s="18">
        <f t="shared" si="50"/>
        <v>0</v>
      </c>
      <c r="CR22" s="85">
        <f t="shared" si="51"/>
        <v>0</v>
      </c>
      <c r="CS22" s="82">
        <v>0</v>
      </c>
      <c r="CT22" s="18">
        <f t="shared" si="52"/>
        <v>0</v>
      </c>
      <c r="CU22" s="18">
        <f t="shared" si="53"/>
        <v>0</v>
      </c>
      <c r="CV22" s="18">
        <f t="shared" si="54"/>
        <v>0</v>
      </c>
      <c r="CW22" s="18">
        <f t="shared" si="55"/>
        <v>0</v>
      </c>
      <c r="CX22" s="18">
        <f t="shared" si="148"/>
        <v>0</v>
      </c>
      <c r="CY22" s="18">
        <f t="shared" si="149"/>
        <v>0</v>
      </c>
      <c r="CZ22" s="18">
        <f t="shared" si="150"/>
        <v>0</v>
      </c>
      <c r="DA22" s="18">
        <f t="shared" si="151"/>
        <v>0</v>
      </c>
      <c r="DB22" s="18">
        <f t="shared" si="152"/>
        <v>0</v>
      </c>
      <c r="DC22" s="18">
        <f t="shared" si="56"/>
        <v>0</v>
      </c>
      <c r="DD22" s="18">
        <f t="shared" si="57"/>
        <v>0</v>
      </c>
      <c r="DE22" s="18">
        <f t="shared" si="58"/>
        <v>0</v>
      </c>
      <c r="DF22" s="18">
        <f t="shared" si="59"/>
        <v>0</v>
      </c>
      <c r="DG22" s="85">
        <f t="shared" si="60"/>
        <v>0</v>
      </c>
      <c r="DH22" s="82">
        <v>0</v>
      </c>
      <c r="DI22" s="18">
        <f t="shared" si="61"/>
        <v>0</v>
      </c>
      <c r="DJ22" s="18">
        <f t="shared" si="62"/>
        <v>0</v>
      </c>
      <c r="DK22" s="18">
        <f t="shared" si="63"/>
        <v>0</v>
      </c>
      <c r="DL22" s="18">
        <f t="shared" si="64"/>
        <v>0</v>
      </c>
      <c r="DM22" s="18">
        <f t="shared" si="153"/>
        <v>0</v>
      </c>
      <c r="DN22" s="18">
        <f t="shared" si="154"/>
        <v>0</v>
      </c>
      <c r="DO22" s="18">
        <f t="shared" si="155"/>
        <v>0</v>
      </c>
      <c r="DP22" s="18">
        <f t="shared" si="156"/>
        <v>0</v>
      </c>
      <c r="DQ22" s="18">
        <f t="shared" si="157"/>
        <v>0</v>
      </c>
      <c r="DR22" s="18">
        <f t="shared" si="65"/>
        <v>0</v>
      </c>
      <c r="DS22" s="18">
        <f t="shared" si="66"/>
        <v>0</v>
      </c>
      <c r="DT22" s="18">
        <f t="shared" si="67"/>
        <v>0</v>
      </c>
      <c r="DU22" s="18">
        <f t="shared" si="68"/>
        <v>0</v>
      </c>
      <c r="DV22" s="85">
        <f t="shared" si="69"/>
        <v>0</v>
      </c>
      <c r="DW22" s="82">
        <v>0</v>
      </c>
      <c r="DX22" s="18">
        <f t="shared" si="70"/>
        <v>0</v>
      </c>
      <c r="DY22" s="18">
        <f t="shared" si="71"/>
        <v>0</v>
      </c>
      <c r="DZ22" s="18">
        <f t="shared" si="72"/>
        <v>0</v>
      </c>
      <c r="EA22" s="18">
        <f t="shared" si="73"/>
        <v>0</v>
      </c>
      <c r="EB22" s="18">
        <f t="shared" si="158"/>
        <v>0</v>
      </c>
      <c r="EC22" s="18">
        <f t="shared" si="159"/>
        <v>0</v>
      </c>
      <c r="ED22" s="18">
        <f t="shared" si="160"/>
        <v>0</v>
      </c>
      <c r="EE22" s="18">
        <f t="shared" si="161"/>
        <v>0</v>
      </c>
      <c r="EF22" s="18">
        <f t="shared" si="162"/>
        <v>0</v>
      </c>
      <c r="EG22" s="18">
        <f t="shared" si="74"/>
        <v>0</v>
      </c>
      <c r="EH22" s="18">
        <f t="shared" si="75"/>
        <v>0</v>
      </c>
      <c r="EI22" s="18">
        <f t="shared" si="76"/>
        <v>0</v>
      </c>
      <c r="EJ22" s="18">
        <f t="shared" si="77"/>
        <v>0</v>
      </c>
      <c r="EK22" s="85">
        <f t="shared" si="78"/>
        <v>0</v>
      </c>
      <c r="EL22" s="82">
        <v>0</v>
      </c>
      <c r="EM22" s="18">
        <f t="shared" si="79"/>
        <v>0</v>
      </c>
      <c r="EN22" s="18">
        <f t="shared" si="80"/>
        <v>0</v>
      </c>
      <c r="EO22" s="18">
        <f t="shared" si="81"/>
        <v>0</v>
      </c>
      <c r="EP22" s="18">
        <f t="shared" si="82"/>
        <v>0</v>
      </c>
      <c r="EQ22" s="18">
        <f t="shared" si="163"/>
        <v>0</v>
      </c>
      <c r="ER22" s="18">
        <f t="shared" si="164"/>
        <v>0</v>
      </c>
      <c r="ES22" s="18">
        <f t="shared" si="165"/>
        <v>0</v>
      </c>
      <c r="ET22" s="18">
        <f t="shared" si="166"/>
        <v>0</v>
      </c>
      <c r="EU22" s="18">
        <f t="shared" si="167"/>
        <v>0</v>
      </c>
      <c r="EV22" s="18">
        <f t="shared" si="83"/>
        <v>0</v>
      </c>
      <c r="EW22" s="18">
        <f t="shared" si="84"/>
        <v>0</v>
      </c>
      <c r="EX22" s="18">
        <f t="shared" si="85"/>
        <v>0</v>
      </c>
      <c r="EY22" s="18">
        <f t="shared" si="86"/>
        <v>0</v>
      </c>
      <c r="EZ22" s="85">
        <f t="shared" si="87"/>
        <v>0</v>
      </c>
      <c r="FA22" s="82">
        <v>0</v>
      </c>
      <c r="FB22" s="18">
        <f t="shared" si="88"/>
        <v>0</v>
      </c>
      <c r="FC22" s="18">
        <f t="shared" si="89"/>
        <v>0</v>
      </c>
      <c r="FD22" s="18">
        <f t="shared" si="90"/>
        <v>0</v>
      </c>
      <c r="FE22" s="18">
        <f t="shared" si="91"/>
        <v>0</v>
      </c>
      <c r="FF22" s="18">
        <f t="shared" si="168"/>
        <v>0</v>
      </c>
      <c r="FG22" s="18">
        <f t="shared" si="169"/>
        <v>0</v>
      </c>
      <c r="FH22" s="18">
        <f t="shared" si="170"/>
        <v>0</v>
      </c>
      <c r="FI22" s="18">
        <f t="shared" si="171"/>
        <v>0</v>
      </c>
      <c r="FJ22" s="18">
        <f t="shared" si="172"/>
        <v>0</v>
      </c>
      <c r="FK22" s="18">
        <f t="shared" si="92"/>
        <v>0</v>
      </c>
      <c r="FL22" s="18">
        <f t="shared" si="93"/>
        <v>0</v>
      </c>
      <c r="FM22" s="18">
        <f t="shared" si="94"/>
        <v>0</v>
      </c>
      <c r="FN22" s="18">
        <f t="shared" si="95"/>
        <v>0</v>
      </c>
      <c r="FO22" s="85">
        <f t="shared" si="96"/>
        <v>0</v>
      </c>
      <c r="FP22" s="82">
        <v>0</v>
      </c>
      <c r="FQ22" s="18">
        <f t="shared" si="97"/>
        <v>0</v>
      </c>
      <c r="FR22" s="18">
        <f t="shared" si="98"/>
        <v>0</v>
      </c>
      <c r="FS22" s="18">
        <f t="shared" si="99"/>
        <v>0</v>
      </c>
      <c r="FT22" s="18">
        <f t="shared" si="100"/>
        <v>0</v>
      </c>
      <c r="FU22" s="18">
        <f t="shared" si="173"/>
        <v>0</v>
      </c>
      <c r="FV22" s="18">
        <f t="shared" si="174"/>
        <v>0</v>
      </c>
      <c r="FW22" s="18">
        <f t="shared" si="175"/>
        <v>0</v>
      </c>
      <c r="FX22" s="18">
        <f t="shared" si="176"/>
        <v>0</v>
      </c>
      <c r="FY22" s="18">
        <f t="shared" si="177"/>
        <v>0</v>
      </c>
      <c r="FZ22" s="18">
        <f t="shared" si="101"/>
        <v>0</v>
      </c>
      <c r="GA22" s="18">
        <f t="shared" si="102"/>
        <v>0</v>
      </c>
      <c r="GB22" s="18">
        <f t="shared" si="103"/>
        <v>0</v>
      </c>
      <c r="GC22" s="18">
        <f t="shared" si="104"/>
        <v>0</v>
      </c>
      <c r="GD22" s="85">
        <f t="shared" si="105"/>
        <v>0</v>
      </c>
      <c r="GE22" s="82">
        <v>0</v>
      </c>
      <c r="GF22" s="18">
        <f t="shared" si="106"/>
        <v>0</v>
      </c>
      <c r="GG22" s="18">
        <f t="shared" si="107"/>
        <v>0</v>
      </c>
      <c r="GH22" s="18">
        <f t="shared" si="108"/>
        <v>0</v>
      </c>
      <c r="GI22" s="18">
        <f t="shared" si="109"/>
        <v>0</v>
      </c>
      <c r="GJ22" s="18">
        <f t="shared" si="178"/>
        <v>0</v>
      </c>
      <c r="GK22" s="18">
        <f t="shared" si="179"/>
        <v>0</v>
      </c>
      <c r="GL22" s="18">
        <f t="shared" si="180"/>
        <v>0</v>
      </c>
      <c r="GM22" s="18">
        <f t="shared" si="181"/>
        <v>0</v>
      </c>
      <c r="GN22" s="18">
        <f t="shared" si="182"/>
        <v>0</v>
      </c>
      <c r="GO22" s="18">
        <f t="shared" si="110"/>
        <v>0</v>
      </c>
      <c r="GP22" s="18">
        <f t="shared" si="111"/>
        <v>0</v>
      </c>
      <c r="GQ22" s="18">
        <f t="shared" si="112"/>
        <v>0</v>
      </c>
      <c r="GR22" s="18">
        <f t="shared" si="113"/>
        <v>0</v>
      </c>
      <c r="GS22" s="85">
        <f t="shared" si="114"/>
        <v>0</v>
      </c>
    </row>
    <row r="23" spans="1:201" x14ac:dyDescent="0.2">
      <c r="A23" s="89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99">
        <f t="shared" si="1"/>
        <v>0.99033063006862132</v>
      </c>
      <c r="G23" s="84">
        <v>116</v>
      </c>
      <c r="H23" s="18">
        <f t="shared" si="2"/>
        <v>29</v>
      </c>
      <c r="I23" s="18">
        <f t="shared" si="3"/>
        <v>29</v>
      </c>
      <c r="J23" s="18">
        <f t="shared" si="4"/>
        <v>29</v>
      </c>
      <c r="K23" s="18">
        <f t="shared" si="5"/>
        <v>29</v>
      </c>
      <c r="L23" s="18">
        <f t="shared" si="115"/>
        <v>1</v>
      </c>
      <c r="M23" s="18">
        <f t="shared" si="116"/>
        <v>0</v>
      </c>
      <c r="N23" s="18">
        <f t="shared" si="117"/>
        <v>0</v>
      </c>
      <c r="O23" s="18">
        <f t="shared" si="118"/>
        <v>0</v>
      </c>
      <c r="P23" s="18">
        <f t="shared" si="119"/>
        <v>1</v>
      </c>
      <c r="Q23" s="18">
        <f t="shared" si="6"/>
        <v>115</v>
      </c>
      <c r="R23" s="18">
        <f t="shared" si="7"/>
        <v>29</v>
      </c>
      <c r="S23" s="18">
        <f t="shared" si="8"/>
        <v>29</v>
      </c>
      <c r="T23" s="18">
        <f t="shared" si="9"/>
        <v>29</v>
      </c>
      <c r="U23" s="85">
        <f t="shared" si="10"/>
        <v>28</v>
      </c>
      <c r="V23" s="82">
        <v>0</v>
      </c>
      <c r="W23" s="18">
        <f t="shared" si="11"/>
        <v>0</v>
      </c>
      <c r="X23" s="18">
        <f t="shared" si="12"/>
        <v>0</v>
      </c>
      <c r="Y23" s="18">
        <f t="shared" si="13"/>
        <v>0</v>
      </c>
      <c r="Z23" s="18">
        <f t="shared" si="14"/>
        <v>0</v>
      </c>
      <c r="AA23" s="18">
        <f t="shared" si="120"/>
        <v>0</v>
      </c>
      <c r="AB23" s="18">
        <f t="shared" si="121"/>
        <v>0</v>
      </c>
      <c r="AC23" s="18">
        <f t="shared" si="122"/>
        <v>0</v>
      </c>
      <c r="AD23" s="18">
        <f t="shared" si="123"/>
        <v>0</v>
      </c>
      <c r="AE23" s="18">
        <f t="shared" si="124"/>
        <v>0</v>
      </c>
      <c r="AF23" s="18">
        <f t="shared" si="15"/>
        <v>0</v>
      </c>
      <c r="AG23" s="18">
        <f t="shared" si="16"/>
        <v>0</v>
      </c>
      <c r="AH23" s="18">
        <f t="shared" si="17"/>
        <v>0</v>
      </c>
      <c r="AI23" s="18">
        <f t="shared" si="18"/>
        <v>0</v>
      </c>
      <c r="AJ23" s="85">
        <f t="shared" si="19"/>
        <v>0</v>
      </c>
      <c r="AK23" s="82">
        <v>0</v>
      </c>
      <c r="AL23" s="18">
        <f t="shared" si="20"/>
        <v>0</v>
      </c>
      <c r="AM23" s="18">
        <f t="shared" si="21"/>
        <v>0</v>
      </c>
      <c r="AN23" s="18">
        <f t="shared" si="22"/>
        <v>0</v>
      </c>
      <c r="AO23" s="18">
        <f t="shared" si="23"/>
        <v>0</v>
      </c>
      <c r="AP23" s="18">
        <f t="shared" si="125"/>
        <v>0</v>
      </c>
      <c r="AQ23" s="18">
        <f t="shared" si="126"/>
        <v>0</v>
      </c>
      <c r="AR23" s="18">
        <f t="shared" si="127"/>
        <v>0</v>
      </c>
      <c r="AS23" s="18">
        <f t="shared" si="128"/>
        <v>0</v>
      </c>
      <c r="AT23" s="18">
        <f t="shared" si="129"/>
        <v>0</v>
      </c>
      <c r="AU23" s="18">
        <f t="shared" si="24"/>
        <v>0</v>
      </c>
      <c r="AV23" s="18">
        <f t="shared" si="25"/>
        <v>0</v>
      </c>
      <c r="AW23" s="18">
        <f t="shared" si="26"/>
        <v>0</v>
      </c>
      <c r="AX23" s="18">
        <f t="shared" si="27"/>
        <v>0</v>
      </c>
      <c r="AY23" s="85">
        <f t="shared" si="28"/>
        <v>0</v>
      </c>
      <c r="AZ23" s="82">
        <v>0</v>
      </c>
      <c r="BA23" s="18">
        <f t="shared" si="29"/>
        <v>0</v>
      </c>
      <c r="BB23" s="18">
        <f t="shared" si="30"/>
        <v>0</v>
      </c>
      <c r="BC23" s="18">
        <f t="shared" si="31"/>
        <v>0</v>
      </c>
      <c r="BD23" s="18">
        <f t="shared" si="32"/>
        <v>0</v>
      </c>
      <c r="BE23" s="18">
        <f t="shared" si="130"/>
        <v>0</v>
      </c>
      <c r="BF23" s="18">
        <f t="shared" si="131"/>
        <v>0</v>
      </c>
      <c r="BG23" s="18">
        <f t="shared" si="132"/>
        <v>0</v>
      </c>
      <c r="BH23" s="18">
        <f t="shared" si="133"/>
        <v>0</v>
      </c>
      <c r="BI23" s="18">
        <f t="shared" si="134"/>
        <v>0</v>
      </c>
      <c r="BJ23" s="18">
        <f t="shared" si="33"/>
        <v>0</v>
      </c>
      <c r="BK23" s="18">
        <f t="shared" si="34"/>
        <v>0</v>
      </c>
      <c r="BL23" s="18">
        <f t="shared" si="35"/>
        <v>0</v>
      </c>
      <c r="BM23" s="18">
        <f t="shared" si="36"/>
        <v>0</v>
      </c>
      <c r="BN23" s="85">
        <f t="shared" si="37"/>
        <v>0</v>
      </c>
      <c r="BO23" s="82">
        <v>176</v>
      </c>
      <c r="BP23" s="18">
        <f t="shared" si="135"/>
        <v>176</v>
      </c>
      <c r="BQ23" s="18"/>
      <c r="BR23" s="18"/>
      <c r="BS23" s="18"/>
      <c r="BT23" s="18">
        <f t="shared" si="136"/>
        <v>2</v>
      </c>
      <c r="BU23" s="18">
        <f t="shared" si="137"/>
        <v>2</v>
      </c>
      <c r="BV23" s="18"/>
      <c r="BW23" s="18"/>
      <c r="BX23" s="18"/>
      <c r="BY23" s="18">
        <f t="shared" si="138"/>
        <v>174</v>
      </c>
      <c r="BZ23" s="18">
        <f t="shared" si="139"/>
        <v>174</v>
      </c>
      <c r="CA23" s="18">
        <f t="shared" si="140"/>
        <v>0</v>
      </c>
      <c r="CB23" s="18">
        <f t="shared" si="141"/>
        <v>0</v>
      </c>
      <c r="CC23" s="18">
        <f t="shared" si="142"/>
        <v>0</v>
      </c>
      <c r="CD23" s="82">
        <v>0</v>
      </c>
      <c r="CE23" s="18">
        <f t="shared" si="43"/>
        <v>0</v>
      </c>
      <c r="CF23" s="18">
        <f t="shared" si="44"/>
        <v>0</v>
      </c>
      <c r="CG23" s="18">
        <f t="shared" si="45"/>
        <v>0</v>
      </c>
      <c r="CH23" s="18">
        <f t="shared" si="46"/>
        <v>0</v>
      </c>
      <c r="CI23" s="18">
        <f t="shared" si="143"/>
        <v>0</v>
      </c>
      <c r="CJ23" s="18">
        <f t="shared" si="144"/>
        <v>0</v>
      </c>
      <c r="CK23" s="18">
        <f t="shared" si="145"/>
        <v>0</v>
      </c>
      <c r="CL23" s="18">
        <f t="shared" si="146"/>
        <v>0</v>
      </c>
      <c r="CM23" s="18">
        <f t="shared" si="147"/>
        <v>0</v>
      </c>
      <c r="CN23" s="18">
        <f t="shared" si="47"/>
        <v>0</v>
      </c>
      <c r="CO23" s="18">
        <f t="shared" si="48"/>
        <v>0</v>
      </c>
      <c r="CP23" s="18">
        <f t="shared" si="49"/>
        <v>0</v>
      </c>
      <c r="CQ23" s="18">
        <f t="shared" si="50"/>
        <v>0</v>
      </c>
      <c r="CR23" s="85">
        <f t="shared" si="51"/>
        <v>0</v>
      </c>
      <c r="CS23" s="82">
        <v>0</v>
      </c>
      <c r="CT23" s="18">
        <f t="shared" si="52"/>
        <v>0</v>
      </c>
      <c r="CU23" s="18">
        <f t="shared" si="53"/>
        <v>0</v>
      </c>
      <c r="CV23" s="18">
        <f t="shared" si="54"/>
        <v>0</v>
      </c>
      <c r="CW23" s="18">
        <f t="shared" si="55"/>
        <v>0</v>
      </c>
      <c r="CX23" s="18">
        <f t="shared" si="148"/>
        <v>0</v>
      </c>
      <c r="CY23" s="18">
        <f t="shared" si="149"/>
        <v>0</v>
      </c>
      <c r="CZ23" s="18">
        <f t="shared" si="150"/>
        <v>0</v>
      </c>
      <c r="DA23" s="18">
        <f t="shared" si="151"/>
        <v>0</v>
      </c>
      <c r="DB23" s="18">
        <f t="shared" si="152"/>
        <v>0</v>
      </c>
      <c r="DC23" s="18">
        <f t="shared" si="56"/>
        <v>0</v>
      </c>
      <c r="DD23" s="18">
        <f t="shared" si="57"/>
        <v>0</v>
      </c>
      <c r="DE23" s="18">
        <f t="shared" si="58"/>
        <v>0</v>
      </c>
      <c r="DF23" s="18">
        <f t="shared" si="59"/>
        <v>0</v>
      </c>
      <c r="DG23" s="85">
        <f t="shared" si="60"/>
        <v>0</v>
      </c>
      <c r="DH23" s="82">
        <v>0</v>
      </c>
      <c r="DI23" s="18">
        <f t="shared" si="61"/>
        <v>0</v>
      </c>
      <c r="DJ23" s="18">
        <f t="shared" si="62"/>
        <v>0</v>
      </c>
      <c r="DK23" s="18">
        <f t="shared" si="63"/>
        <v>0</v>
      </c>
      <c r="DL23" s="18">
        <f t="shared" si="64"/>
        <v>0</v>
      </c>
      <c r="DM23" s="18">
        <f t="shared" si="153"/>
        <v>0</v>
      </c>
      <c r="DN23" s="18">
        <f t="shared" si="154"/>
        <v>0</v>
      </c>
      <c r="DO23" s="18">
        <f t="shared" si="155"/>
        <v>0</v>
      </c>
      <c r="DP23" s="18">
        <f t="shared" si="156"/>
        <v>0</v>
      </c>
      <c r="DQ23" s="18">
        <f t="shared" si="157"/>
        <v>0</v>
      </c>
      <c r="DR23" s="18">
        <f t="shared" si="65"/>
        <v>0</v>
      </c>
      <c r="DS23" s="18">
        <f t="shared" si="66"/>
        <v>0</v>
      </c>
      <c r="DT23" s="18">
        <f t="shared" si="67"/>
        <v>0</v>
      </c>
      <c r="DU23" s="18">
        <f t="shared" si="68"/>
        <v>0</v>
      </c>
      <c r="DV23" s="85">
        <f t="shared" si="69"/>
        <v>0</v>
      </c>
      <c r="DW23" s="82">
        <v>0</v>
      </c>
      <c r="DX23" s="18">
        <f t="shared" si="70"/>
        <v>0</v>
      </c>
      <c r="DY23" s="18">
        <f t="shared" si="71"/>
        <v>0</v>
      </c>
      <c r="DZ23" s="18">
        <f t="shared" si="72"/>
        <v>0</v>
      </c>
      <c r="EA23" s="18">
        <f t="shared" si="73"/>
        <v>0</v>
      </c>
      <c r="EB23" s="18">
        <f t="shared" si="158"/>
        <v>0</v>
      </c>
      <c r="EC23" s="18">
        <f t="shared" si="159"/>
        <v>0</v>
      </c>
      <c r="ED23" s="18">
        <f t="shared" si="160"/>
        <v>0</v>
      </c>
      <c r="EE23" s="18">
        <f t="shared" si="161"/>
        <v>0</v>
      </c>
      <c r="EF23" s="18">
        <f t="shared" si="162"/>
        <v>0</v>
      </c>
      <c r="EG23" s="18">
        <f t="shared" si="74"/>
        <v>0</v>
      </c>
      <c r="EH23" s="18">
        <f t="shared" si="75"/>
        <v>0</v>
      </c>
      <c r="EI23" s="18">
        <f t="shared" si="76"/>
        <v>0</v>
      </c>
      <c r="EJ23" s="18">
        <f t="shared" si="77"/>
        <v>0</v>
      </c>
      <c r="EK23" s="85">
        <f t="shared" si="78"/>
        <v>0</v>
      </c>
      <c r="EL23" s="82">
        <v>0</v>
      </c>
      <c r="EM23" s="18">
        <f t="shared" si="79"/>
        <v>0</v>
      </c>
      <c r="EN23" s="18">
        <f t="shared" si="80"/>
        <v>0</v>
      </c>
      <c r="EO23" s="18">
        <f t="shared" si="81"/>
        <v>0</v>
      </c>
      <c r="EP23" s="18">
        <f t="shared" si="82"/>
        <v>0</v>
      </c>
      <c r="EQ23" s="18">
        <f t="shared" si="163"/>
        <v>0</v>
      </c>
      <c r="ER23" s="18">
        <f t="shared" si="164"/>
        <v>0</v>
      </c>
      <c r="ES23" s="18">
        <f t="shared" si="165"/>
        <v>0</v>
      </c>
      <c r="ET23" s="18">
        <f t="shared" si="166"/>
        <v>0</v>
      </c>
      <c r="EU23" s="18">
        <f t="shared" si="167"/>
        <v>0</v>
      </c>
      <c r="EV23" s="18">
        <f t="shared" si="83"/>
        <v>0</v>
      </c>
      <c r="EW23" s="18">
        <f t="shared" si="84"/>
        <v>0</v>
      </c>
      <c r="EX23" s="18">
        <f t="shared" si="85"/>
        <v>0</v>
      </c>
      <c r="EY23" s="18">
        <f t="shared" si="86"/>
        <v>0</v>
      </c>
      <c r="EZ23" s="85">
        <f t="shared" si="87"/>
        <v>0</v>
      </c>
      <c r="FA23" s="82">
        <v>0</v>
      </c>
      <c r="FB23" s="18">
        <f t="shared" si="88"/>
        <v>0</v>
      </c>
      <c r="FC23" s="18">
        <f t="shared" si="89"/>
        <v>0</v>
      </c>
      <c r="FD23" s="18">
        <f t="shared" si="90"/>
        <v>0</v>
      </c>
      <c r="FE23" s="18">
        <f t="shared" si="91"/>
        <v>0</v>
      </c>
      <c r="FF23" s="18">
        <f t="shared" si="168"/>
        <v>0</v>
      </c>
      <c r="FG23" s="18">
        <f t="shared" si="169"/>
        <v>0</v>
      </c>
      <c r="FH23" s="18">
        <f t="shared" si="170"/>
        <v>0</v>
      </c>
      <c r="FI23" s="18">
        <f t="shared" si="171"/>
        <v>0</v>
      </c>
      <c r="FJ23" s="18">
        <f t="shared" si="172"/>
        <v>0</v>
      </c>
      <c r="FK23" s="18">
        <f t="shared" si="92"/>
        <v>0</v>
      </c>
      <c r="FL23" s="18">
        <f t="shared" si="93"/>
        <v>0</v>
      </c>
      <c r="FM23" s="18">
        <f t="shared" si="94"/>
        <v>0</v>
      </c>
      <c r="FN23" s="18">
        <f t="shared" si="95"/>
        <v>0</v>
      </c>
      <c r="FO23" s="85">
        <f t="shared" si="96"/>
        <v>0</v>
      </c>
      <c r="FP23" s="82">
        <v>0</v>
      </c>
      <c r="FQ23" s="18">
        <f t="shared" si="97"/>
        <v>0</v>
      </c>
      <c r="FR23" s="18">
        <f t="shared" si="98"/>
        <v>0</v>
      </c>
      <c r="FS23" s="18">
        <f t="shared" si="99"/>
        <v>0</v>
      </c>
      <c r="FT23" s="18">
        <f t="shared" si="100"/>
        <v>0</v>
      </c>
      <c r="FU23" s="18">
        <f t="shared" si="173"/>
        <v>0</v>
      </c>
      <c r="FV23" s="18">
        <f t="shared" si="174"/>
        <v>0</v>
      </c>
      <c r="FW23" s="18">
        <f t="shared" si="175"/>
        <v>0</v>
      </c>
      <c r="FX23" s="18">
        <f t="shared" si="176"/>
        <v>0</v>
      </c>
      <c r="FY23" s="18">
        <f t="shared" si="177"/>
        <v>0</v>
      </c>
      <c r="FZ23" s="18">
        <f t="shared" si="101"/>
        <v>0</v>
      </c>
      <c r="GA23" s="18">
        <f t="shared" si="102"/>
        <v>0</v>
      </c>
      <c r="GB23" s="18">
        <f t="shared" si="103"/>
        <v>0</v>
      </c>
      <c r="GC23" s="18">
        <f t="shared" si="104"/>
        <v>0</v>
      </c>
      <c r="GD23" s="85">
        <f t="shared" si="105"/>
        <v>0</v>
      </c>
      <c r="GE23" s="82">
        <v>0</v>
      </c>
      <c r="GF23" s="18">
        <f t="shared" si="106"/>
        <v>0</v>
      </c>
      <c r="GG23" s="18">
        <f t="shared" si="107"/>
        <v>0</v>
      </c>
      <c r="GH23" s="18">
        <f t="shared" si="108"/>
        <v>0</v>
      </c>
      <c r="GI23" s="18">
        <f t="shared" si="109"/>
        <v>0</v>
      </c>
      <c r="GJ23" s="18">
        <f t="shared" si="178"/>
        <v>0</v>
      </c>
      <c r="GK23" s="18">
        <f t="shared" si="179"/>
        <v>0</v>
      </c>
      <c r="GL23" s="18">
        <f t="shared" si="180"/>
        <v>0</v>
      </c>
      <c r="GM23" s="18">
        <f t="shared" si="181"/>
        <v>0</v>
      </c>
      <c r="GN23" s="18">
        <f t="shared" si="182"/>
        <v>0</v>
      </c>
      <c r="GO23" s="18">
        <f t="shared" si="110"/>
        <v>0</v>
      </c>
      <c r="GP23" s="18">
        <f t="shared" si="111"/>
        <v>0</v>
      </c>
      <c r="GQ23" s="18">
        <f t="shared" si="112"/>
        <v>0</v>
      </c>
      <c r="GR23" s="18">
        <f t="shared" si="113"/>
        <v>0</v>
      </c>
      <c r="GS23" s="85">
        <f t="shared" si="114"/>
        <v>0</v>
      </c>
    </row>
    <row r="24" spans="1:201" x14ac:dyDescent="0.2">
      <c r="A24" s="89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99">
        <f t="shared" si="1"/>
        <v>0.91742025937609539</v>
      </c>
      <c r="G24" s="84">
        <v>1041</v>
      </c>
      <c r="H24" s="18">
        <f t="shared" si="2"/>
        <v>260</v>
      </c>
      <c r="I24" s="18">
        <f t="shared" si="3"/>
        <v>260</v>
      </c>
      <c r="J24" s="18">
        <f t="shared" si="4"/>
        <v>260</v>
      </c>
      <c r="K24" s="18">
        <f t="shared" si="5"/>
        <v>261</v>
      </c>
      <c r="L24" s="18">
        <f t="shared" si="115"/>
        <v>86</v>
      </c>
      <c r="M24" s="18">
        <f t="shared" si="116"/>
        <v>22</v>
      </c>
      <c r="N24" s="18">
        <f t="shared" si="117"/>
        <v>22</v>
      </c>
      <c r="O24" s="18">
        <f t="shared" si="118"/>
        <v>22</v>
      </c>
      <c r="P24" s="18">
        <f t="shared" si="119"/>
        <v>20</v>
      </c>
      <c r="Q24" s="18">
        <f t="shared" si="6"/>
        <v>955</v>
      </c>
      <c r="R24" s="18">
        <f t="shared" si="7"/>
        <v>239</v>
      </c>
      <c r="S24" s="18">
        <f t="shared" si="8"/>
        <v>239</v>
      </c>
      <c r="T24" s="18">
        <f t="shared" si="9"/>
        <v>239</v>
      </c>
      <c r="U24" s="85">
        <f t="shared" si="10"/>
        <v>238</v>
      </c>
      <c r="V24" s="82">
        <v>0</v>
      </c>
      <c r="W24" s="18">
        <f t="shared" si="11"/>
        <v>0</v>
      </c>
      <c r="X24" s="18">
        <f t="shared" si="12"/>
        <v>0</v>
      </c>
      <c r="Y24" s="18">
        <f t="shared" si="13"/>
        <v>0</v>
      </c>
      <c r="Z24" s="18">
        <f t="shared" si="14"/>
        <v>0</v>
      </c>
      <c r="AA24" s="18">
        <f t="shared" si="120"/>
        <v>0</v>
      </c>
      <c r="AB24" s="18">
        <f t="shared" si="121"/>
        <v>0</v>
      </c>
      <c r="AC24" s="18">
        <f t="shared" si="122"/>
        <v>0</v>
      </c>
      <c r="AD24" s="18">
        <f t="shared" si="123"/>
        <v>0</v>
      </c>
      <c r="AE24" s="18">
        <f t="shared" si="124"/>
        <v>0</v>
      </c>
      <c r="AF24" s="18">
        <f t="shared" si="15"/>
        <v>0</v>
      </c>
      <c r="AG24" s="18">
        <f t="shared" si="16"/>
        <v>0</v>
      </c>
      <c r="AH24" s="18">
        <f t="shared" si="17"/>
        <v>0</v>
      </c>
      <c r="AI24" s="18">
        <f t="shared" si="18"/>
        <v>0</v>
      </c>
      <c r="AJ24" s="85">
        <f t="shared" si="19"/>
        <v>0</v>
      </c>
      <c r="AK24" s="82">
        <v>0</v>
      </c>
      <c r="AL24" s="18">
        <f t="shared" si="20"/>
        <v>0</v>
      </c>
      <c r="AM24" s="18">
        <f t="shared" si="21"/>
        <v>0</v>
      </c>
      <c r="AN24" s="18">
        <f t="shared" si="22"/>
        <v>0</v>
      </c>
      <c r="AO24" s="18">
        <f t="shared" si="23"/>
        <v>0</v>
      </c>
      <c r="AP24" s="18">
        <f t="shared" si="125"/>
        <v>0</v>
      </c>
      <c r="AQ24" s="18">
        <f t="shared" si="126"/>
        <v>0</v>
      </c>
      <c r="AR24" s="18">
        <f t="shared" si="127"/>
        <v>0</v>
      </c>
      <c r="AS24" s="18">
        <f t="shared" si="128"/>
        <v>0</v>
      </c>
      <c r="AT24" s="18">
        <f t="shared" si="129"/>
        <v>0</v>
      </c>
      <c r="AU24" s="18">
        <f t="shared" si="24"/>
        <v>0</v>
      </c>
      <c r="AV24" s="18">
        <f t="shared" si="25"/>
        <v>0</v>
      </c>
      <c r="AW24" s="18">
        <f t="shared" si="26"/>
        <v>0</v>
      </c>
      <c r="AX24" s="18">
        <f t="shared" si="27"/>
        <v>0</v>
      </c>
      <c r="AY24" s="85">
        <f t="shared" si="28"/>
        <v>0</v>
      </c>
      <c r="AZ24" s="82">
        <v>0</v>
      </c>
      <c r="BA24" s="18">
        <f t="shared" si="29"/>
        <v>0</v>
      </c>
      <c r="BB24" s="18">
        <f t="shared" si="30"/>
        <v>0</v>
      </c>
      <c r="BC24" s="18">
        <f t="shared" si="31"/>
        <v>0</v>
      </c>
      <c r="BD24" s="18">
        <f t="shared" si="32"/>
        <v>0</v>
      </c>
      <c r="BE24" s="18">
        <f t="shared" si="130"/>
        <v>0</v>
      </c>
      <c r="BF24" s="18">
        <f t="shared" si="131"/>
        <v>0</v>
      </c>
      <c r="BG24" s="18">
        <f t="shared" si="132"/>
        <v>0</v>
      </c>
      <c r="BH24" s="18">
        <f t="shared" si="133"/>
        <v>0</v>
      </c>
      <c r="BI24" s="18">
        <f t="shared" si="134"/>
        <v>0</v>
      </c>
      <c r="BJ24" s="18">
        <f t="shared" si="33"/>
        <v>0</v>
      </c>
      <c r="BK24" s="18">
        <f t="shared" si="34"/>
        <v>0</v>
      </c>
      <c r="BL24" s="18">
        <f t="shared" si="35"/>
        <v>0</v>
      </c>
      <c r="BM24" s="18">
        <f t="shared" si="36"/>
        <v>0</v>
      </c>
      <c r="BN24" s="85">
        <f t="shared" si="37"/>
        <v>0</v>
      </c>
      <c r="BO24" s="82">
        <v>377</v>
      </c>
      <c r="BP24" s="18">
        <f t="shared" si="135"/>
        <v>377</v>
      </c>
      <c r="BQ24" s="18"/>
      <c r="BR24" s="18"/>
      <c r="BS24" s="18"/>
      <c r="BT24" s="18">
        <f t="shared" si="136"/>
        <v>31</v>
      </c>
      <c r="BU24" s="18">
        <f t="shared" si="137"/>
        <v>31</v>
      </c>
      <c r="BV24" s="18"/>
      <c r="BW24" s="18"/>
      <c r="BX24" s="18"/>
      <c r="BY24" s="18">
        <f t="shared" si="138"/>
        <v>346</v>
      </c>
      <c r="BZ24" s="18">
        <f t="shared" si="139"/>
        <v>346</v>
      </c>
      <c r="CA24" s="18">
        <f t="shared" si="140"/>
        <v>0</v>
      </c>
      <c r="CB24" s="18">
        <f t="shared" si="141"/>
        <v>0</v>
      </c>
      <c r="CC24" s="18">
        <f t="shared" si="142"/>
        <v>0</v>
      </c>
      <c r="CD24" s="82">
        <v>0</v>
      </c>
      <c r="CE24" s="18">
        <f t="shared" si="43"/>
        <v>0</v>
      </c>
      <c r="CF24" s="18">
        <f t="shared" si="44"/>
        <v>0</v>
      </c>
      <c r="CG24" s="18">
        <f t="shared" si="45"/>
        <v>0</v>
      </c>
      <c r="CH24" s="18">
        <f t="shared" si="46"/>
        <v>0</v>
      </c>
      <c r="CI24" s="18">
        <f t="shared" si="143"/>
        <v>0</v>
      </c>
      <c r="CJ24" s="18">
        <f t="shared" si="144"/>
        <v>0</v>
      </c>
      <c r="CK24" s="18">
        <f t="shared" si="145"/>
        <v>0</v>
      </c>
      <c r="CL24" s="18">
        <f t="shared" si="146"/>
        <v>0</v>
      </c>
      <c r="CM24" s="18">
        <f t="shared" si="147"/>
        <v>0</v>
      </c>
      <c r="CN24" s="18">
        <f t="shared" si="47"/>
        <v>0</v>
      </c>
      <c r="CO24" s="18">
        <f t="shared" si="48"/>
        <v>0</v>
      </c>
      <c r="CP24" s="18">
        <f t="shared" si="49"/>
        <v>0</v>
      </c>
      <c r="CQ24" s="18">
        <f t="shared" si="50"/>
        <v>0</v>
      </c>
      <c r="CR24" s="85">
        <f t="shared" si="51"/>
        <v>0</v>
      </c>
      <c r="CS24" s="82">
        <v>0</v>
      </c>
      <c r="CT24" s="18">
        <f t="shared" si="52"/>
        <v>0</v>
      </c>
      <c r="CU24" s="18">
        <f t="shared" si="53"/>
        <v>0</v>
      </c>
      <c r="CV24" s="18">
        <f t="shared" si="54"/>
        <v>0</v>
      </c>
      <c r="CW24" s="18">
        <f t="shared" si="55"/>
        <v>0</v>
      </c>
      <c r="CX24" s="18">
        <f t="shared" si="148"/>
        <v>0</v>
      </c>
      <c r="CY24" s="18">
        <f t="shared" si="149"/>
        <v>0</v>
      </c>
      <c r="CZ24" s="18">
        <f t="shared" si="150"/>
        <v>0</v>
      </c>
      <c r="DA24" s="18">
        <f t="shared" si="151"/>
        <v>0</v>
      </c>
      <c r="DB24" s="18">
        <f t="shared" si="152"/>
        <v>0</v>
      </c>
      <c r="DC24" s="18">
        <f t="shared" si="56"/>
        <v>0</v>
      </c>
      <c r="DD24" s="18">
        <f t="shared" si="57"/>
        <v>0</v>
      </c>
      <c r="DE24" s="18">
        <f t="shared" si="58"/>
        <v>0</v>
      </c>
      <c r="DF24" s="18">
        <f t="shared" si="59"/>
        <v>0</v>
      </c>
      <c r="DG24" s="85">
        <f t="shared" si="60"/>
        <v>0</v>
      </c>
      <c r="DH24" s="82">
        <v>0</v>
      </c>
      <c r="DI24" s="18">
        <f t="shared" si="61"/>
        <v>0</v>
      </c>
      <c r="DJ24" s="18">
        <f t="shared" si="62"/>
        <v>0</v>
      </c>
      <c r="DK24" s="18">
        <f t="shared" si="63"/>
        <v>0</v>
      </c>
      <c r="DL24" s="18">
        <f t="shared" si="64"/>
        <v>0</v>
      </c>
      <c r="DM24" s="18">
        <f t="shared" si="153"/>
        <v>0</v>
      </c>
      <c r="DN24" s="18">
        <f t="shared" si="154"/>
        <v>0</v>
      </c>
      <c r="DO24" s="18">
        <f t="shared" si="155"/>
        <v>0</v>
      </c>
      <c r="DP24" s="18">
        <f t="shared" si="156"/>
        <v>0</v>
      </c>
      <c r="DQ24" s="18">
        <f t="shared" si="157"/>
        <v>0</v>
      </c>
      <c r="DR24" s="18">
        <f t="shared" si="65"/>
        <v>0</v>
      </c>
      <c r="DS24" s="18">
        <f t="shared" si="66"/>
        <v>0</v>
      </c>
      <c r="DT24" s="18">
        <f t="shared" si="67"/>
        <v>0</v>
      </c>
      <c r="DU24" s="18">
        <f t="shared" si="68"/>
        <v>0</v>
      </c>
      <c r="DV24" s="85">
        <f t="shared" si="69"/>
        <v>0</v>
      </c>
      <c r="DW24" s="82">
        <v>0</v>
      </c>
      <c r="DX24" s="18">
        <f t="shared" si="70"/>
        <v>0</v>
      </c>
      <c r="DY24" s="18">
        <f t="shared" si="71"/>
        <v>0</v>
      </c>
      <c r="DZ24" s="18">
        <f t="shared" si="72"/>
        <v>0</v>
      </c>
      <c r="EA24" s="18">
        <f t="shared" si="73"/>
        <v>0</v>
      </c>
      <c r="EB24" s="18">
        <f t="shared" si="158"/>
        <v>0</v>
      </c>
      <c r="EC24" s="18">
        <f t="shared" si="159"/>
        <v>0</v>
      </c>
      <c r="ED24" s="18">
        <f t="shared" si="160"/>
        <v>0</v>
      </c>
      <c r="EE24" s="18">
        <f t="shared" si="161"/>
        <v>0</v>
      </c>
      <c r="EF24" s="18">
        <f t="shared" si="162"/>
        <v>0</v>
      </c>
      <c r="EG24" s="18">
        <f t="shared" si="74"/>
        <v>0</v>
      </c>
      <c r="EH24" s="18">
        <f t="shared" si="75"/>
        <v>0</v>
      </c>
      <c r="EI24" s="18">
        <f t="shared" si="76"/>
        <v>0</v>
      </c>
      <c r="EJ24" s="18">
        <f t="shared" si="77"/>
        <v>0</v>
      </c>
      <c r="EK24" s="85">
        <f t="shared" si="78"/>
        <v>0</v>
      </c>
      <c r="EL24" s="82">
        <v>0</v>
      </c>
      <c r="EM24" s="18">
        <f t="shared" si="79"/>
        <v>0</v>
      </c>
      <c r="EN24" s="18">
        <f t="shared" si="80"/>
        <v>0</v>
      </c>
      <c r="EO24" s="18">
        <f t="shared" si="81"/>
        <v>0</v>
      </c>
      <c r="EP24" s="18">
        <f t="shared" si="82"/>
        <v>0</v>
      </c>
      <c r="EQ24" s="18">
        <f t="shared" si="163"/>
        <v>0</v>
      </c>
      <c r="ER24" s="18">
        <f t="shared" si="164"/>
        <v>0</v>
      </c>
      <c r="ES24" s="18">
        <f t="shared" si="165"/>
        <v>0</v>
      </c>
      <c r="ET24" s="18">
        <f t="shared" si="166"/>
        <v>0</v>
      </c>
      <c r="EU24" s="18">
        <f t="shared" si="167"/>
        <v>0</v>
      </c>
      <c r="EV24" s="18">
        <f t="shared" si="83"/>
        <v>0</v>
      </c>
      <c r="EW24" s="18">
        <f t="shared" si="84"/>
        <v>0</v>
      </c>
      <c r="EX24" s="18">
        <f t="shared" si="85"/>
        <v>0</v>
      </c>
      <c r="EY24" s="18">
        <f t="shared" si="86"/>
        <v>0</v>
      </c>
      <c r="EZ24" s="85">
        <f t="shared" si="87"/>
        <v>0</v>
      </c>
      <c r="FA24" s="82">
        <v>0</v>
      </c>
      <c r="FB24" s="18">
        <f t="shared" si="88"/>
        <v>0</v>
      </c>
      <c r="FC24" s="18">
        <f t="shared" si="89"/>
        <v>0</v>
      </c>
      <c r="FD24" s="18">
        <f t="shared" si="90"/>
        <v>0</v>
      </c>
      <c r="FE24" s="18">
        <f t="shared" si="91"/>
        <v>0</v>
      </c>
      <c r="FF24" s="18">
        <f t="shared" si="168"/>
        <v>0</v>
      </c>
      <c r="FG24" s="18">
        <f t="shared" si="169"/>
        <v>0</v>
      </c>
      <c r="FH24" s="18">
        <f t="shared" si="170"/>
        <v>0</v>
      </c>
      <c r="FI24" s="18">
        <f t="shared" si="171"/>
        <v>0</v>
      </c>
      <c r="FJ24" s="18">
        <f t="shared" si="172"/>
        <v>0</v>
      </c>
      <c r="FK24" s="18">
        <f t="shared" si="92"/>
        <v>0</v>
      </c>
      <c r="FL24" s="18">
        <f t="shared" si="93"/>
        <v>0</v>
      </c>
      <c r="FM24" s="18">
        <f t="shared" si="94"/>
        <v>0</v>
      </c>
      <c r="FN24" s="18">
        <f t="shared" si="95"/>
        <v>0</v>
      </c>
      <c r="FO24" s="85">
        <f t="shared" si="96"/>
        <v>0</v>
      </c>
      <c r="FP24" s="82">
        <v>0</v>
      </c>
      <c r="FQ24" s="18">
        <f t="shared" si="97"/>
        <v>0</v>
      </c>
      <c r="FR24" s="18">
        <f t="shared" si="98"/>
        <v>0</v>
      </c>
      <c r="FS24" s="18">
        <f t="shared" si="99"/>
        <v>0</v>
      </c>
      <c r="FT24" s="18">
        <f t="shared" si="100"/>
        <v>0</v>
      </c>
      <c r="FU24" s="18">
        <f t="shared" si="173"/>
        <v>0</v>
      </c>
      <c r="FV24" s="18">
        <f t="shared" si="174"/>
        <v>0</v>
      </c>
      <c r="FW24" s="18">
        <f t="shared" si="175"/>
        <v>0</v>
      </c>
      <c r="FX24" s="18">
        <f t="shared" si="176"/>
        <v>0</v>
      </c>
      <c r="FY24" s="18">
        <f t="shared" si="177"/>
        <v>0</v>
      </c>
      <c r="FZ24" s="18">
        <f t="shared" si="101"/>
        <v>0</v>
      </c>
      <c r="GA24" s="18">
        <f t="shared" si="102"/>
        <v>0</v>
      </c>
      <c r="GB24" s="18">
        <f t="shared" si="103"/>
        <v>0</v>
      </c>
      <c r="GC24" s="18">
        <f t="shared" si="104"/>
        <v>0</v>
      </c>
      <c r="GD24" s="85">
        <f t="shared" si="105"/>
        <v>0</v>
      </c>
      <c r="GE24" s="82">
        <v>0</v>
      </c>
      <c r="GF24" s="18">
        <f t="shared" si="106"/>
        <v>0</v>
      </c>
      <c r="GG24" s="18">
        <f t="shared" si="107"/>
        <v>0</v>
      </c>
      <c r="GH24" s="18">
        <f t="shared" si="108"/>
        <v>0</v>
      </c>
      <c r="GI24" s="18">
        <f t="shared" si="109"/>
        <v>0</v>
      </c>
      <c r="GJ24" s="18">
        <f t="shared" si="178"/>
        <v>0</v>
      </c>
      <c r="GK24" s="18">
        <f t="shared" si="179"/>
        <v>0</v>
      </c>
      <c r="GL24" s="18">
        <f t="shared" si="180"/>
        <v>0</v>
      </c>
      <c r="GM24" s="18">
        <f t="shared" si="181"/>
        <v>0</v>
      </c>
      <c r="GN24" s="18">
        <f t="shared" si="182"/>
        <v>0</v>
      </c>
      <c r="GO24" s="18">
        <f t="shared" si="110"/>
        <v>0</v>
      </c>
      <c r="GP24" s="18">
        <f t="shared" si="111"/>
        <v>0</v>
      </c>
      <c r="GQ24" s="18">
        <f t="shared" si="112"/>
        <v>0</v>
      </c>
      <c r="GR24" s="18">
        <f t="shared" si="113"/>
        <v>0</v>
      </c>
      <c r="GS24" s="85">
        <f t="shared" si="114"/>
        <v>0</v>
      </c>
    </row>
    <row r="25" spans="1:201" x14ac:dyDescent="0.2">
      <c r="A25" s="89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99">
        <f t="shared" si="1"/>
        <v>0.90571586105495316</v>
      </c>
      <c r="G25" s="84">
        <v>27</v>
      </c>
      <c r="H25" s="18">
        <f t="shared" si="2"/>
        <v>7</v>
      </c>
      <c r="I25" s="18">
        <f t="shared" si="3"/>
        <v>7</v>
      </c>
      <c r="J25" s="18">
        <f t="shared" si="4"/>
        <v>7</v>
      </c>
      <c r="K25" s="18">
        <f t="shared" si="5"/>
        <v>6</v>
      </c>
      <c r="L25" s="18">
        <f t="shared" si="115"/>
        <v>3</v>
      </c>
      <c r="M25" s="18">
        <f t="shared" si="116"/>
        <v>1</v>
      </c>
      <c r="N25" s="18">
        <f t="shared" si="117"/>
        <v>1</v>
      </c>
      <c r="O25" s="18">
        <f t="shared" si="118"/>
        <v>1</v>
      </c>
      <c r="P25" s="18">
        <f t="shared" si="119"/>
        <v>0</v>
      </c>
      <c r="Q25" s="18">
        <f t="shared" si="6"/>
        <v>24</v>
      </c>
      <c r="R25" s="18">
        <f t="shared" si="7"/>
        <v>6</v>
      </c>
      <c r="S25" s="18">
        <f t="shared" si="8"/>
        <v>6</v>
      </c>
      <c r="T25" s="18">
        <f t="shared" si="9"/>
        <v>6</v>
      </c>
      <c r="U25" s="85">
        <f t="shared" si="10"/>
        <v>6</v>
      </c>
      <c r="V25" s="82">
        <v>0</v>
      </c>
      <c r="W25" s="18">
        <f t="shared" si="11"/>
        <v>0</v>
      </c>
      <c r="X25" s="18">
        <f t="shared" si="12"/>
        <v>0</v>
      </c>
      <c r="Y25" s="18">
        <f t="shared" si="13"/>
        <v>0</v>
      </c>
      <c r="Z25" s="18">
        <f t="shared" si="14"/>
        <v>0</v>
      </c>
      <c r="AA25" s="18">
        <f t="shared" si="120"/>
        <v>0</v>
      </c>
      <c r="AB25" s="18">
        <f t="shared" si="121"/>
        <v>0</v>
      </c>
      <c r="AC25" s="18">
        <f t="shared" si="122"/>
        <v>0</v>
      </c>
      <c r="AD25" s="18">
        <f t="shared" si="123"/>
        <v>0</v>
      </c>
      <c r="AE25" s="18">
        <f t="shared" si="124"/>
        <v>0</v>
      </c>
      <c r="AF25" s="18">
        <f t="shared" si="15"/>
        <v>0</v>
      </c>
      <c r="AG25" s="18">
        <f t="shared" si="16"/>
        <v>0</v>
      </c>
      <c r="AH25" s="18">
        <f t="shared" si="17"/>
        <v>0</v>
      </c>
      <c r="AI25" s="18">
        <f t="shared" si="18"/>
        <v>0</v>
      </c>
      <c r="AJ25" s="85">
        <f t="shared" si="19"/>
        <v>0</v>
      </c>
      <c r="AK25" s="82">
        <v>0</v>
      </c>
      <c r="AL25" s="18">
        <f t="shared" si="20"/>
        <v>0</v>
      </c>
      <c r="AM25" s="18">
        <f t="shared" si="21"/>
        <v>0</v>
      </c>
      <c r="AN25" s="18">
        <f t="shared" si="22"/>
        <v>0</v>
      </c>
      <c r="AO25" s="18">
        <f t="shared" si="23"/>
        <v>0</v>
      </c>
      <c r="AP25" s="18">
        <f t="shared" si="125"/>
        <v>0</v>
      </c>
      <c r="AQ25" s="18">
        <f t="shared" si="126"/>
        <v>0</v>
      </c>
      <c r="AR25" s="18">
        <f t="shared" si="127"/>
        <v>0</v>
      </c>
      <c r="AS25" s="18">
        <f t="shared" si="128"/>
        <v>0</v>
      </c>
      <c r="AT25" s="18">
        <f t="shared" si="129"/>
        <v>0</v>
      </c>
      <c r="AU25" s="18">
        <f t="shared" si="24"/>
        <v>0</v>
      </c>
      <c r="AV25" s="18">
        <f t="shared" si="25"/>
        <v>0</v>
      </c>
      <c r="AW25" s="18">
        <f t="shared" si="26"/>
        <v>0</v>
      </c>
      <c r="AX25" s="18">
        <f t="shared" si="27"/>
        <v>0</v>
      </c>
      <c r="AY25" s="85">
        <f t="shared" si="28"/>
        <v>0</v>
      </c>
      <c r="AZ25" s="82">
        <v>0</v>
      </c>
      <c r="BA25" s="18">
        <f t="shared" si="29"/>
        <v>0</v>
      </c>
      <c r="BB25" s="18">
        <f t="shared" si="30"/>
        <v>0</v>
      </c>
      <c r="BC25" s="18">
        <f t="shared" si="31"/>
        <v>0</v>
      </c>
      <c r="BD25" s="18">
        <f t="shared" si="32"/>
        <v>0</v>
      </c>
      <c r="BE25" s="18">
        <f t="shared" si="130"/>
        <v>0</v>
      </c>
      <c r="BF25" s="18">
        <f t="shared" si="131"/>
        <v>0</v>
      </c>
      <c r="BG25" s="18">
        <f t="shared" si="132"/>
        <v>0</v>
      </c>
      <c r="BH25" s="18">
        <f t="shared" si="133"/>
        <v>0</v>
      </c>
      <c r="BI25" s="18">
        <f t="shared" si="134"/>
        <v>0</v>
      </c>
      <c r="BJ25" s="18">
        <f t="shared" si="33"/>
        <v>0</v>
      </c>
      <c r="BK25" s="18">
        <f t="shared" si="34"/>
        <v>0</v>
      </c>
      <c r="BL25" s="18">
        <f t="shared" si="35"/>
        <v>0</v>
      </c>
      <c r="BM25" s="18">
        <f t="shared" si="36"/>
        <v>0</v>
      </c>
      <c r="BN25" s="85">
        <f t="shared" si="37"/>
        <v>0</v>
      </c>
      <c r="BO25" s="82">
        <v>139</v>
      </c>
      <c r="BP25" s="18">
        <f t="shared" si="135"/>
        <v>139</v>
      </c>
      <c r="BQ25" s="18"/>
      <c r="BR25" s="18"/>
      <c r="BS25" s="18"/>
      <c r="BT25" s="18">
        <f t="shared" si="136"/>
        <v>13</v>
      </c>
      <c r="BU25" s="18">
        <f t="shared" si="137"/>
        <v>13</v>
      </c>
      <c r="BV25" s="18"/>
      <c r="BW25" s="18"/>
      <c r="BX25" s="18"/>
      <c r="BY25" s="18">
        <f t="shared" si="138"/>
        <v>126</v>
      </c>
      <c r="BZ25" s="18">
        <f t="shared" si="139"/>
        <v>126</v>
      </c>
      <c r="CA25" s="18">
        <f t="shared" si="140"/>
        <v>0</v>
      </c>
      <c r="CB25" s="18">
        <f t="shared" si="141"/>
        <v>0</v>
      </c>
      <c r="CC25" s="18">
        <f t="shared" si="142"/>
        <v>0</v>
      </c>
      <c r="CD25" s="82">
        <v>0</v>
      </c>
      <c r="CE25" s="18">
        <f t="shared" si="43"/>
        <v>0</v>
      </c>
      <c r="CF25" s="18">
        <f t="shared" si="44"/>
        <v>0</v>
      </c>
      <c r="CG25" s="18">
        <f t="shared" si="45"/>
        <v>0</v>
      </c>
      <c r="CH25" s="18">
        <f t="shared" si="46"/>
        <v>0</v>
      </c>
      <c r="CI25" s="18">
        <f t="shared" si="143"/>
        <v>0</v>
      </c>
      <c r="CJ25" s="18">
        <f t="shared" si="144"/>
        <v>0</v>
      </c>
      <c r="CK25" s="18">
        <f t="shared" si="145"/>
        <v>0</v>
      </c>
      <c r="CL25" s="18">
        <f t="shared" si="146"/>
        <v>0</v>
      </c>
      <c r="CM25" s="18">
        <f t="shared" si="147"/>
        <v>0</v>
      </c>
      <c r="CN25" s="18">
        <f t="shared" si="47"/>
        <v>0</v>
      </c>
      <c r="CO25" s="18">
        <f t="shared" si="48"/>
        <v>0</v>
      </c>
      <c r="CP25" s="18">
        <f t="shared" si="49"/>
        <v>0</v>
      </c>
      <c r="CQ25" s="18">
        <f t="shared" si="50"/>
        <v>0</v>
      </c>
      <c r="CR25" s="85">
        <f t="shared" si="51"/>
        <v>0</v>
      </c>
      <c r="CS25" s="82">
        <v>0</v>
      </c>
      <c r="CT25" s="18">
        <f t="shared" si="52"/>
        <v>0</v>
      </c>
      <c r="CU25" s="18">
        <f t="shared" si="53"/>
        <v>0</v>
      </c>
      <c r="CV25" s="18">
        <f t="shared" si="54"/>
        <v>0</v>
      </c>
      <c r="CW25" s="18">
        <f t="shared" si="55"/>
        <v>0</v>
      </c>
      <c r="CX25" s="18">
        <f t="shared" si="148"/>
        <v>0</v>
      </c>
      <c r="CY25" s="18">
        <f t="shared" si="149"/>
        <v>0</v>
      </c>
      <c r="CZ25" s="18">
        <f t="shared" si="150"/>
        <v>0</v>
      </c>
      <c r="DA25" s="18">
        <f t="shared" si="151"/>
        <v>0</v>
      </c>
      <c r="DB25" s="18">
        <f t="shared" si="152"/>
        <v>0</v>
      </c>
      <c r="DC25" s="18">
        <f t="shared" si="56"/>
        <v>0</v>
      </c>
      <c r="DD25" s="18">
        <f t="shared" si="57"/>
        <v>0</v>
      </c>
      <c r="DE25" s="18">
        <f t="shared" si="58"/>
        <v>0</v>
      </c>
      <c r="DF25" s="18">
        <f t="shared" si="59"/>
        <v>0</v>
      </c>
      <c r="DG25" s="85">
        <f t="shared" si="60"/>
        <v>0</v>
      </c>
      <c r="DH25" s="82">
        <v>0</v>
      </c>
      <c r="DI25" s="18">
        <f t="shared" si="61"/>
        <v>0</v>
      </c>
      <c r="DJ25" s="18">
        <f t="shared" si="62"/>
        <v>0</v>
      </c>
      <c r="DK25" s="18">
        <f t="shared" si="63"/>
        <v>0</v>
      </c>
      <c r="DL25" s="18">
        <f t="shared" si="64"/>
        <v>0</v>
      </c>
      <c r="DM25" s="18">
        <f t="shared" si="153"/>
        <v>0</v>
      </c>
      <c r="DN25" s="18">
        <f t="shared" si="154"/>
        <v>0</v>
      </c>
      <c r="DO25" s="18">
        <f t="shared" si="155"/>
        <v>0</v>
      </c>
      <c r="DP25" s="18">
        <f t="shared" si="156"/>
        <v>0</v>
      </c>
      <c r="DQ25" s="18">
        <f t="shared" si="157"/>
        <v>0</v>
      </c>
      <c r="DR25" s="18">
        <f t="shared" si="65"/>
        <v>0</v>
      </c>
      <c r="DS25" s="18">
        <f t="shared" si="66"/>
        <v>0</v>
      </c>
      <c r="DT25" s="18">
        <f t="shared" si="67"/>
        <v>0</v>
      </c>
      <c r="DU25" s="18">
        <f t="shared" si="68"/>
        <v>0</v>
      </c>
      <c r="DV25" s="85">
        <f t="shared" si="69"/>
        <v>0</v>
      </c>
      <c r="DW25" s="82">
        <v>0</v>
      </c>
      <c r="DX25" s="18">
        <f t="shared" si="70"/>
        <v>0</v>
      </c>
      <c r="DY25" s="18">
        <f t="shared" si="71"/>
        <v>0</v>
      </c>
      <c r="DZ25" s="18">
        <f t="shared" si="72"/>
        <v>0</v>
      </c>
      <c r="EA25" s="18">
        <f t="shared" si="73"/>
        <v>0</v>
      </c>
      <c r="EB25" s="18">
        <f t="shared" si="158"/>
        <v>0</v>
      </c>
      <c r="EC25" s="18">
        <f t="shared" si="159"/>
        <v>0</v>
      </c>
      <c r="ED25" s="18">
        <f t="shared" si="160"/>
        <v>0</v>
      </c>
      <c r="EE25" s="18">
        <f t="shared" si="161"/>
        <v>0</v>
      </c>
      <c r="EF25" s="18">
        <f t="shared" si="162"/>
        <v>0</v>
      </c>
      <c r="EG25" s="18">
        <f t="shared" si="74"/>
        <v>0</v>
      </c>
      <c r="EH25" s="18">
        <f t="shared" si="75"/>
        <v>0</v>
      </c>
      <c r="EI25" s="18">
        <f t="shared" si="76"/>
        <v>0</v>
      </c>
      <c r="EJ25" s="18">
        <f t="shared" si="77"/>
        <v>0</v>
      </c>
      <c r="EK25" s="85">
        <f t="shared" si="78"/>
        <v>0</v>
      </c>
      <c r="EL25" s="82">
        <v>0</v>
      </c>
      <c r="EM25" s="18">
        <f t="shared" si="79"/>
        <v>0</v>
      </c>
      <c r="EN25" s="18">
        <f t="shared" si="80"/>
        <v>0</v>
      </c>
      <c r="EO25" s="18">
        <f t="shared" si="81"/>
        <v>0</v>
      </c>
      <c r="EP25" s="18">
        <f t="shared" si="82"/>
        <v>0</v>
      </c>
      <c r="EQ25" s="18">
        <f t="shared" si="163"/>
        <v>0</v>
      </c>
      <c r="ER25" s="18">
        <f t="shared" si="164"/>
        <v>0</v>
      </c>
      <c r="ES25" s="18">
        <f t="shared" si="165"/>
        <v>0</v>
      </c>
      <c r="ET25" s="18">
        <f t="shared" si="166"/>
        <v>0</v>
      </c>
      <c r="EU25" s="18">
        <f t="shared" si="167"/>
        <v>0</v>
      </c>
      <c r="EV25" s="18">
        <f t="shared" si="83"/>
        <v>0</v>
      </c>
      <c r="EW25" s="18">
        <f t="shared" si="84"/>
        <v>0</v>
      </c>
      <c r="EX25" s="18">
        <f t="shared" si="85"/>
        <v>0</v>
      </c>
      <c r="EY25" s="18">
        <f t="shared" si="86"/>
        <v>0</v>
      </c>
      <c r="EZ25" s="85">
        <f t="shared" si="87"/>
        <v>0</v>
      </c>
      <c r="FA25" s="82">
        <v>0</v>
      </c>
      <c r="FB25" s="18">
        <f t="shared" si="88"/>
        <v>0</v>
      </c>
      <c r="FC25" s="18">
        <f t="shared" si="89"/>
        <v>0</v>
      </c>
      <c r="FD25" s="18">
        <f t="shared" si="90"/>
        <v>0</v>
      </c>
      <c r="FE25" s="18">
        <f t="shared" si="91"/>
        <v>0</v>
      </c>
      <c r="FF25" s="18">
        <f t="shared" si="168"/>
        <v>0</v>
      </c>
      <c r="FG25" s="18">
        <f t="shared" si="169"/>
        <v>0</v>
      </c>
      <c r="FH25" s="18">
        <f t="shared" si="170"/>
        <v>0</v>
      </c>
      <c r="FI25" s="18">
        <f t="shared" si="171"/>
        <v>0</v>
      </c>
      <c r="FJ25" s="18">
        <f t="shared" si="172"/>
        <v>0</v>
      </c>
      <c r="FK25" s="18">
        <f t="shared" si="92"/>
        <v>0</v>
      </c>
      <c r="FL25" s="18">
        <f t="shared" si="93"/>
        <v>0</v>
      </c>
      <c r="FM25" s="18">
        <f t="shared" si="94"/>
        <v>0</v>
      </c>
      <c r="FN25" s="18">
        <f t="shared" si="95"/>
        <v>0</v>
      </c>
      <c r="FO25" s="85">
        <f t="shared" si="96"/>
        <v>0</v>
      </c>
      <c r="FP25" s="82">
        <v>0</v>
      </c>
      <c r="FQ25" s="18">
        <f t="shared" si="97"/>
        <v>0</v>
      </c>
      <c r="FR25" s="18">
        <f t="shared" si="98"/>
        <v>0</v>
      </c>
      <c r="FS25" s="18">
        <f t="shared" si="99"/>
        <v>0</v>
      </c>
      <c r="FT25" s="18">
        <f t="shared" si="100"/>
        <v>0</v>
      </c>
      <c r="FU25" s="18">
        <f t="shared" si="173"/>
        <v>0</v>
      </c>
      <c r="FV25" s="18">
        <f t="shared" si="174"/>
        <v>0</v>
      </c>
      <c r="FW25" s="18">
        <f t="shared" si="175"/>
        <v>0</v>
      </c>
      <c r="FX25" s="18">
        <f t="shared" si="176"/>
        <v>0</v>
      </c>
      <c r="FY25" s="18">
        <f t="shared" si="177"/>
        <v>0</v>
      </c>
      <c r="FZ25" s="18">
        <f t="shared" si="101"/>
        <v>0</v>
      </c>
      <c r="GA25" s="18">
        <f t="shared" si="102"/>
        <v>0</v>
      </c>
      <c r="GB25" s="18">
        <f t="shared" si="103"/>
        <v>0</v>
      </c>
      <c r="GC25" s="18">
        <f t="shared" si="104"/>
        <v>0</v>
      </c>
      <c r="GD25" s="85">
        <f t="shared" si="105"/>
        <v>0</v>
      </c>
      <c r="GE25" s="82">
        <v>0</v>
      </c>
      <c r="GF25" s="18">
        <f t="shared" si="106"/>
        <v>0</v>
      </c>
      <c r="GG25" s="18">
        <f t="shared" si="107"/>
        <v>0</v>
      </c>
      <c r="GH25" s="18">
        <f t="shared" si="108"/>
        <v>0</v>
      </c>
      <c r="GI25" s="18">
        <f t="shared" si="109"/>
        <v>0</v>
      </c>
      <c r="GJ25" s="18">
        <f t="shared" si="178"/>
        <v>0</v>
      </c>
      <c r="GK25" s="18">
        <f t="shared" si="179"/>
        <v>0</v>
      </c>
      <c r="GL25" s="18">
        <f t="shared" si="180"/>
        <v>0</v>
      </c>
      <c r="GM25" s="18">
        <f t="shared" si="181"/>
        <v>0</v>
      </c>
      <c r="GN25" s="18">
        <f t="shared" si="182"/>
        <v>0</v>
      </c>
      <c r="GO25" s="18">
        <f t="shared" si="110"/>
        <v>0</v>
      </c>
      <c r="GP25" s="18">
        <f t="shared" si="111"/>
        <v>0</v>
      </c>
      <c r="GQ25" s="18">
        <f t="shared" si="112"/>
        <v>0</v>
      </c>
      <c r="GR25" s="18">
        <f t="shared" si="113"/>
        <v>0</v>
      </c>
      <c r="GS25" s="85">
        <f t="shared" si="114"/>
        <v>0</v>
      </c>
    </row>
    <row r="26" spans="1:201" x14ac:dyDescent="0.2">
      <c r="A26" s="89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99">
        <f t="shared" si="1"/>
        <v>0.59517560304961881</v>
      </c>
      <c r="G26" s="84">
        <v>868</v>
      </c>
      <c r="H26" s="18">
        <f t="shared" si="2"/>
        <v>217</v>
      </c>
      <c r="I26" s="18">
        <f t="shared" si="3"/>
        <v>217</v>
      </c>
      <c r="J26" s="18">
        <f t="shared" si="4"/>
        <v>217</v>
      </c>
      <c r="K26" s="18">
        <f t="shared" si="5"/>
        <v>217</v>
      </c>
      <c r="L26" s="18">
        <f t="shared" si="115"/>
        <v>351</v>
      </c>
      <c r="M26" s="18">
        <f t="shared" si="116"/>
        <v>88</v>
      </c>
      <c r="N26" s="18">
        <f t="shared" si="117"/>
        <v>88</v>
      </c>
      <c r="O26" s="18">
        <f t="shared" si="118"/>
        <v>88</v>
      </c>
      <c r="P26" s="18">
        <f t="shared" si="119"/>
        <v>87</v>
      </c>
      <c r="Q26" s="18">
        <f t="shared" si="6"/>
        <v>517</v>
      </c>
      <c r="R26" s="18">
        <f t="shared" si="7"/>
        <v>129</v>
      </c>
      <c r="S26" s="18">
        <f t="shared" si="8"/>
        <v>129</v>
      </c>
      <c r="T26" s="18">
        <f t="shared" si="9"/>
        <v>129</v>
      </c>
      <c r="U26" s="85">
        <f t="shared" si="10"/>
        <v>130</v>
      </c>
      <c r="V26" s="82">
        <v>457</v>
      </c>
      <c r="W26" s="18">
        <f t="shared" si="11"/>
        <v>114</v>
      </c>
      <c r="X26" s="18">
        <f t="shared" si="12"/>
        <v>114</v>
      </c>
      <c r="Y26" s="18">
        <f t="shared" si="13"/>
        <v>114</v>
      </c>
      <c r="Z26" s="18">
        <f t="shared" si="14"/>
        <v>115</v>
      </c>
      <c r="AA26" s="18">
        <f t="shared" si="120"/>
        <v>185</v>
      </c>
      <c r="AB26" s="18">
        <f t="shared" si="121"/>
        <v>46</v>
      </c>
      <c r="AC26" s="18">
        <f t="shared" si="122"/>
        <v>46</v>
      </c>
      <c r="AD26" s="18">
        <f t="shared" si="123"/>
        <v>46</v>
      </c>
      <c r="AE26" s="18">
        <f t="shared" si="124"/>
        <v>47</v>
      </c>
      <c r="AF26" s="18">
        <f t="shared" si="15"/>
        <v>272</v>
      </c>
      <c r="AG26" s="18">
        <f t="shared" si="16"/>
        <v>68</v>
      </c>
      <c r="AH26" s="18">
        <f t="shared" si="17"/>
        <v>68</v>
      </c>
      <c r="AI26" s="18">
        <f t="shared" si="18"/>
        <v>68</v>
      </c>
      <c r="AJ26" s="85">
        <f t="shared" si="19"/>
        <v>68</v>
      </c>
      <c r="AK26" s="82">
        <v>0</v>
      </c>
      <c r="AL26" s="18">
        <f t="shared" si="20"/>
        <v>0</v>
      </c>
      <c r="AM26" s="18">
        <f t="shared" si="21"/>
        <v>0</v>
      </c>
      <c r="AN26" s="18">
        <f t="shared" si="22"/>
        <v>0</v>
      </c>
      <c r="AO26" s="18">
        <f t="shared" si="23"/>
        <v>0</v>
      </c>
      <c r="AP26" s="18">
        <f t="shared" si="125"/>
        <v>0</v>
      </c>
      <c r="AQ26" s="18">
        <f t="shared" si="126"/>
        <v>0</v>
      </c>
      <c r="AR26" s="18">
        <f t="shared" si="127"/>
        <v>0</v>
      </c>
      <c r="AS26" s="18">
        <f t="shared" si="128"/>
        <v>0</v>
      </c>
      <c r="AT26" s="18">
        <f t="shared" si="129"/>
        <v>0</v>
      </c>
      <c r="AU26" s="18">
        <f t="shared" si="24"/>
        <v>0</v>
      </c>
      <c r="AV26" s="18">
        <f t="shared" si="25"/>
        <v>0</v>
      </c>
      <c r="AW26" s="18">
        <f t="shared" si="26"/>
        <v>0</v>
      </c>
      <c r="AX26" s="18">
        <f t="shared" si="27"/>
        <v>0</v>
      </c>
      <c r="AY26" s="85">
        <f t="shared" si="28"/>
        <v>0</v>
      </c>
      <c r="AZ26" s="82">
        <v>0</v>
      </c>
      <c r="BA26" s="18">
        <f t="shared" si="29"/>
        <v>0</v>
      </c>
      <c r="BB26" s="18">
        <f t="shared" si="30"/>
        <v>0</v>
      </c>
      <c r="BC26" s="18">
        <f t="shared" si="31"/>
        <v>0</v>
      </c>
      <c r="BD26" s="18">
        <f t="shared" si="32"/>
        <v>0</v>
      </c>
      <c r="BE26" s="18">
        <f t="shared" si="130"/>
        <v>0</v>
      </c>
      <c r="BF26" s="18">
        <f t="shared" si="131"/>
        <v>0</v>
      </c>
      <c r="BG26" s="18">
        <f t="shared" si="132"/>
        <v>0</v>
      </c>
      <c r="BH26" s="18">
        <f t="shared" si="133"/>
        <v>0</v>
      </c>
      <c r="BI26" s="18">
        <f t="shared" si="134"/>
        <v>0</v>
      </c>
      <c r="BJ26" s="18">
        <f t="shared" si="33"/>
        <v>0</v>
      </c>
      <c r="BK26" s="18">
        <f t="shared" si="34"/>
        <v>0</v>
      </c>
      <c r="BL26" s="18">
        <f t="shared" si="35"/>
        <v>0</v>
      </c>
      <c r="BM26" s="18">
        <f t="shared" si="36"/>
        <v>0</v>
      </c>
      <c r="BN26" s="85">
        <f t="shared" si="37"/>
        <v>0</v>
      </c>
      <c r="BO26" s="82">
        <v>539</v>
      </c>
      <c r="BP26" s="18">
        <f t="shared" si="135"/>
        <v>539</v>
      </c>
      <c r="BQ26" s="18"/>
      <c r="BR26" s="18"/>
      <c r="BS26" s="18"/>
      <c r="BT26" s="18">
        <f t="shared" si="136"/>
        <v>218</v>
      </c>
      <c r="BU26" s="18">
        <f t="shared" si="137"/>
        <v>218</v>
      </c>
      <c r="BV26" s="18"/>
      <c r="BW26" s="18"/>
      <c r="BX26" s="18"/>
      <c r="BY26" s="18">
        <f t="shared" si="138"/>
        <v>321</v>
      </c>
      <c r="BZ26" s="18">
        <f t="shared" si="139"/>
        <v>321</v>
      </c>
      <c r="CA26" s="18">
        <f t="shared" si="140"/>
        <v>0</v>
      </c>
      <c r="CB26" s="18">
        <f t="shared" si="141"/>
        <v>0</v>
      </c>
      <c r="CC26" s="18">
        <f t="shared" si="142"/>
        <v>0</v>
      </c>
      <c r="CD26" s="82">
        <v>0</v>
      </c>
      <c r="CE26" s="18">
        <f t="shared" si="43"/>
        <v>0</v>
      </c>
      <c r="CF26" s="18">
        <f t="shared" si="44"/>
        <v>0</v>
      </c>
      <c r="CG26" s="18">
        <f t="shared" si="45"/>
        <v>0</v>
      </c>
      <c r="CH26" s="18">
        <f t="shared" si="46"/>
        <v>0</v>
      </c>
      <c r="CI26" s="18">
        <f t="shared" si="143"/>
        <v>0</v>
      </c>
      <c r="CJ26" s="18">
        <f t="shared" si="144"/>
        <v>0</v>
      </c>
      <c r="CK26" s="18">
        <f t="shared" si="145"/>
        <v>0</v>
      </c>
      <c r="CL26" s="18">
        <f t="shared" si="146"/>
        <v>0</v>
      </c>
      <c r="CM26" s="18">
        <f t="shared" si="147"/>
        <v>0</v>
      </c>
      <c r="CN26" s="18">
        <f t="shared" si="47"/>
        <v>0</v>
      </c>
      <c r="CO26" s="18">
        <f t="shared" si="48"/>
        <v>0</v>
      </c>
      <c r="CP26" s="18">
        <f t="shared" si="49"/>
        <v>0</v>
      </c>
      <c r="CQ26" s="18">
        <f t="shared" si="50"/>
        <v>0</v>
      </c>
      <c r="CR26" s="85">
        <f t="shared" si="51"/>
        <v>0</v>
      </c>
      <c r="CS26" s="82">
        <v>0</v>
      </c>
      <c r="CT26" s="18">
        <f t="shared" si="52"/>
        <v>0</v>
      </c>
      <c r="CU26" s="18">
        <f t="shared" si="53"/>
        <v>0</v>
      </c>
      <c r="CV26" s="18">
        <f t="shared" si="54"/>
        <v>0</v>
      </c>
      <c r="CW26" s="18">
        <f t="shared" si="55"/>
        <v>0</v>
      </c>
      <c r="CX26" s="18">
        <f t="shared" si="148"/>
        <v>0</v>
      </c>
      <c r="CY26" s="18">
        <f t="shared" si="149"/>
        <v>0</v>
      </c>
      <c r="CZ26" s="18">
        <f t="shared" si="150"/>
        <v>0</v>
      </c>
      <c r="DA26" s="18">
        <f t="shared" si="151"/>
        <v>0</v>
      </c>
      <c r="DB26" s="18">
        <f t="shared" si="152"/>
        <v>0</v>
      </c>
      <c r="DC26" s="18">
        <f t="shared" si="56"/>
        <v>0</v>
      </c>
      <c r="DD26" s="18">
        <f t="shared" si="57"/>
        <v>0</v>
      </c>
      <c r="DE26" s="18">
        <f t="shared" si="58"/>
        <v>0</v>
      </c>
      <c r="DF26" s="18">
        <f t="shared" si="59"/>
        <v>0</v>
      </c>
      <c r="DG26" s="85">
        <f t="shared" si="60"/>
        <v>0</v>
      </c>
      <c r="DH26" s="82">
        <v>0</v>
      </c>
      <c r="DI26" s="18">
        <f t="shared" si="61"/>
        <v>0</v>
      </c>
      <c r="DJ26" s="18">
        <f t="shared" si="62"/>
        <v>0</v>
      </c>
      <c r="DK26" s="18">
        <f t="shared" si="63"/>
        <v>0</v>
      </c>
      <c r="DL26" s="18">
        <f t="shared" si="64"/>
        <v>0</v>
      </c>
      <c r="DM26" s="18">
        <f t="shared" si="153"/>
        <v>0</v>
      </c>
      <c r="DN26" s="18">
        <f t="shared" si="154"/>
        <v>0</v>
      </c>
      <c r="DO26" s="18">
        <f t="shared" si="155"/>
        <v>0</v>
      </c>
      <c r="DP26" s="18">
        <f t="shared" si="156"/>
        <v>0</v>
      </c>
      <c r="DQ26" s="18">
        <f t="shared" si="157"/>
        <v>0</v>
      </c>
      <c r="DR26" s="18">
        <f t="shared" si="65"/>
        <v>0</v>
      </c>
      <c r="DS26" s="18">
        <f t="shared" si="66"/>
        <v>0</v>
      </c>
      <c r="DT26" s="18">
        <f t="shared" si="67"/>
        <v>0</v>
      </c>
      <c r="DU26" s="18">
        <f t="shared" si="68"/>
        <v>0</v>
      </c>
      <c r="DV26" s="85">
        <f t="shared" si="69"/>
        <v>0</v>
      </c>
      <c r="DW26" s="82">
        <v>0</v>
      </c>
      <c r="DX26" s="18">
        <f t="shared" si="70"/>
        <v>0</v>
      </c>
      <c r="DY26" s="18">
        <f t="shared" si="71"/>
        <v>0</v>
      </c>
      <c r="DZ26" s="18">
        <f t="shared" si="72"/>
        <v>0</v>
      </c>
      <c r="EA26" s="18">
        <f t="shared" si="73"/>
        <v>0</v>
      </c>
      <c r="EB26" s="18">
        <f t="shared" si="158"/>
        <v>0</v>
      </c>
      <c r="EC26" s="18">
        <f t="shared" si="159"/>
        <v>0</v>
      </c>
      <c r="ED26" s="18">
        <f t="shared" si="160"/>
        <v>0</v>
      </c>
      <c r="EE26" s="18">
        <f t="shared" si="161"/>
        <v>0</v>
      </c>
      <c r="EF26" s="18">
        <f t="shared" si="162"/>
        <v>0</v>
      </c>
      <c r="EG26" s="18">
        <f t="shared" si="74"/>
        <v>0</v>
      </c>
      <c r="EH26" s="18">
        <f t="shared" si="75"/>
        <v>0</v>
      </c>
      <c r="EI26" s="18">
        <f t="shared" si="76"/>
        <v>0</v>
      </c>
      <c r="EJ26" s="18">
        <f t="shared" si="77"/>
        <v>0</v>
      </c>
      <c r="EK26" s="85">
        <f t="shared" si="78"/>
        <v>0</v>
      </c>
      <c r="EL26" s="82">
        <v>0</v>
      </c>
      <c r="EM26" s="18">
        <f t="shared" si="79"/>
        <v>0</v>
      </c>
      <c r="EN26" s="18">
        <f t="shared" si="80"/>
        <v>0</v>
      </c>
      <c r="EO26" s="18">
        <f t="shared" si="81"/>
        <v>0</v>
      </c>
      <c r="EP26" s="18">
        <f t="shared" si="82"/>
        <v>0</v>
      </c>
      <c r="EQ26" s="18">
        <f t="shared" si="163"/>
        <v>0</v>
      </c>
      <c r="ER26" s="18">
        <f t="shared" si="164"/>
        <v>0</v>
      </c>
      <c r="ES26" s="18">
        <f t="shared" si="165"/>
        <v>0</v>
      </c>
      <c r="ET26" s="18">
        <f t="shared" si="166"/>
        <v>0</v>
      </c>
      <c r="EU26" s="18">
        <f t="shared" si="167"/>
        <v>0</v>
      </c>
      <c r="EV26" s="18">
        <f t="shared" si="83"/>
        <v>0</v>
      </c>
      <c r="EW26" s="18">
        <f t="shared" si="84"/>
        <v>0</v>
      </c>
      <c r="EX26" s="18">
        <f t="shared" si="85"/>
        <v>0</v>
      </c>
      <c r="EY26" s="18">
        <f t="shared" si="86"/>
        <v>0</v>
      </c>
      <c r="EZ26" s="85">
        <f t="shared" si="87"/>
        <v>0</v>
      </c>
      <c r="FA26" s="82">
        <v>0</v>
      </c>
      <c r="FB26" s="18">
        <f t="shared" si="88"/>
        <v>0</v>
      </c>
      <c r="FC26" s="18">
        <f t="shared" si="89"/>
        <v>0</v>
      </c>
      <c r="FD26" s="18">
        <f t="shared" si="90"/>
        <v>0</v>
      </c>
      <c r="FE26" s="18">
        <f t="shared" si="91"/>
        <v>0</v>
      </c>
      <c r="FF26" s="18">
        <f t="shared" si="168"/>
        <v>0</v>
      </c>
      <c r="FG26" s="18">
        <f t="shared" si="169"/>
        <v>0</v>
      </c>
      <c r="FH26" s="18">
        <f t="shared" si="170"/>
        <v>0</v>
      </c>
      <c r="FI26" s="18">
        <f t="shared" si="171"/>
        <v>0</v>
      </c>
      <c r="FJ26" s="18">
        <f t="shared" si="172"/>
        <v>0</v>
      </c>
      <c r="FK26" s="18">
        <f t="shared" si="92"/>
        <v>0</v>
      </c>
      <c r="FL26" s="18">
        <f t="shared" si="93"/>
        <v>0</v>
      </c>
      <c r="FM26" s="18">
        <f t="shared" si="94"/>
        <v>0</v>
      </c>
      <c r="FN26" s="18">
        <f t="shared" si="95"/>
        <v>0</v>
      </c>
      <c r="FO26" s="85">
        <f t="shared" si="96"/>
        <v>0</v>
      </c>
      <c r="FP26" s="82">
        <v>0</v>
      </c>
      <c r="FQ26" s="18">
        <f t="shared" si="97"/>
        <v>0</v>
      </c>
      <c r="FR26" s="18">
        <f t="shared" si="98"/>
        <v>0</v>
      </c>
      <c r="FS26" s="18">
        <f t="shared" si="99"/>
        <v>0</v>
      </c>
      <c r="FT26" s="18">
        <f t="shared" si="100"/>
        <v>0</v>
      </c>
      <c r="FU26" s="18">
        <f t="shared" si="173"/>
        <v>0</v>
      </c>
      <c r="FV26" s="18">
        <f t="shared" si="174"/>
        <v>0</v>
      </c>
      <c r="FW26" s="18">
        <f t="shared" si="175"/>
        <v>0</v>
      </c>
      <c r="FX26" s="18">
        <f t="shared" si="176"/>
        <v>0</v>
      </c>
      <c r="FY26" s="18">
        <f t="shared" si="177"/>
        <v>0</v>
      </c>
      <c r="FZ26" s="18">
        <f t="shared" si="101"/>
        <v>0</v>
      </c>
      <c r="GA26" s="18">
        <f t="shared" si="102"/>
        <v>0</v>
      </c>
      <c r="GB26" s="18">
        <f t="shared" si="103"/>
        <v>0</v>
      </c>
      <c r="GC26" s="18">
        <f t="shared" si="104"/>
        <v>0</v>
      </c>
      <c r="GD26" s="85">
        <f t="shared" si="105"/>
        <v>0</v>
      </c>
      <c r="GE26" s="82">
        <v>0</v>
      </c>
      <c r="GF26" s="18">
        <f t="shared" si="106"/>
        <v>0</v>
      </c>
      <c r="GG26" s="18">
        <f t="shared" si="107"/>
        <v>0</v>
      </c>
      <c r="GH26" s="18">
        <f t="shared" si="108"/>
        <v>0</v>
      </c>
      <c r="GI26" s="18">
        <f t="shared" si="109"/>
        <v>0</v>
      </c>
      <c r="GJ26" s="18">
        <f t="shared" si="178"/>
        <v>0</v>
      </c>
      <c r="GK26" s="18">
        <f t="shared" si="179"/>
        <v>0</v>
      </c>
      <c r="GL26" s="18">
        <f t="shared" si="180"/>
        <v>0</v>
      </c>
      <c r="GM26" s="18">
        <f t="shared" si="181"/>
        <v>0</v>
      </c>
      <c r="GN26" s="18">
        <f t="shared" si="182"/>
        <v>0</v>
      </c>
      <c r="GO26" s="18">
        <f t="shared" si="110"/>
        <v>0</v>
      </c>
      <c r="GP26" s="18">
        <f t="shared" si="111"/>
        <v>0</v>
      </c>
      <c r="GQ26" s="18">
        <f t="shared" si="112"/>
        <v>0</v>
      </c>
      <c r="GR26" s="18">
        <f t="shared" si="113"/>
        <v>0</v>
      </c>
      <c r="GS26" s="85">
        <f t="shared" si="114"/>
        <v>0</v>
      </c>
    </row>
    <row r="27" spans="1:201" x14ac:dyDescent="0.2">
      <c r="A27" s="89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99">
        <f t="shared" si="1"/>
        <v>0.91348412645143973</v>
      </c>
      <c r="G27" s="84">
        <v>35</v>
      </c>
      <c r="H27" s="18">
        <f t="shared" si="2"/>
        <v>9</v>
      </c>
      <c r="I27" s="18">
        <f t="shared" si="3"/>
        <v>9</v>
      </c>
      <c r="J27" s="18">
        <f t="shared" si="4"/>
        <v>9</v>
      </c>
      <c r="K27" s="18">
        <f t="shared" si="5"/>
        <v>8</v>
      </c>
      <c r="L27" s="18">
        <f t="shared" si="115"/>
        <v>3</v>
      </c>
      <c r="M27" s="18">
        <f t="shared" si="116"/>
        <v>1</v>
      </c>
      <c r="N27" s="18">
        <f t="shared" si="117"/>
        <v>1</v>
      </c>
      <c r="O27" s="18">
        <f t="shared" si="118"/>
        <v>1</v>
      </c>
      <c r="P27" s="18">
        <f t="shared" si="119"/>
        <v>0</v>
      </c>
      <c r="Q27" s="18">
        <f t="shared" si="6"/>
        <v>32</v>
      </c>
      <c r="R27" s="18">
        <f t="shared" si="7"/>
        <v>8</v>
      </c>
      <c r="S27" s="18">
        <f t="shared" si="8"/>
        <v>8</v>
      </c>
      <c r="T27" s="18">
        <f t="shared" si="9"/>
        <v>8</v>
      </c>
      <c r="U27" s="85">
        <f t="shared" si="10"/>
        <v>8</v>
      </c>
      <c r="V27" s="82">
        <v>1846</v>
      </c>
      <c r="W27" s="18">
        <f t="shared" si="11"/>
        <v>462</v>
      </c>
      <c r="X27" s="18">
        <f t="shared" si="12"/>
        <v>462</v>
      </c>
      <c r="Y27" s="18">
        <f t="shared" si="13"/>
        <v>462</v>
      </c>
      <c r="Z27" s="18">
        <f t="shared" si="14"/>
        <v>460</v>
      </c>
      <c r="AA27" s="18">
        <f t="shared" si="120"/>
        <v>160</v>
      </c>
      <c r="AB27" s="18">
        <f t="shared" si="121"/>
        <v>40</v>
      </c>
      <c r="AC27" s="18">
        <f t="shared" si="122"/>
        <v>40</v>
      </c>
      <c r="AD27" s="18">
        <f t="shared" si="123"/>
        <v>40</v>
      </c>
      <c r="AE27" s="18">
        <f t="shared" si="124"/>
        <v>40</v>
      </c>
      <c r="AF27" s="18">
        <f t="shared" si="15"/>
        <v>1686</v>
      </c>
      <c r="AG27" s="18">
        <f t="shared" si="16"/>
        <v>422</v>
      </c>
      <c r="AH27" s="18">
        <f t="shared" si="17"/>
        <v>422</v>
      </c>
      <c r="AI27" s="18">
        <f t="shared" si="18"/>
        <v>422</v>
      </c>
      <c r="AJ27" s="85">
        <f t="shared" si="19"/>
        <v>420</v>
      </c>
      <c r="AK27" s="82">
        <v>0</v>
      </c>
      <c r="AL27" s="18">
        <f t="shared" si="20"/>
        <v>0</v>
      </c>
      <c r="AM27" s="18">
        <f t="shared" si="21"/>
        <v>0</v>
      </c>
      <c r="AN27" s="18">
        <f t="shared" si="22"/>
        <v>0</v>
      </c>
      <c r="AO27" s="18">
        <f t="shared" si="23"/>
        <v>0</v>
      </c>
      <c r="AP27" s="18">
        <f t="shared" si="125"/>
        <v>0</v>
      </c>
      <c r="AQ27" s="18">
        <f t="shared" si="126"/>
        <v>0</v>
      </c>
      <c r="AR27" s="18">
        <f t="shared" si="127"/>
        <v>0</v>
      </c>
      <c r="AS27" s="18">
        <f t="shared" si="128"/>
        <v>0</v>
      </c>
      <c r="AT27" s="18">
        <f t="shared" si="129"/>
        <v>0</v>
      </c>
      <c r="AU27" s="18">
        <f t="shared" si="24"/>
        <v>0</v>
      </c>
      <c r="AV27" s="18">
        <f t="shared" si="25"/>
        <v>0</v>
      </c>
      <c r="AW27" s="18">
        <f t="shared" si="26"/>
        <v>0</v>
      </c>
      <c r="AX27" s="18">
        <f t="shared" si="27"/>
        <v>0</v>
      </c>
      <c r="AY27" s="85">
        <f t="shared" si="28"/>
        <v>0</v>
      </c>
      <c r="AZ27" s="82">
        <v>0</v>
      </c>
      <c r="BA27" s="18">
        <f t="shared" si="29"/>
        <v>0</v>
      </c>
      <c r="BB27" s="18">
        <f t="shared" si="30"/>
        <v>0</v>
      </c>
      <c r="BC27" s="18">
        <f t="shared" si="31"/>
        <v>0</v>
      </c>
      <c r="BD27" s="18">
        <f t="shared" si="32"/>
        <v>0</v>
      </c>
      <c r="BE27" s="18">
        <f t="shared" si="130"/>
        <v>0</v>
      </c>
      <c r="BF27" s="18">
        <f t="shared" si="131"/>
        <v>0</v>
      </c>
      <c r="BG27" s="18">
        <f t="shared" si="132"/>
        <v>0</v>
      </c>
      <c r="BH27" s="18">
        <f t="shared" si="133"/>
        <v>0</v>
      </c>
      <c r="BI27" s="18">
        <f t="shared" si="134"/>
        <v>0</v>
      </c>
      <c r="BJ27" s="18">
        <f t="shared" si="33"/>
        <v>0</v>
      </c>
      <c r="BK27" s="18">
        <f t="shared" si="34"/>
        <v>0</v>
      </c>
      <c r="BL27" s="18">
        <f t="shared" si="35"/>
        <v>0</v>
      </c>
      <c r="BM27" s="18">
        <f t="shared" si="36"/>
        <v>0</v>
      </c>
      <c r="BN27" s="85">
        <f t="shared" si="37"/>
        <v>0</v>
      </c>
      <c r="BO27" s="82">
        <v>135</v>
      </c>
      <c r="BP27" s="18">
        <f t="shared" si="135"/>
        <v>135</v>
      </c>
      <c r="BQ27" s="18"/>
      <c r="BR27" s="18"/>
      <c r="BS27" s="18"/>
      <c r="BT27" s="18">
        <f t="shared" si="136"/>
        <v>12</v>
      </c>
      <c r="BU27" s="18">
        <f t="shared" si="137"/>
        <v>12</v>
      </c>
      <c r="BV27" s="18"/>
      <c r="BW27" s="18"/>
      <c r="BX27" s="18"/>
      <c r="BY27" s="18">
        <f t="shared" si="138"/>
        <v>123</v>
      </c>
      <c r="BZ27" s="18">
        <f t="shared" si="139"/>
        <v>123</v>
      </c>
      <c r="CA27" s="18">
        <f t="shared" si="140"/>
        <v>0</v>
      </c>
      <c r="CB27" s="18">
        <f t="shared" si="141"/>
        <v>0</v>
      </c>
      <c r="CC27" s="18">
        <f t="shared" si="142"/>
        <v>0</v>
      </c>
      <c r="CD27" s="82">
        <v>0</v>
      </c>
      <c r="CE27" s="18">
        <f t="shared" si="43"/>
        <v>0</v>
      </c>
      <c r="CF27" s="18">
        <f t="shared" si="44"/>
        <v>0</v>
      </c>
      <c r="CG27" s="18">
        <f t="shared" si="45"/>
        <v>0</v>
      </c>
      <c r="CH27" s="18">
        <f t="shared" si="46"/>
        <v>0</v>
      </c>
      <c r="CI27" s="18">
        <f t="shared" si="143"/>
        <v>0</v>
      </c>
      <c r="CJ27" s="18">
        <f t="shared" si="144"/>
        <v>0</v>
      </c>
      <c r="CK27" s="18">
        <f t="shared" si="145"/>
        <v>0</v>
      </c>
      <c r="CL27" s="18">
        <f t="shared" si="146"/>
        <v>0</v>
      </c>
      <c r="CM27" s="18">
        <f t="shared" si="147"/>
        <v>0</v>
      </c>
      <c r="CN27" s="18">
        <f t="shared" si="47"/>
        <v>0</v>
      </c>
      <c r="CO27" s="18">
        <f t="shared" si="48"/>
        <v>0</v>
      </c>
      <c r="CP27" s="18">
        <f t="shared" si="49"/>
        <v>0</v>
      </c>
      <c r="CQ27" s="18">
        <f t="shared" si="50"/>
        <v>0</v>
      </c>
      <c r="CR27" s="85">
        <f t="shared" si="51"/>
        <v>0</v>
      </c>
      <c r="CS27" s="82">
        <v>0</v>
      </c>
      <c r="CT27" s="18">
        <f t="shared" si="52"/>
        <v>0</v>
      </c>
      <c r="CU27" s="18">
        <f t="shared" si="53"/>
        <v>0</v>
      </c>
      <c r="CV27" s="18">
        <f t="shared" si="54"/>
        <v>0</v>
      </c>
      <c r="CW27" s="18">
        <f t="shared" si="55"/>
        <v>0</v>
      </c>
      <c r="CX27" s="18">
        <f t="shared" si="148"/>
        <v>0</v>
      </c>
      <c r="CY27" s="18">
        <f t="shared" si="149"/>
        <v>0</v>
      </c>
      <c r="CZ27" s="18">
        <f t="shared" si="150"/>
        <v>0</v>
      </c>
      <c r="DA27" s="18">
        <f t="shared" si="151"/>
        <v>0</v>
      </c>
      <c r="DB27" s="18">
        <f t="shared" si="152"/>
        <v>0</v>
      </c>
      <c r="DC27" s="18">
        <f t="shared" si="56"/>
        <v>0</v>
      </c>
      <c r="DD27" s="18">
        <f t="shared" si="57"/>
        <v>0</v>
      </c>
      <c r="DE27" s="18">
        <f t="shared" si="58"/>
        <v>0</v>
      </c>
      <c r="DF27" s="18">
        <f t="shared" si="59"/>
        <v>0</v>
      </c>
      <c r="DG27" s="85">
        <f t="shared" si="60"/>
        <v>0</v>
      </c>
      <c r="DH27" s="82">
        <v>0</v>
      </c>
      <c r="DI27" s="18">
        <f t="shared" si="61"/>
        <v>0</v>
      </c>
      <c r="DJ27" s="18">
        <f t="shared" si="62"/>
        <v>0</v>
      </c>
      <c r="DK27" s="18">
        <f t="shared" si="63"/>
        <v>0</v>
      </c>
      <c r="DL27" s="18">
        <f t="shared" si="64"/>
        <v>0</v>
      </c>
      <c r="DM27" s="18">
        <f t="shared" si="153"/>
        <v>0</v>
      </c>
      <c r="DN27" s="18">
        <f t="shared" si="154"/>
        <v>0</v>
      </c>
      <c r="DO27" s="18">
        <f t="shared" si="155"/>
        <v>0</v>
      </c>
      <c r="DP27" s="18">
        <f t="shared" si="156"/>
        <v>0</v>
      </c>
      <c r="DQ27" s="18">
        <f t="shared" si="157"/>
        <v>0</v>
      </c>
      <c r="DR27" s="18">
        <f t="shared" si="65"/>
        <v>0</v>
      </c>
      <c r="DS27" s="18">
        <f t="shared" si="66"/>
        <v>0</v>
      </c>
      <c r="DT27" s="18">
        <f t="shared" si="67"/>
        <v>0</v>
      </c>
      <c r="DU27" s="18">
        <f t="shared" si="68"/>
        <v>0</v>
      </c>
      <c r="DV27" s="85">
        <f t="shared" si="69"/>
        <v>0</v>
      </c>
      <c r="DW27" s="82">
        <v>0</v>
      </c>
      <c r="DX27" s="18">
        <f t="shared" si="70"/>
        <v>0</v>
      </c>
      <c r="DY27" s="18">
        <f t="shared" si="71"/>
        <v>0</v>
      </c>
      <c r="DZ27" s="18">
        <f t="shared" si="72"/>
        <v>0</v>
      </c>
      <c r="EA27" s="18">
        <f t="shared" si="73"/>
        <v>0</v>
      </c>
      <c r="EB27" s="18">
        <f t="shared" si="158"/>
        <v>0</v>
      </c>
      <c r="EC27" s="18">
        <f t="shared" si="159"/>
        <v>0</v>
      </c>
      <c r="ED27" s="18">
        <f t="shared" si="160"/>
        <v>0</v>
      </c>
      <c r="EE27" s="18">
        <f t="shared" si="161"/>
        <v>0</v>
      </c>
      <c r="EF27" s="18">
        <f t="shared" si="162"/>
        <v>0</v>
      </c>
      <c r="EG27" s="18">
        <f t="shared" si="74"/>
        <v>0</v>
      </c>
      <c r="EH27" s="18">
        <f t="shared" si="75"/>
        <v>0</v>
      </c>
      <c r="EI27" s="18">
        <f t="shared" si="76"/>
        <v>0</v>
      </c>
      <c r="EJ27" s="18">
        <f t="shared" si="77"/>
        <v>0</v>
      </c>
      <c r="EK27" s="85">
        <f t="shared" si="78"/>
        <v>0</v>
      </c>
      <c r="EL27" s="82">
        <v>0</v>
      </c>
      <c r="EM27" s="18">
        <f t="shared" si="79"/>
        <v>0</v>
      </c>
      <c r="EN27" s="18">
        <f t="shared" si="80"/>
        <v>0</v>
      </c>
      <c r="EO27" s="18">
        <f t="shared" si="81"/>
        <v>0</v>
      </c>
      <c r="EP27" s="18">
        <f t="shared" si="82"/>
        <v>0</v>
      </c>
      <c r="EQ27" s="18">
        <f t="shared" si="163"/>
        <v>0</v>
      </c>
      <c r="ER27" s="18">
        <f t="shared" si="164"/>
        <v>0</v>
      </c>
      <c r="ES27" s="18">
        <f t="shared" si="165"/>
        <v>0</v>
      </c>
      <c r="ET27" s="18">
        <f t="shared" si="166"/>
        <v>0</v>
      </c>
      <c r="EU27" s="18">
        <f t="shared" si="167"/>
        <v>0</v>
      </c>
      <c r="EV27" s="18">
        <f t="shared" si="83"/>
        <v>0</v>
      </c>
      <c r="EW27" s="18">
        <f t="shared" si="84"/>
        <v>0</v>
      </c>
      <c r="EX27" s="18">
        <f t="shared" si="85"/>
        <v>0</v>
      </c>
      <c r="EY27" s="18">
        <f t="shared" si="86"/>
        <v>0</v>
      </c>
      <c r="EZ27" s="85">
        <f t="shared" si="87"/>
        <v>0</v>
      </c>
      <c r="FA27" s="82">
        <v>0</v>
      </c>
      <c r="FB27" s="18">
        <f t="shared" si="88"/>
        <v>0</v>
      </c>
      <c r="FC27" s="18">
        <f t="shared" si="89"/>
        <v>0</v>
      </c>
      <c r="FD27" s="18">
        <f t="shared" si="90"/>
        <v>0</v>
      </c>
      <c r="FE27" s="18">
        <f t="shared" si="91"/>
        <v>0</v>
      </c>
      <c r="FF27" s="18">
        <f t="shared" si="168"/>
        <v>0</v>
      </c>
      <c r="FG27" s="18">
        <f t="shared" si="169"/>
        <v>0</v>
      </c>
      <c r="FH27" s="18">
        <f t="shared" si="170"/>
        <v>0</v>
      </c>
      <c r="FI27" s="18">
        <f t="shared" si="171"/>
        <v>0</v>
      </c>
      <c r="FJ27" s="18">
        <f t="shared" si="172"/>
        <v>0</v>
      </c>
      <c r="FK27" s="18">
        <f t="shared" si="92"/>
        <v>0</v>
      </c>
      <c r="FL27" s="18">
        <f t="shared" si="93"/>
        <v>0</v>
      </c>
      <c r="FM27" s="18">
        <f t="shared" si="94"/>
        <v>0</v>
      </c>
      <c r="FN27" s="18">
        <f t="shared" si="95"/>
        <v>0</v>
      </c>
      <c r="FO27" s="85">
        <f t="shared" si="96"/>
        <v>0</v>
      </c>
      <c r="FP27" s="82">
        <v>0</v>
      </c>
      <c r="FQ27" s="18">
        <f t="shared" si="97"/>
        <v>0</v>
      </c>
      <c r="FR27" s="18">
        <f t="shared" si="98"/>
        <v>0</v>
      </c>
      <c r="FS27" s="18">
        <f t="shared" si="99"/>
        <v>0</v>
      </c>
      <c r="FT27" s="18">
        <f t="shared" si="100"/>
        <v>0</v>
      </c>
      <c r="FU27" s="18">
        <f t="shared" si="173"/>
        <v>0</v>
      </c>
      <c r="FV27" s="18">
        <f t="shared" si="174"/>
        <v>0</v>
      </c>
      <c r="FW27" s="18">
        <f t="shared" si="175"/>
        <v>0</v>
      </c>
      <c r="FX27" s="18">
        <f t="shared" si="176"/>
        <v>0</v>
      </c>
      <c r="FY27" s="18">
        <f t="shared" si="177"/>
        <v>0</v>
      </c>
      <c r="FZ27" s="18">
        <f t="shared" si="101"/>
        <v>0</v>
      </c>
      <c r="GA27" s="18">
        <f t="shared" si="102"/>
        <v>0</v>
      </c>
      <c r="GB27" s="18">
        <f t="shared" si="103"/>
        <v>0</v>
      </c>
      <c r="GC27" s="18">
        <f t="shared" si="104"/>
        <v>0</v>
      </c>
      <c r="GD27" s="85">
        <f t="shared" si="105"/>
        <v>0</v>
      </c>
      <c r="GE27" s="82">
        <v>0</v>
      </c>
      <c r="GF27" s="18">
        <f t="shared" si="106"/>
        <v>0</v>
      </c>
      <c r="GG27" s="18">
        <f t="shared" si="107"/>
        <v>0</v>
      </c>
      <c r="GH27" s="18">
        <f t="shared" si="108"/>
        <v>0</v>
      </c>
      <c r="GI27" s="18">
        <f t="shared" si="109"/>
        <v>0</v>
      </c>
      <c r="GJ27" s="18">
        <f t="shared" si="178"/>
        <v>0</v>
      </c>
      <c r="GK27" s="18">
        <f t="shared" si="179"/>
        <v>0</v>
      </c>
      <c r="GL27" s="18">
        <f t="shared" si="180"/>
        <v>0</v>
      </c>
      <c r="GM27" s="18">
        <f t="shared" si="181"/>
        <v>0</v>
      </c>
      <c r="GN27" s="18">
        <f t="shared" si="182"/>
        <v>0</v>
      </c>
      <c r="GO27" s="18">
        <f t="shared" si="110"/>
        <v>0</v>
      </c>
      <c r="GP27" s="18">
        <f t="shared" si="111"/>
        <v>0</v>
      </c>
      <c r="GQ27" s="18">
        <f t="shared" si="112"/>
        <v>0</v>
      </c>
      <c r="GR27" s="18">
        <f t="shared" si="113"/>
        <v>0</v>
      </c>
      <c r="GS27" s="85">
        <f t="shared" si="114"/>
        <v>0</v>
      </c>
    </row>
    <row r="28" spans="1:201" x14ac:dyDescent="0.2">
      <c r="A28" s="89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99">
        <f t="shared" si="1"/>
        <v>0.82114206678522028</v>
      </c>
      <c r="G28" s="84">
        <v>802</v>
      </c>
      <c r="H28" s="18">
        <f t="shared" si="2"/>
        <v>201</v>
      </c>
      <c r="I28" s="18">
        <f t="shared" si="3"/>
        <v>201</v>
      </c>
      <c r="J28" s="18">
        <f t="shared" si="4"/>
        <v>201</v>
      </c>
      <c r="K28" s="18">
        <f t="shared" si="5"/>
        <v>199</v>
      </c>
      <c r="L28" s="18">
        <f t="shared" si="115"/>
        <v>143</v>
      </c>
      <c r="M28" s="18">
        <f t="shared" si="116"/>
        <v>36</v>
      </c>
      <c r="N28" s="18">
        <f t="shared" si="117"/>
        <v>36</v>
      </c>
      <c r="O28" s="18">
        <f t="shared" si="118"/>
        <v>36</v>
      </c>
      <c r="P28" s="18">
        <f t="shared" si="119"/>
        <v>35</v>
      </c>
      <c r="Q28" s="18">
        <f t="shared" si="6"/>
        <v>659</v>
      </c>
      <c r="R28" s="18">
        <f t="shared" si="7"/>
        <v>165</v>
      </c>
      <c r="S28" s="18">
        <f t="shared" si="8"/>
        <v>165</v>
      </c>
      <c r="T28" s="18">
        <f t="shared" si="9"/>
        <v>165</v>
      </c>
      <c r="U28" s="85">
        <f t="shared" si="10"/>
        <v>164</v>
      </c>
      <c r="V28" s="82">
        <v>349</v>
      </c>
      <c r="W28" s="18">
        <f t="shared" si="11"/>
        <v>87</v>
      </c>
      <c r="X28" s="18">
        <f t="shared" si="12"/>
        <v>87</v>
      </c>
      <c r="Y28" s="18">
        <f t="shared" si="13"/>
        <v>87</v>
      </c>
      <c r="Z28" s="18">
        <f t="shared" si="14"/>
        <v>88</v>
      </c>
      <c r="AA28" s="18">
        <f t="shared" si="120"/>
        <v>62</v>
      </c>
      <c r="AB28" s="18">
        <f t="shared" si="121"/>
        <v>16</v>
      </c>
      <c r="AC28" s="18">
        <f t="shared" si="122"/>
        <v>16</v>
      </c>
      <c r="AD28" s="18">
        <f t="shared" si="123"/>
        <v>16</v>
      </c>
      <c r="AE28" s="18">
        <f t="shared" si="124"/>
        <v>14</v>
      </c>
      <c r="AF28" s="18">
        <f t="shared" si="15"/>
        <v>287</v>
      </c>
      <c r="AG28" s="18">
        <f t="shared" si="16"/>
        <v>72</v>
      </c>
      <c r="AH28" s="18">
        <f t="shared" si="17"/>
        <v>72</v>
      </c>
      <c r="AI28" s="18">
        <f t="shared" si="18"/>
        <v>72</v>
      </c>
      <c r="AJ28" s="85">
        <f t="shared" si="19"/>
        <v>71</v>
      </c>
      <c r="AK28" s="82">
        <v>0</v>
      </c>
      <c r="AL28" s="18">
        <f t="shared" si="20"/>
        <v>0</v>
      </c>
      <c r="AM28" s="18">
        <f t="shared" si="21"/>
        <v>0</v>
      </c>
      <c r="AN28" s="18">
        <f t="shared" si="22"/>
        <v>0</v>
      </c>
      <c r="AO28" s="18">
        <f t="shared" si="23"/>
        <v>0</v>
      </c>
      <c r="AP28" s="18">
        <f t="shared" si="125"/>
        <v>0</v>
      </c>
      <c r="AQ28" s="18">
        <f t="shared" si="126"/>
        <v>0</v>
      </c>
      <c r="AR28" s="18">
        <f t="shared" si="127"/>
        <v>0</v>
      </c>
      <c r="AS28" s="18">
        <f t="shared" si="128"/>
        <v>0</v>
      </c>
      <c r="AT28" s="18">
        <f t="shared" si="129"/>
        <v>0</v>
      </c>
      <c r="AU28" s="18">
        <f t="shared" si="24"/>
        <v>0</v>
      </c>
      <c r="AV28" s="18">
        <f t="shared" si="25"/>
        <v>0</v>
      </c>
      <c r="AW28" s="18">
        <f t="shared" si="26"/>
        <v>0</v>
      </c>
      <c r="AX28" s="18">
        <f t="shared" si="27"/>
        <v>0</v>
      </c>
      <c r="AY28" s="85">
        <f t="shared" si="28"/>
        <v>0</v>
      </c>
      <c r="AZ28" s="82">
        <v>0</v>
      </c>
      <c r="BA28" s="18">
        <f t="shared" si="29"/>
        <v>0</v>
      </c>
      <c r="BB28" s="18">
        <f t="shared" si="30"/>
        <v>0</v>
      </c>
      <c r="BC28" s="18">
        <f t="shared" si="31"/>
        <v>0</v>
      </c>
      <c r="BD28" s="18">
        <f t="shared" si="32"/>
        <v>0</v>
      </c>
      <c r="BE28" s="18">
        <f t="shared" si="130"/>
        <v>0</v>
      </c>
      <c r="BF28" s="18">
        <f t="shared" si="131"/>
        <v>0</v>
      </c>
      <c r="BG28" s="18">
        <f t="shared" si="132"/>
        <v>0</v>
      </c>
      <c r="BH28" s="18">
        <f t="shared" si="133"/>
        <v>0</v>
      </c>
      <c r="BI28" s="18">
        <f t="shared" si="134"/>
        <v>0</v>
      </c>
      <c r="BJ28" s="18">
        <f t="shared" si="33"/>
        <v>0</v>
      </c>
      <c r="BK28" s="18">
        <f t="shared" si="34"/>
        <v>0</v>
      </c>
      <c r="BL28" s="18">
        <f t="shared" si="35"/>
        <v>0</v>
      </c>
      <c r="BM28" s="18">
        <f t="shared" si="36"/>
        <v>0</v>
      </c>
      <c r="BN28" s="85">
        <f t="shared" si="37"/>
        <v>0</v>
      </c>
      <c r="BO28" s="82">
        <v>829</v>
      </c>
      <c r="BP28" s="18">
        <f t="shared" si="135"/>
        <v>829</v>
      </c>
      <c r="BQ28" s="18"/>
      <c r="BR28" s="18"/>
      <c r="BS28" s="18"/>
      <c r="BT28" s="18">
        <f t="shared" si="136"/>
        <v>148</v>
      </c>
      <c r="BU28" s="18">
        <f t="shared" si="137"/>
        <v>148</v>
      </c>
      <c r="BV28" s="18"/>
      <c r="BW28" s="18"/>
      <c r="BX28" s="18"/>
      <c r="BY28" s="18">
        <f t="shared" si="138"/>
        <v>681</v>
      </c>
      <c r="BZ28" s="18">
        <f t="shared" si="139"/>
        <v>681</v>
      </c>
      <c r="CA28" s="18">
        <f t="shared" si="140"/>
        <v>0</v>
      </c>
      <c r="CB28" s="18">
        <f t="shared" si="141"/>
        <v>0</v>
      </c>
      <c r="CC28" s="18">
        <f t="shared" si="142"/>
        <v>0</v>
      </c>
      <c r="CD28" s="82">
        <v>0</v>
      </c>
      <c r="CE28" s="18">
        <f t="shared" si="43"/>
        <v>0</v>
      </c>
      <c r="CF28" s="18">
        <f t="shared" si="44"/>
        <v>0</v>
      </c>
      <c r="CG28" s="18">
        <f t="shared" si="45"/>
        <v>0</v>
      </c>
      <c r="CH28" s="18">
        <f t="shared" si="46"/>
        <v>0</v>
      </c>
      <c r="CI28" s="18">
        <f t="shared" si="143"/>
        <v>0</v>
      </c>
      <c r="CJ28" s="18">
        <f t="shared" si="144"/>
        <v>0</v>
      </c>
      <c r="CK28" s="18">
        <f t="shared" si="145"/>
        <v>0</v>
      </c>
      <c r="CL28" s="18">
        <f t="shared" si="146"/>
        <v>0</v>
      </c>
      <c r="CM28" s="18">
        <f t="shared" si="147"/>
        <v>0</v>
      </c>
      <c r="CN28" s="18">
        <f t="shared" si="47"/>
        <v>0</v>
      </c>
      <c r="CO28" s="18">
        <f t="shared" si="48"/>
        <v>0</v>
      </c>
      <c r="CP28" s="18">
        <f t="shared" si="49"/>
        <v>0</v>
      </c>
      <c r="CQ28" s="18">
        <f t="shared" si="50"/>
        <v>0</v>
      </c>
      <c r="CR28" s="85">
        <f t="shared" si="51"/>
        <v>0</v>
      </c>
      <c r="CS28" s="82">
        <v>0</v>
      </c>
      <c r="CT28" s="18">
        <f t="shared" si="52"/>
        <v>0</v>
      </c>
      <c r="CU28" s="18">
        <f t="shared" si="53"/>
        <v>0</v>
      </c>
      <c r="CV28" s="18">
        <f t="shared" si="54"/>
        <v>0</v>
      </c>
      <c r="CW28" s="18">
        <f t="shared" si="55"/>
        <v>0</v>
      </c>
      <c r="CX28" s="18">
        <f t="shared" si="148"/>
        <v>0</v>
      </c>
      <c r="CY28" s="18">
        <f t="shared" si="149"/>
        <v>0</v>
      </c>
      <c r="CZ28" s="18">
        <f t="shared" si="150"/>
        <v>0</v>
      </c>
      <c r="DA28" s="18">
        <f t="shared" si="151"/>
        <v>0</v>
      </c>
      <c r="DB28" s="18">
        <f t="shared" si="152"/>
        <v>0</v>
      </c>
      <c r="DC28" s="18">
        <f t="shared" si="56"/>
        <v>0</v>
      </c>
      <c r="DD28" s="18">
        <f t="shared" si="57"/>
        <v>0</v>
      </c>
      <c r="DE28" s="18">
        <f t="shared" si="58"/>
        <v>0</v>
      </c>
      <c r="DF28" s="18">
        <f t="shared" si="59"/>
        <v>0</v>
      </c>
      <c r="DG28" s="85">
        <f t="shared" si="60"/>
        <v>0</v>
      </c>
      <c r="DH28" s="82">
        <v>0</v>
      </c>
      <c r="DI28" s="18">
        <f t="shared" si="61"/>
        <v>0</v>
      </c>
      <c r="DJ28" s="18">
        <f t="shared" si="62"/>
        <v>0</v>
      </c>
      <c r="DK28" s="18">
        <f t="shared" si="63"/>
        <v>0</v>
      </c>
      <c r="DL28" s="18">
        <f t="shared" si="64"/>
        <v>0</v>
      </c>
      <c r="DM28" s="18">
        <f t="shared" si="153"/>
        <v>0</v>
      </c>
      <c r="DN28" s="18">
        <f t="shared" si="154"/>
        <v>0</v>
      </c>
      <c r="DO28" s="18">
        <f t="shared" si="155"/>
        <v>0</v>
      </c>
      <c r="DP28" s="18">
        <f t="shared" si="156"/>
        <v>0</v>
      </c>
      <c r="DQ28" s="18">
        <f t="shared" si="157"/>
        <v>0</v>
      </c>
      <c r="DR28" s="18">
        <f t="shared" si="65"/>
        <v>0</v>
      </c>
      <c r="DS28" s="18">
        <f t="shared" si="66"/>
        <v>0</v>
      </c>
      <c r="DT28" s="18">
        <f t="shared" si="67"/>
        <v>0</v>
      </c>
      <c r="DU28" s="18">
        <f t="shared" si="68"/>
        <v>0</v>
      </c>
      <c r="DV28" s="85">
        <f t="shared" si="69"/>
        <v>0</v>
      </c>
      <c r="DW28" s="82">
        <v>0</v>
      </c>
      <c r="DX28" s="18">
        <f t="shared" si="70"/>
        <v>0</v>
      </c>
      <c r="DY28" s="18">
        <f t="shared" si="71"/>
        <v>0</v>
      </c>
      <c r="DZ28" s="18">
        <f t="shared" si="72"/>
        <v>0</v>
      </c>
      <c r="EA28" s="18">
        <f t="shared" si="73"/>
        <v>0</v>
      </c>
      <c r="EB28" s="18">
        <f t="shared" si="158"/>
        <v>0</v>
      </c>
      <c r="EC28" s="18">
        <f t="shared" si="159"/>
        <v>0</v>
      </c>
      <c r="ED28" s="18">
        <f t="shared" si="160"/>
        <v>0</v>
      </c>
      <c r="EE28" s="18">
        <f t="shared" si="161"/>
        <v>0</v>
      </c>
      <c r="EF28" s="18">
        <f t="shared" si="162"/>
        <v>0</v>
      </c>
      <c r="EG28" s="18">
        <f t="shared" si="74"/>
        <v>0</v>
      </c>
      <c r="EH28" s="18">
        <f t="shared" si="75"/>
        <v>0</v>
      </c>
      <c r="EI28" s="18">
        <f t="shared" si="76"/>
        <v>0</v>
      </c>
      <c r="EJ28" s="18">
        <f t="shared" si="77"/>
        <v>0</v>
      </c>
      <c r="EK28" s="85">
        <f t="shared" si="78"/>
        <v>0</v>
      </c>
      <c r="EL28" s="82">
        <v>0</v>
      </c>
      <c r="EM28" s="18">
        <f t="shared" si="79"/>
        <v>0</v>
      </c>
      <c r="EN28" s="18">
        <f t="shared" si="80"/>
        <v>0</v>
      </c>
      <c r="EO28" s="18">
        <f t="shared" si="81"/>
        <v>0</v>
      </c>
      <c r="EP28" s="18">
        <f t="shared" si="82"/>
        <v>0</v>
      </c>
      <c r="EQ28" s="18">
        <f t="shared" si="163"/>
        <v>0</v>
      </c>
      <c r="ER28" s="18">
        <f t="shared" si="164"/>
        <v>0</v>
      </c>
      <c r="ES28" s="18">
        <f t="shared" si="165"/>
        <v>0</v>
      </c>
      <c r="ET28" s="18">
        <f t="shared" si="166"/>
        <v>0</v>
      </c>
      <c r="EU28" s="18">
        <f t="shared" si="167"/>
        <v>0</v>
      </c>
      <c r="EV28" s="18">
        <f t="shared" si="83"/>
        <v>0</v>
      </c>
      <c r="EW28" s="18">
        <f t="shared" si="84"/>
        <v>0</v>
      </c>
      <c r="EX28" s="18">
        <f t="shared" si="85"/>
        <v>0</v>
      </c>
      <c r="EY28" s="18">
        <f t="shared" si="86"/>
        <v>0</v>
      </c>
      <c r="EZ28" s="85">
        <f t="shared" si="87"/>
        <v>0</v>
      </c>
      <c r="FA28" s="82">
        <v>0</v>
      </c>
      <c r="FB28" s="18">
        <f t="shared" si="88"/>
        <v>0</v>
      </c>
      <c r="FC28" s="18">
        <f t="shared" si="89"/>
        <v>0</v>
      </c>
      <c r="FD28" s="18">
        <f t="shared" si="90"/>
        <v>0</v>
      </c>
      <c r="FE28" s="18">
        <f t="shared" si="91"/>
        <v>0</v>
      </c>
      <c r="FF28" s="18">
        <f t="shared" si="168"/>
        <v>0</v>
      </c>
      <c r="FG28" s="18">
        <f t="shared" si="169"/>
        <v>0</v>
      </c>
      <c r="FH28" s="18">
        <f t="shared" si="170"/>
        <v>0</v>
      </c>
      <c r="FI28" s="18">
        <f t="shared" si="171"/>
        <v>0</v>
      </c>
      <c r="FJ28" s="18">
        <f t="shared" si="172"/>
        <v>0</v>
      </c>
      <c r="FK28" s="18">
        <f t="shared" si="92"/>
        <v>0</v>
      </c>
      <c r="FL28" s="18">
        <f t="shared" si="93"/>
        <v>0</v>
      </c>
      <c r="FM28" s="18">
        <f t="shared" si="94"/>
        <v>0</v>
      </c>
      <c r="FN28" s="18">
        <f t="shared" si="95"/>
        <v>0</v>
      </c>
      <c r="FO28" s="85">
        <f t="shared" si="96"/>
        <v>0</v>
      </c>
      <c r="FP28" s="82">
        <v>0</v>
      </c>
      <c r="FQ28" s="18">
        <f t="shared" si="97"/>
        <v>0</v>
      </c>
      <c r="FR28" s="18">
        <f t="shared" si="98"/>
        <v>0</v>
      </c>
      <c r="FS28" s="18">
        <f t="shared" si="99"/>
        <v>0</v>
      </c>
      <c r="FT28" s="18">
        <f t="shared" si="100"/>
        <v>0</v>
      </c>
      <c r="FU28" s="18">
        <f t="shared" si="173"/>
        <v>0</v>
      </c>
      <c r="FV28" s="18">
        <f t="shared" si="174"/>
        <v>0</v>
      </c>
      <c r="FW28" s="18">
        <f t="shared" si="175"/>
        <v>0</v>
      </c>
      <c r="FX28" s="18">
        <f t="shared" si="176"/>
        <v>0</v>
      </c>
      <c r="FY28" s="18">
        <f t="shared" si="177"/>
        <v>0</v>
      </c>
      <c r="FZ28" s="18">
        <f t="shared" si="101"/>
        <v>0</v>
      </c>
      <c r="GA28" s="18">
        <f t="shared" si="102"/>
        <v>0</v>
      </c>
      <c r="GB28" s="18">
        <f t="shared" si="103"/>
        <v>0</v>
      </c>
      <c r="GC28" s="18">
        <f t="shared" si="104"/>
        <v>0</v>
      </c>
      <c r="GD28" s="85">
        <f t="shared" si="105"/>
        <v>0</v>
      </c>
      <c r="GE28" s="82">
        <v>0</v>
      </c>
      <c r="GF28" s="18">
        <f t="shared" si="106"/>
        <v>0</v>
      </c>
      <c r="GG28" s="18">
        <f t="shared" si="107"/>
        <v>0</v>
      </c>
      <c r="GH28" s="18">
        <f t="shared" si="108"/>
        <v>0</v>
      </c>
      <c r="GI28" s="18">
        <f t="shared" si="109"/>
        <v>0</v>
      </c>
      <c r="GJ28" s="18">
        <f t="shared" si="178"/>
        <v>0</v>
      </c>
      <c r="GK28" s="18">
        <f t="shared" si="179"/>
        <v>0</v>
      </c>
      <c r="GL28" s="18">
        <f t="shared" si="180"/>
        <v>0</v>
      </c>
      <c r="GM28" s="18">
        <f t="shared" si="181"/>
        <v>0</v>
      </c>
      <c r="GN28" s="18">
        <f t="shared" si="182"/>
        <v>0</v>
      </c>
      <c r="GO28" s="18">
        <f t="shared" si="110"/>
        <v>0</v>
      </c>
      <c r="GP28" s="18">
        <f t="shared" si="111"/>
        <v>0</v>
      </c>
      <c r="GQ28" s="18">
        <f t="shared" si="112"/>
        <v>0</v>
      </c>
      <c r="GR28" s="18">
        <f t="shared" si="113"/>
        <v>0</v>
      </c>
      <c r="GS28" s="85">
        <f t="shared" si="114"/>
        <v>0</v>
      </c>
    </row>
    <row r="29" spans="1:201" x14ac:dyDescent="0.2">
      <c r="A29" s="89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99">
        <f t="shared" si="1"/>
        <v>0.93017401773010833</v>
      </c>
      <c r="G29" s="84">
        <v>810</v>
      </c>
      <c r="H29" s="18">
        <f t="shared" si="2"/>
        <v>203</v>
      </c>
      <c r="I29" s="18">
        <f t="shared" si="3"/>
        <v>203</v>
      </c>
      <c r="J29" s="18">
        <f t="shared" si="4"/>
        <v>203</v>
      </c>
      <c r="K29" s="18">
        <f t="shared" si="5"/>
        <v>201</v>
      </c>
      <c r="L29" s="18">
        <f t="shared" si="115"/>
        <v>57</v>
      </c>
      <c r="M29" s="18">
        <f t="shared" si="116"/>
        <v>14</v>
      </c>
      <c r="N29" s="18">
        <f t="shared" si="117"/>
        <v>14</v>
      </c>
      <c r="O29" s="18">
        <f t="shared" si="118"/>
        <v>14</v>
      </c>
      <c r="P29" s="18">
        <f t="shared" si="119"/>
        <v>15</v>
      </c>
      <c r="Q29" s="18">
        <f t="shared" si="6"/>
        <v>753</v>
      </c>
      <c r="R29" s="18">
        <f t="shared" si="7"/>
        <v>188</v>
      </c>
      <c r="S29" s="18">
        <f t="shared" si="8"/>
        <v>188</v>
      </c>
      <c r="T29" s="18">
        <f t="shared" si="9"/>
        <v>188</v>
      </c>
      <c r="U29" s="85">
        <f t="shared" si="10"/>
        <v>189</v>
      </c>
      <c r="V29" s="82">
        <v>0</v>
      </c>
      <c r="W29" s="18">
        <f t="shared" si="11"/>
        <v>0</v>
      </c>
      <c r="X29" s="18">
        <f t="shared" si="12"/>
        <v>0</v>
      </c>
      <c r="Y29" s="18">
        <f t="shared" si="13"/>
        <v>0</v>
      </c>
      <c r="Z29" s="18">
        <f t="shared" si="14"/>
        <v>0</v>
      </c>
      <c r="AA29" s="18">
        <f t="shared" si="120"/>
        <v>0</v>
      </c>
      <c r="AB29" s="18">
        <f t="shared" si="121"/>
        <v>0</v>
      </c>
      <c r="AC29" s="18">
        <f t="shared" si="122"/>
        <v>0</v>
      </c>
      <c r="AD29" s="18">
        <f t="shared" si="123"/>
        <v>0</v>
      </c>
      <c r="AE29" s="18">
        <f t="shared" si="124"/>
        <v>0</v>
      </c>
      <c r="AF29" s="18">
        <f t="shared" si="15"/>
        <v>0</v>
      </c>
      <c r="AG29" s="18">
        <f t="shared" si="16"/>
        <v>0</v>
      </c>
      <c r="AH29" s="18">
        <f t="shared" si="17"/>
        <v>0</v>
      </c>
      <c r="AI29" s="18">
        <f t="shared" si="18"/>
        <v>0</v>
      </c>
      <c r="AJ29" s="85">
        <f t="shared" si="19"/>
        <v>0</v>
      </c>
      <c r="AK29" s="82">
        <v>0</v>
      </c>
      <c r="AL29" s="18">
        <f t="shared" si="20"/>
        <v>0</v>
      </c>
      <c r="AM29" s="18">
        <f t="shared" si="21"/>
        <v>0</v>
      </c>
      <c r="AN29" s="18">
        <f t="shared" si="22"/>
        <v>0</v>
      </c>
      <c r="AO29" s="18">
        <f t="shared" si="23"/>
        <v>0</v>
      </c>
      <c r="AP29" s="18">
        <f t="shared" si="125"/>
        <v>0</v>
      </c>
      <c r="AQ29" s="18">
        <f t="shared" si="126"/>
        <v>0</v>
      </c>
      <c r="AR29" s="18">
        <f t="shared" si="127"/>
        <v>0</v>
      </c>
      <c r="AS29" s="18">
        <f t="shared" si="128"/>
        <v>0</v>
      </c>
      <c r="AT29" s="18">
        <f t="shared" si="129"/>
        <v>0</v>
      </c>
      <c r="AU29" s="18">
        <f t="shared" si="24"/>
        <v>0</v>
      </c>
      <c r="AV29" s="18">
        <f t="shared" si="25"/>
        <v>0</v>
      </c>
      <c r="AW29" s="18">
        <f t="shared" si="26"/>
        <v>0</v>
      </c>
      <c r="AX29" s="18">
        <f t="shared" si="27"/>
        <v>0</v>
      </c>
      <c r="AY29" s="85">
        <f t="shared" si="28"/>
        <v>0</v>
      </c>
      <c r="AZ29" s="82">
        <v>0</v>
      </c>
      <c r="BA29" s="18">
        <f t="shared" si="29"/>
        <v>0</v>
      </c>
      <c r="BB29" s="18">
        <f t="shared" si="30"/>
        <v>0</v>
      </c>
      <c r="BC29" s="18">
        <f t="shared" si="31"/>
        <v>0</v>
      </c>
      <c r="BD29" s="18">
        <f t="shared" si="32"/>
        <v>0</v>
      </c>
      <c r="BE29" s="18">
        <f t="shared" si="130"/>
        <v>0</v>
      </c>
      <c r="BF29" s="18">
        <f t="shared" si="131"/>
        <v>0</v>
      </c>
      <c r="BG29" s="18">
        <f t="shared" si="132"/>
        <v>0</v>
      </c>
      <c r="BH29" s="18">
        <f t="shared" si="133"/>
        <v>0</v>
      </c>
      <c r="BI29" s="18">
        <f t="shared" si="134"/>
        <v>0</v>
      </c>
      <c r="BJ29" s="18">
        <f t="shared" si="33"/>
        <v>0</v>
      </c>
      <c r="BK29" s="18">
        <f t="shared" si="34"/>
        <v>0</v>
      </c>
      <c r="BL29" s="18">
        <f t="shared" si="35"/>
        <v>0</v>
      </c>
      <c r="BM29" s="18">
        <f t="shared" si="36"/>
        <v>0</v>
      </c>
      <c r="BN29" s="85">
        <f t="shared" si="37"/>
        <v>0</v>
      </c>
      <c r="BO29" s="82">
        <v>424</v>
      </c>
      <c r="BP29" s="18">
        <f t="shared" si="135"/>
        <v>424</v>
      </c>
      <c r="BQ29" s="18"/>
      <c r="BR29" s="18"/>
      <c r="BS29" s="18"/>
      <c r="BT29" s="18">
        <f t="shared" si="136"/>
        <v>30</v>
      </c>
      <c r="BU29" s="18">
        <f t="shared" si="137"/>
        <v>30</v>
      </c>
      <c r="BV29" s="18"/>
      <c r="BW29" s="18"/>
      <c r="BX29" s="18"/>
      <c r="BY29" s="18">
        <f t="shared" si="138"/>
        <v>394</v>
      </c>
      <c r="BZ29" s="18">
        <f t="shared" si="139"/>
        <v>394</v>
      </c>
      <c r="CA29" s="18">
        <f t="shared" si="140"/>
        <v>0</v>
      </c>
      <c r="CB29" s="18">
        <f t="shared" si="141"/>
        <v>0</v>
      </c>
      <c r="CC29" s="18">
        <f t="shared" si="142"/>
        <v>0</v>
      </c>
      <c r="CD29" s="82">
        <v>0</v>
      </c>
      <c r="CE29" s="18">
        <f t="shared" si="43"/>
        <v>0</v>
      </c>
      <c r="CF29" s="18">
        <f t="shared" si="44"/>
        <v>0</v>
      </c>
      <c r="CG29" s="18">
        <f t="shared" si="45"/>
        <v>0</v>
      </c>
      <c r="CH29" s="18">
        <f t="shared" si="46"/>
        <v>0</v>
      </c>
      <c r="CI29" s="18">
        <f t="shared" si="143"/>
        <v>0</v>
      </c>
      <c r="CJ29" s="18">
        <f t="shared" si="144"/>
        <v>0</v>
      </c>
      <c r="CK29" s="18">
        <f t="shared" si="145"/>
        <v>0</v>
      </c>
      <c r="CL29" s="18">
        <f t="shared" si="146"/>
        <v>0</v>
      </c>
      <c r="CM29" s="18">
        <f t="shared" si="147"/>
        <v>0</v>
      </c>
      <c r="CN29" s="18">
        <f t="shared" si="47"/>
        <v>0</v>
      </c>
      <c r="CO29" s="18">
        <f t="shared" si="48"/>
        <v>0</v>
      </c>
      <c r="CP29" s="18">
        <f t="shared" si="49"/>
        <v>0</v>
      </c>
      <c r="CQ29" s="18">
        <f t="shared" si="50"/>
        <v>0</v>
      </c>
      <c r="CR29" s="85">
        <f t="shared" si="51"/>
        <v>0</v>
      </c>
      <c r="CS29" s="82">
        <v>0</v>
      </c>
      <c r="CT29" s="18">
        <f t="shared" si="52"/>
        <v>0</v>
      </c>
      <c r="CU29" s="18">
        <f t="shared" si="53"/>
        <v>0</v>
      </c>
      <c r="CV29" s="18">
        <f t="shared" si="54"/>
        <v>0</v>
      </c>
      <c r="CW29" s="18">
        <f t="shared" si="55"/>
        <v>0</v>
      </c>
      <c r="CX29" s="18">
        <f t="shared" si="148"/>
        <v>0</v>
      </c>
      <c r="CY29" s="18">
        <f t="shared" si="149"/>
        <v>0</v>
      </c>
      <c r="CZ29" s="18">
        <f t="shared" si="150"/>
        <v>0</v>
      </c>
      <c r="DA29" s="18">
        <f t="shared" si="151"/>
        <v>0</v>
      </c>
      <c r="DB29" s="18">
        <f t="shared" si="152"/>
        <v>0</v>
      </c>
      <c r="DC29" s="18">
        <f t="shared" si="56"/>
        <v>0</v>
      </c>
      <c r="DD29" s="18">
        <f t="shared" si="57"/>
        <v>0</v>
      </c>
      <c r="DE29" s="18">
        <f t="shared" si="58"/>
        <v>0</v>
      </c>
      <c r="DF29" s="18">
        <f t="shared" si="59"/>
        <v>0</v>
      </c>
      <c r="DG29" s="85">
        <f t="shared" si="60"/>
        <v>0</v>
      </c>
      <c r="DH29" s="82">
        <v>0</v>
      </c>
      <c r="DI29" s="18">
        <f t="shared" si="61"/>
        <v>0</v>
      </c>
      <c r="DJ29" s="18">
        <f t="shared" si="62"/>
        <v>0</v>
      </c>
      <c r="DK29" s="18">
        <f t="shared" si="63"/>
        <v>0</v>
      </c>
      <c r="DL29" s="18">
        <f t="shared" si="64"/>
        <v>0</v>
      </c>
      <c r="DM29" s="18">
        <f t="shared" si="153"/>
        <v>0</v>
      </c>
      <c r="DN29" s="18">
        <f t="shared" si="154"/>
        <v>0</v>
      </c>
      <c r="DO29" s="18">
        <f t="shared" si="155"/>
        <v>0</v>
      </c>
      <c r="DP29" s="18">
        <f t="shared" si="156"/>
        <v>0</v>
      </c>
      <c r="DQ29" s="18">
        <f t="shared" si="157"/>
        <v>0</v>
      </c>
      <c r="DR29" s="18">
        <f t="shared" si="65"/>
        <v>0</v>
      </c>
      <c r="DS29" s="18">
        <f t="shared" si="66"/>
        <v>0</v>
      </c>
      <c r="DT29" s="18">
        <f t="shared" si="67"/>
        <v>0</v>
      </c>
      <c r="DU29" s="18">
        <f t="shared" si="68"/>
        <v>0</v>
      </c>
      <c r="DV29" s="85">
        <f t="shared" si="69"/>
        <v>0</v>
      </c>
      <c r="DW29" s="82">
        <v>0</v>
      </c>
      <c r="DX29" s="18">
        <f t="shared" si="70"/>
        <v>0</v>
      </c>
      <c r="DY29" s="18">
        <f t="shared" si="71"/>
        <v>0</v>
      </c>
      <c r="DZ29" s="18">
        <f t="shared" si="72"/>
        <v>0</v>
      </c>
      <c r="EA29" s="18">
        <f t="shared" si="73"/>
        <v>0</v>
      </c>
      <c r="EB29" s="18">
        <f t="shared" si="158"/>
        <v>0</v>
      </c>
      <c r="EC29" s="18">
        <f t="shared" si="159"/>
        <v>0</v>
      </c>
      <c r="ED29" s="18">
        <f t="shared" si="160"/>
        <v>0</v>
      </c>
      <c r="EE29" s="18">
        <f t="shared" si="161"/>
        <v>0</v>
      </c>
      <c r="EF29" s="18">
        <f t="shared" si="162"/>
        <v>0</v>
      </c>
      <c r="EG29" s="18">
        <f t="shared" si="74"/>
        <v>0</v>
      </c>
      <c r="EH29" s="18">
        <f t="shared" si="75"/>
        <v>0</v>
      </c>
      <c r="EI29" s="18">
        <f t="shared" si="76"/>
        <v>0</v>
      </c>
      <c r="EJ29" s="18">
        <f t="shared" si="77"/>
        <v>0</v>
      </c>
      <c r="EK29" s="85">
        <f t="shared" si="78"/>
        <v>0</v>
      </c>
      <c r="EL29" s="82">
        <v>0</v>
      </c>
      <c r="EM29" s="18">
        <f t="shared" si="79"/>
        <v>0</v>
      </c>
      <c r="EN29" s="18">
        <f t="shared" si="80"/>
        <v>0</v>
      </c>
      <c r="EO29" s="18">
        <f t="shared" si="81"/>
        <v>0</v>
      </c>
      <c r="EP29" s="18">
        <f t="shared" si="82"/>
        <v>0</v>
      </c>
      <c r="EQ29" s="18">
        <f t="shared" si="163"/>
        <v>0</v>
      </c>
      <c r="ER29" s="18">
        <f t="shared" si="164"/>
        <v>0</v>
      </c>
      <c r="ES29" s="18">
        <f t="shared" si="165"/>
        <v>0</v>
      </c>
      <c r="ET29" s="18">
        <f t="shared" si="166"/>
        <v>0</v>
      </c>
      <c r="EU29" s="18">
        <f t="shared" si="167"/>
        <v>0</v>
      </c>
      <c r="EV29" s="18">
        <f t="shared" si="83"/>
        <v>0</v>
      </c>
      <c r="EW29" s="18">
        <f t="shared" si="84"/>
        <v>0</v>
      </c>
      <c r="EX29" s="18">
        <f t="shared" si="85"/>
        <v>0</v>
      </c>
      <c r="EY29" s="18">
        <f t="shared" si="86"/>
        <v>0</v>
      </c>
      <c r="EZ29" s="85">
        <f t="shared" si="87"/>
        <v>0</v>
      </c>
      <c r="FA29" s="82">
        <v>0</v>
      </c>
      <c r="FB29" s="18">
        <f t="shared" si="88"/>
        <v>0</v>
      </c>
      <c r="FC29" s="18">
        <f t="shared" si="89"/>
        <v>0</v>
      </c>
      <c r="FD29" s="18">
        <f t="shared" si="90"/>
        <v>0</v>
      </c>
      <c r="FE29" s="18">
        <f t="shared" si="91"/>
        <v>0</v>
      </c>
      <c r="FF29" s="18">
        <f t="shared" si="168"/>
        <v>0</v>
      </c>
      <c r="FG29" s="18">
        <f t="shared" si="169"/>
        <v>0</v>
      </c>
      <c r="FH29" s="18">
        <f t="shared" si="170"/>
        <v>0</v>
      </c>
      <c r="FI29" s="18">
        <f t="shared" si="171"/>
        <v>0</v>
      </c>
      <c r="FJ29" s="18">
        <f t="shared" si="172"/>
        <v>0</v>
      </c>
      <c r="FK29" s="18">
        <f t="shared" si="92"/>
        <v>0</v>
      </c>
      <c r="FL29" s="18">
        <f t="shared" si="93"/>
        <v>0</v>
      </c>
      <c r="FM29" s="18">
        <f t="shared" si="94"/>
        <v>0</v>
      </c>
      <c r="FN29" s="18">
        <f t="shared" si="95"/>
        <v>0</v>
      </c>
      <c r="FO29" s="85">
        <f t="shared" si="96"/>
        <v>0</v>
      </c>
      <c r="FP29" s="82">
        <v>0</v>
      </c>
      <c r="FQ29" s="18">
        <f t="shared" si="97"/>
        <v>0</v>
      </c>
      <c r="FR29" s="18">
        <f t="shared" si="98"/>
        <v>0</v>
      </c>
      <c r="FS29" s="18">
        <f t="shared" si="99"/>
        <v>0</v>
      </c>
      <c r="FT29" s="18">
        <f t="shared" si="100"/>
        <v>0</v>
      </c>
      <c r="FU29" s="18">
        <f t="shared" si="173"/>
        <v>0</v>
      </c>
      <c r="FV29" s="18">
        <f t="shared" si="174"/>
        <v>0</v>
      </c>
      <c r="FW29" s="18">
        <f t="shared" si="175"/>
        <v>0</v>
      </c>
      <c r="FX29" s="18">
        <f t="shared" si="176"/>
        <v>0</v>
      </c>
      <c r="FY29" s="18">
        <f t="shared" si="177"/>
        <v>0</v>
      </c>
      <c r="FZ29" s="18">
        <f t="shared" si="101"/>
        <v>0</v>
      </c>
      <c r="GA29" s="18">
        <f t="shared" si="102"/>
        <v>0</v>
      </c>
      <c r="GB29" s="18">
        <f t="shared" si="103"/>
        <v>0</v>
      </c>
      <c r="GC29" s="18">
        <f t="shared" si="104"/>
        <v>0</v>
      </c>
      <c r="GD29" s="85">
        <f t="shared" si="105"/>
        <v>0</v>
      </c>
      <c r="GE29" s="82">
        <v>0</v>
      </c>
      <c r="GF29" s="18">
        <f t="shared" si="106"/>
        <v>0</v>
      </c>
      <c r="GG29" s="18">
        <f t="shared" si="107"/>
        <v>0</v>
      </c>
      <c r="GH29" s="18">
        <f t="shared" si="108"/>
        <v>0</v>
      </c>
      <c r="GI29" s="18">
        <f t="shared" si="109"/>
        <v>0</v>
      </c>
      <c r="GJ29" s="18">
        <f t="shared" si="178"/>
        <v>0</v>
      </c>
      <c r="GK29" s="18">
        <f t="shared" si="179"/>
        <v>0</v>
      </c>
      <c r="GL29" s="18">
        <f t="shared" si="180"/>
        <v>0</v>
      </c>
      <c r="GM29" s="18">
        <f t="shared" si="181"/>
        <v>0</v>
      </c>
      <c r="GN29" s="18">
        <f t="shared" si="182"/>
        <v>0</v>
      </c>
      <c r="GO29" s="18">
        <f t="shared" si="110"/>
        <v>0</v>
      </c>
      <c r="GP29" s="18">
        <f t="shared" si="111"/>
        <v>0</v>
      </c>
      <c r="GQ29" s="18">
        <f t="shared" si="112"/>
        <v>0</v>
      </c>
      <c r="GR29" s="18">
        <f t="shared" si="113"/>
        <v>0</v>
      </c>
      <c r="GS29" s="85">
        <f t="shared" si="114"/>
        <v>0</v>
      </c>
    </row>
    <row r="30" spans="1:201" x14ac:dyDescent="0.2">
      <c r="A30" s="89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99">
        <f t="shared" si="1"/>
        <v>0.87103207578527508</v>
      </c>
      <c r="G30" s="84">
        <v>574</v>
      </c>
      <c r="H30" s="18">
        <f t="shared" si="2"/>
        <v>144</v>
      </c>
      <c r="I30" s="18">
        <f t="shared" si="3"/>
        <v>144</v>
      </c>
      <c r="J30" s="18">
        <f t="shared" si="4"/>
        <v>144</v>
      </c>
      <c r="K30" s="18">
        <f t="shared" si="5"/>
        <v>142</v>
      </c>
      <c r="L30" s="18">
        <f t="shared" si="115"/>
        <v>74</v>
      </c>
      <c r="M30" s="18">
        <f t="shared" si="116"/>
        <v>19</v>
      </c>
      <c r="N30" s="18">
        <f t="shared" si="117"/>
        <v>19</v>
      </c>
      <c r="O30" s="18">
        <f t="shared" si="118"/>
        <v>19</v>
      </c>
      <c r="P30" s="18">
        <f t="shared" si="119"/>
        <v>17</v>
      </c>
      <c r="Q30" s="18">
        <f t="shared" si="6"/>
        <v>500</v>
      </c>
      <c r="R30" s="18">
        <f t="shared" si="7"/>
        <v>125</v>
      </c>
      <c r="S30" s="18">
        <f t="shared" si="8"/>
        <v>125</v>
      </c>
      <c r="T30" s="18">
        <f t="shared" si="9"/>
        <v>125</v>
      </c>
      <c r="U30" s="85">
        <f t="shared" si="10"/>
        <v>125</v>
      </c>
      <c r="V30" s="82">
        <v>0</v>
      </c>
      <c r="W30" s="18">
        <f t="shared" si="11"/>
        <v>0</v>
      </c>
      <c r="X30" s="18">
        <f t="shared" si="12"/>
        <v>0</v>
      </c>
      <c r="Y30" s="18">
        <f t="shared" si="13"/>
        <v>0</v>
      </c>
      <c r="Z30" s="18">
        <f t="shared" si="14"/>
        <v>0</v>
      </c>
      <c r="AA30" s="18">
        <f t="shared" si="120"/>
        <v>0</v>
      </c>
      <c r="AB30" s="18">
        <f t="shared" si="121"/>
        <v>0</v>
      </c>
      <c r="AC30" s="18">
        <f t="shared" si="122"/>
        <v>0</v>
      </c>
      <c r="AD30" s="18">
        <f t="shared" si="123"/>
        <v>0</v>
      </c>
      <c r="AE30" s="18">
        <f t="shared" si="124"/>
        <v>0</v>
      </c>
      <c r="AF30" s="18">
        <f t="shared" si="15"/>
        <v>0</v>
      </c>
      <c r="AG30" s="18">
        <f t="shared" si="16"/>
        <v>0</v>
      </c>
      <c r="AH30" s="18">
        <f t="shared" si="17"/>
        <v>0</v>
      </c>
      <c r="AI30" s="18">
        <f t="shared" si="18"/>
        <v>0</v>
      </c>
      <c r="AJ30" s="85">
        <f t="shared" si="19"/>
        <v>0</v>
      </c>
      <c r="AK30" s="82">
        <v>0</v>
      </c>
      <c r="AL30" s="18">
        <f t="shared" si="20"/>
        <v>0</v>
      </c>
      <c r="AM30" s="18">
        <f t="shared" si="21"/>
        <v>0</v>
      </c>
      <c r="AN30" s="18">
        <f t="shared" si="22"/>
        <v>0</v>
      </c>
      <c r="AO30" s="18">
        <f t="shared" si="23"/>
        <v>0</v>
      </c>
      <c r="AP30" s="18">
        <f t="shared" si="125"/>
        <v>0</v>
      </c>
      <c r="AQ30" s="18">
        <f t="shared" si="126"/>
        <v>0</v>
      </c>
      <c r="AR30" s="18">
        <f t="shared" si="127"/>
        <v>0</v>
      </c>
      <c r="AS30" s="18">
        <f t="shared" si="128"/>
        <v>0</v>
      </c>
      <c r="AT30" s="18">
        <f t="shared" si="129"/>
        <v>0</v>
      </c>
      <c r="AU30" s="18">
        <f t="shared" si="24"/>
        <v>0</v>
      </c>
      <c r="AV30" s="18">
        <f t="shared" si="25"/>
        <v>0</v>
      </c>
      <c r="AW30" s="18">
        <f t="shared" si="26"/>
        <v>0</v>
      </c>
      <c r="AX30" s="18">
        <f t="shared" si="27"/>
        <v>0</v>
      </c>
      <c r="AY30" s="85">
        <f t="shared" si="28"/>
        <v>0</v>
      </c>
      <c r="AZ30" s="82">
        <v>0</v>
      </c>
      <c r="BA30" s="18">
        <f t="shared" si="29"/>
        <v>0</v>
      </c>
      <c r="BB30" s="18">
        <f t="shared" si="30"/>
        <v>0</v>
      </c>
      <c r="BC30" s="18">
        <f t="shared" si="31"/>
        <v>0</v>
      </c>
      <c r="BD30" s="18">
        <f t="shared" si="32"/>
        <v>0</v>
      </c>
      <c r="BE30" s="18">
        <f t="shared" si="130"/>
        <v>0</v>
      </c>
      <c r="BF30" s="18">
        <f t="shared" si="131"/>
        <v>0</v>
      </c>
      <c r="BG30" s="18">
        <f t="shared" si="132"/>
        <v>0</v>
      </c>
      <c r="BH30" s="18">
        <f t="shared" si="133"/>
        <v>0</v>
      </c>
      <c r="BI30" s="18">
        <f t="shared" si="134"/>
        <v>0</v>
      </c>
      <c r="BJ30" s="18">
        <f t="shared" si="33"/>
        <v>0</v>
      </c>
      <c r="BK30" s="18">
        <f t="shared" si="34"/>
        <v>0</v>
      </c>
      <c r="BL30" s="18">
        <f t="shared" si="35"/>
        <v>0</v>
      </c>
      <c r="BM30" s="18">
        <f t="shared" si="36"/>
        <v>0</v>
      </c>
      <c r="BN30" s="85">
        <f t="shared" si="37"/>
        <v>0</v>
      </c>
      <c r="BO30" s="82">
        <v>306</v>
      </c>
      <c r="BP30" s="18">
        <f t="shared" si="135"/>
        <v>306</v>
      </c>
      <c r="BQ30" s="18"/>
      <c r="BR30" s="18"/>
      <c r="BS30" s="18"/>
      <c r="BT30" s="18">
        <f t="shared" si="136"/>
        <v>39</v>
      </c>
      <c r="BU30" s="18">
        <f t="shared" si="137"/>
        <v>39</v>
      </c>
      <c r="BV30" s="18"/>
      <c r="BW30" s="18"/>
      <c r="BX30" s="18"/>
      <c r="BY30" s="18">
        <f t="shared" si="138"/>
        <v>267</v>
      </c>
      <c r="BZ30" s="18">
        <f t="shared" si="139"/>
        <v>267</v>
      </c>
      <c r="CA30" s="18">
        <f t="shared" si="140"/>
        <v>0</v>
      </c>
      <c r="CB30" s="18">
        <f t="shared" si="141"/>
        <v>0</v>
      </c>
      <c r="CC30" s="18">
        <f t="shared" si="142"/>
        <v>0</v>
      </c>
      <c r="CD30" s="82">
        <v>0</v>
      </c>
      <c r="CE30" s="18">
        <f t="shared" si="43"/>
        <v>0</v>
      </c>
      <c r="CF30" s="18">
        <f t="shared" si="44"/>
        <v>0</v>
      </c>
      <c r="CG30" s="18">
        <f t="shared" si="45"/>
        <v>0</v>
      </c>
      <c r="CH30" s="18">
        <f t="shared" si="46"/>
        <v>0</v>
      </c>
      <c r="CI30" s="18">
        <f t="shared" si="143"/>
        <v>0</v>
      </c>
      <c r="CJ30" s="18">
        <f t="shared" si="144"/>
        <v>0</v>
      </c>
      <c r="CK30" s="18">
        <f t="shared" si="145"/>
        <v>0</v>
      </c>
      <c r="CL30" s="18">
        <f t="shared" si="146"/>
        <v>0</v>
      </c>
      <c r="CM30" s="18">
        <f t="shared" si="147"/>
        <v>0</v>
      </c>
      <c r="CN30" s="18">
        <f t="shared" si="47"/>
        <v>0</v>
      </c>
      <c r="CO30" s="18">
        <f t="shared" si="48"/>
        <v>0</v>
      </c>
      <c r="CP30" s="18">
        <f t="shared" si="49"/>
        <v>0</v>
      </c>
      <c r="CQ30" s="18">
        <f t="shared" si="50"/>
        <v>0</v>
      </c>
      <c r="CR30" s="85">
        <f t="shared" si="51"/>
        <v>0</v>
      </c>
      <c r="CS30" s="82">
        <v>0</v>
      </c>
      <c r="CT30" s="18">
        <f t="shared" si="52"/>
        <v>0</v>
      </c>
      <c r="CU30" s="18">
        <f t="shared" si="53"/>
        <v>0</v>
      </c>
      <c r="CV30" s="18">
        <f t="shared" si="54"/>
        <v>0</v>
      </c>
      <c r="CW30" s="18">
        <f t="shared" si="55"/>
        <v>0</v>
      </c>
      <c r="CX30" s="18">
        <f t="shared" si="148"/>
        <v>0</v>
      </c>
      <c r="CY30" s="18">
        <f t="shared" si="149"/>
        <v>0</v>
      </c>
      <c r="CZ30" s="18">
        <f t="shared" si="150"/>
        <v>0</v>
      </c>
      <c r="DA30" s="18">
        <f t="shared" si="151"/>
        <v>0</v>
      </c>
      <c r="DB30" s="18">
        <f t="shared" si="152"/>
        <v>0</v>
      </c>
      <c r="DC30" s="18">
        <f t="shared" si="56"/>
        <v>0</v>
      </c>
      <c r="DD30" s="18">
        <f t="shared" si="57"/>
        <v>0</v>
      </c>
      <c r="DE30" s="18">
        <f t="shared" si="58"/>
        <v>0</v>
      </c>
      <c r="DF30" s="18">
        <f t="shared" si="59"/>
        <v>0</v>
      </c>
      <c r="DG30" s="85">
        <f t="shared" si="60"/>
        <v>0</v>
      </c>
      <c r="DH30" s="82">
        <v>0</v>
      </c>
      <c r="DI30" s="18">
        <f t="shared" si="61"/>
        <v>0</v>
      </c>
      <c r="DJ30" s="18">
        <f t="shared" si="62"/>
        <v>0</v>
      </c>
      <c r="DK30" s="18">
        <f t="shared" si="63"/>
        <v>0</v>
      </c>
      <c r="DL30" s="18">
        <f t="shared" si="64"/>
        <v>0</v>
      </c>
      <c r="DM30" s="18">
        <f t="shared" si="153"/>
        <v>0</v>
      </c>
      <c r="DN30" s="18">
        <f t="shared" si="154"/>
        <v>0</v>
      </c>
      <c r="DO30" s="18">
        <f t="shared" si="155"/>
        <v>0</v>
      </c>
      <c r="DP30" s="18">
        <f t="shared" si="156"/>
        <v>0</v>
      </c>
      <c r="DQ30" s="18">
        <f t="shared" si="157"/>
        <v>0</v>
      </c>
      <c r="DR30" s="18">
        <f t="shared" si="65"/>
        <v>0</v>
      </c>
      <c r="DS30" s="18">
        <f t="shared" si="66"/>
        <v>0</v>
      </c>
      <c r="DT30" s="18">
        <f t="shared" si="67"/>
        <v>0</v>
      </c>
      <c r="DU30" s="18">
        <f t="shared" si="68"/>
        <v>0</v>
      </c>
      <c r="DV30" s="85">
        <f t="shared" si="69"/>
        <v>0</v>
      </c>
      <c r="DW30" s="82">
        <v>0</v>
      </c>
      <c r="DX30" s="18">
        <f t="shared" si="70"/>
        <v>0</v>
      </c>
      <c r="DY30" s="18">
        <f t="shared" si="71"/>
        <v>0</v>
      </c>
      <c r="DZ30" s="18">
        <f t="shared" si="72"/>
        <v>0</v>
      </c>
      <c r="EA30" s="18">
        <f t="shared" si="73"/>
        <v>0</v>
      </c>
      <c r="EB30" s="18">
        <f t="shared" si="158"/>
        <v>0</v>
      </c>
      <c r="EC30" s="18">
        <f t="shared" si="159"/>
        <v>0</v>
      </c>
      <c r="ED30" s="18">
        <f t="shared" si="160"/>
        <v>0</v>
      </c>
      <c r="EE30" s="18">
        <f t="shared" si="161"/>
        <v>0</v>
      </c>
      <c r="EF30" s="18">
        <f t="shared" si="162"/>
        <v>0</v>
      </c>
      <c r="EG30" s="18">
        <f t="shared" si="74"/>
        <v>0</v>
      </c>
      <c r="EH30" s="18">
        <f t="shared" si="75"/>
        <v>0</v>
      </c>
      <c r="EI30" s="18">
        <f t="shared" si="76"/>
        <v>0</v>
      </c>
      <c r="EJ30" s="18">
        <f t="shared" si="77"/>
        <v>0</v>
      </c>
      <c r="EK30" s="85">
        <f t="shared" si="78"/>
        <v>0</v>
      </c>
      <c r="EL30" s="82">
        <v>0</v>
      </c>
      <c r="EM30" s="18">
        <f t="shared" si="79"/>
        <v>0</v>
      </c>
      <c r="EN30" s="18">
        <f t="shared" si="80"/>
        <v>0</v>
      </c>
      <c r="EO30" s="18">
        <f t="shared" si="81"/>
        <v>0</v>
      </c>
      <c r="EP30" s="18">
        <f t="shared" si="82"/>
        <v>0</v>
      </c>
      <c r="EQ30" s="18">
        <f t="shared" si="163"/>
        <v>0</v>
      </c>
      <c r="ER30" s="18">
        <f t="shared" si="164"/>
        <v>0</v>
      </c>
      <c r="ES30" s="18">
        <f t="shared" si="165"/>
        <v>0</v>
      </c>
      <c r="ET30" s="18">
        <f t="shared" si="166"/>
        <v>0</v>
      </c>
      <c r="EU30" s="18">
        <f t="shared" si="167"/>
        <v>0</v>
      </c>
      <c r="EV30" s="18">
        <f t="shared" si="83"/>
        <v>0</v>
      </c>
      <c r="EW30" s="18">
        <f t="shared" si="84"/>
        <v>0</v>
      </c>
      <c r="EX30" s="18">
        <f t="shared" si="85"/>
        <v>0</v>
      </c>
      <c r="EY30" s="18">
        <f t="shared" si="86"/>
        <v>0</v>
      </c>
      <c r="EZ30" s="85">
        <f t="shared" si="87"/>
        <v>0</v>
      </c>
      <c r="FA30" s="82">
        <v>0</v>
      </c>
      <c r="FB30" s="18">
        <f t="shared" si="88"/>
        <v>0</v>
      </c>
      <c r="FC30" s="18">
        <f t="shared" si="89"/>
        <v>0</v>
      </c>
      <c r="FD30" s="18">
        <f t="shared" si="90"/>
        <v>0</v>
      </c>
      <c r="FE30" s="18">
        <f t="shared" si="91"/>
        <v>0</v>
      </c>
      <c r="FF30" s="18">
        <f t="shared" si="168"/>
        <v>0</v>
      </c>
      <c r="FG30" s="18">
        <f t="shared" si="169"/>
        <v>0</v>
      </c>
      <c r="FH30" s="18">
        <f t="shared" si="170"/>
        <v>0</v>
      </c>
      <c r="FI30" s="18">
        <f t="shared" si="171"/>
        <v>0</v>
      </c>
      <c r="FJ30" s="18">
        <f t="shared" si="172"/>
        <v>0</v>
      </c>
      <c r="FK30" s="18">
        <f t="shared" si="92"/>
        <v>0</v>
      </c>
      <c r="FL30" s="18">
        <f t="shared" si="93"/>
        <v>0</v>
      </c>
      <c r="FM30" s="18">
        <f t="shared" si="94"/>
        <v>0</v>
      </c>
      <c r="FN30" s="18">
        <f t="shared" si="95"/>
        <v>0</v>
      </c>
      <c r="FO30" s="85">
        <f t="shared" si="96"/>
        <v>0</v>
      </c>
      <c r="FP30" s="82">
        <v>0</v>
      </c>
      <c r="FQ30" s="18">
        <f t="shared" si="97"/>
        <v>0</v>
      </c>
      <c r="FR30" s="18">
        <f t="shared" si="98"/>
        <v>0</v>
      </c>
      <c r="FS30" s="18">
        <f t="shared" si="99"/>
        <v>0</v>
      </c>
      <c r="FT30" s="18">
        <f t="shared" si="100"/>
        <v>0</v>
      </c>
      <c r="FU30" s="18">
        <f t="shared" si="173"/>
        <v>0</v>
      </c>
      <c r="FV30" s="18">
        <f t="shared" si="174"/>
        <v>0</v>
      </c>
      <c r="FW30" s="18">
        <f t="shared" si="175"/>
        <v>0</v>
      </c>
      <c r="FX30" s="18">
        <f t="shared" si="176"/>
        <v>0</v>
      </c>
      <c r="FY30" s="18">
        <f t="shared" si="177"/>
        <v>0</v>
      </c>
      <c r="FZ30" s="18">
        <f t="shared" si="101"/>
        <v>0</v>
      </c>
      <c r="GA30" s="18">
        <f t="shared" si="102"/>
        <v>0</v>
      </c>
      <c r="GB30" s="18">
        <f t="shared" si="103"/>
        <v>0</v>
      </c>
      <c r="GC30" s="18">
        <f t="shared" si="104"/>
        <v>0</v>
      </c>
      <c r="GD30" s="85">
        <f t="shared" si="105"/>
        <v>0</v>
      </c>
      <c r="GE30" s="82">
        <v>0</v>
      </c>
      <c r="GF30" s="18">
        <f t="shared" si="106"/>
        <v>0</v>
      </c>
      <c r="GG30" s="18">
        <f t="shared" si="107"/>
        <v>0</v>
      </c>
      <c r="GH30" s="18">
        <f t="shared" si="108"/>
        <v>0</v>
      </c>
      <c r="GI30" s="18">
        <f t="shared" si="109"/>
        <v>0</v>
      </c>
      <c r="GJ30" s="18">
        <f t="shared" si="178"/>
        <v>0</v>
      </c>
      <c r="GK30" s="18">
        <f t="shared" si="179"/>
        <v>0</v>
      </c>
      <c r="GL30" s="18">
        <f t="shared" si="180"/>
        <v>0</v>
      </c>
      <c r="GM30" s="18">
        <f t="shared" si="181"/>
        <v>0</v>
      </c>
      <c r="GN30" s="18">
        <f t="shared" si="182"/>
        <v>0</v>
      </c>
      <c r="GO30" s="18">
        <f t="shared" si="110"/>
        <v>0</v>
      </c>
      <c r="GP30" s="18">
        <f t="shared" si="111"/>
        <v>0</v>
      </c>
      <c r="GQ30" s="18">
        <f t="shared" si="112"/>
        <v>0</v>
      </c>
      <c r="GR30" s="18">
        <f t="shared" si="113"/>
        <v>0</v>
      </c>
      <c r="GS30" s="85">
        <f t="shared" si="114"/>
        <v>0</v>
      </c>
    </row>
    <row r="31" spans="1:201" ht="30" x14ac:dyDescent="0.2">
      <c r="A31" s="89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99">
        <f t="shared" si="1"/>
        <v>0.46327024877993028</v>
      </c>
      <c r="G31" s="84">
        <v>3818</v>
      </c>
      <c r="H31" s="18">
        <f t="shared" si="2"/>
        <v>955</v>
      </c>
      <c r="I31" s="18">
        <f t="shared" si="3"/>
        <v>955</v>
      </c>
      <c r="J31" s="18">
        <f t="shared" si="4"/>
        <v>955</v>
      </c>
      <c r="K31" s="18">
        <f t="shared" si="5"/>
        <v>953</v>
      </c>
      <c r="L31" s="18">
        <f t="shared" si="115"/>
        <v>2049</v>
      </c>
      <c r="M31" s="18">
        <f t="shared" si="116"/>
        <v>512</v>
      </c>
      <c r="N31" s="18">
        <f t="shared" si="117"/>
        <v>512</v>
      </c>
      <c r="O31" s="18">
        <f t="shared" si="118"/>
        <v>512</v>
      </c>
      <c r="P31" s="18">
        <f t="shared" si="119"/>
        <v>513</v>
      </c>
      <c r="Q31" s="18">
        <f t="shared" si="6"/>
        <v>1769</v>
      </c>
      <c r="R31" s="18">
        <f t="shared" si="7"/>
        <v>442</v>
      </c>
      <c r="S31" s="18">
        <f t="shared" si="8"/>
        <v>442</v>
      </c>
      <c r="T31" s="18">
        <f t="shared" si="9"/>
        <v>442</v>
      </c>
      <c r="U31" s="85">
        <f t="shared" si="10"/>
        <v>443</v>
      </c>
      <c r="V31" s="82">
        <v>13139</v>
      </c>
      <c r="W31" s="18">
        <f t="shared" si="11"/>
        <v>3285</v>
      </c>
      <c r="X31" s="18">
        <f t="shared" si="12"/>
        <v>3285</v>
      </c>
      <c r="Y31" s="18">
        <f t="shared" si="13"/>
        <v>3285</v>
      </c>
      <c r="Z31" s="18">
        <f t="shared" si="14"/>
        <v>3284</v>
      </c>
      <c r="AA31" s="18">
        <f t="shared" si="120"/>
        <v>7052</v>
      </c>
      <c r="AB31" s="18">
        <f t="shared" si="121"/>
        <v>1763</v>
      </c>
      <c r="AC31" s="18">
        <f t="shared" si="122"/>
        <v>1763</v>
      </c>
      <c r="AD31" s="18">
        <f t="shared" si="123"/>
        <v>1763</v>
      </c>
      <c r="AE31" s="18">
        <f t="shared" si="124"/>
        <v>1763</v>
      </c>
      <c r="AF31" s="18">
        <f t="shared" si="15"/>
        <v>6087</v>
      </c>
      <c r="AG31" s="18">
        <f t="shared" si="16"/>
        <v>1522</v>
      </c>
      <c r="AH31" s="18">
        <f t="shared" si="17"/>
        <v>1522</v>
      </c>
      <c r="AI31" s="18">
        <f t="shared" si="18"/>
        <v>1522</v>
      </c>
      <c r="AJ31" s="85">
        <f t="shared" si="19"/>
        <v>1521</v>
      </c>
      <c r="AK31" s="82">
        <v>0</v>
      </c>
      <c r="AL31" s="18">
        <f t="shared" si="20"/>
        <v>0</v>
      </c>
      <c r="AM31" s="18">
        <f t="shared" si="21"/>
        <v>0</v>
      </c>
      <c r="AN31" s="18">
        <f t="shared" si="22"/>
        <v>0</v>
      </c>
      <c r="AO31" s="18">
        <f t="shared" si="23"/>
        <v>0</v>
      </c>
      <c r="AP31" s="18">
        <f t="shared" si="125"/>
        <v>0</v>
      </c>
      <c r="AQ31" s="18">
        <f t="shared" si="126"/>
        <v>0</v>
      </c>
      <c r="AR31" s="18">
        <f t="shared" si="127"/>
        <v>0</v>
      </c>
      <c r="AS31" s="18">
        <f t="shared" si="128"/>
        <v>0</v>
      </c>
      <c r="AT31" s="18">
        <f t="shared" si="129"/>
        <v>0</v>
      </c>
      <c r="AU31" s="18">
        <f t="shared" si="24"/>
        <v>0</v>
      </c>
      <c r="AV31" s="18">
        <f t="shared" si="25"/>
        <v>0</v>
      </c>
      <c r="AW31" s="18">
        <f t="shared" si="26"/>
        <v>0</v>
      </c>
      <c r="AX31" s="18">
        <f t="shared" si="27"/>
        <v>0</v>
      </c>
      <c r="AY31" s="85">
        <f t="shared" si="28"/>
        <v>0</v>
      </c>
      <c r="AZ31" s="82">
        <v>0</v>
      </c>
      <c r="BA31" s="18">
        <f t="shared" si="29"/>
        <v>0</v>
      </c>
      <c r="BB31" s="18">
        <f t="shared" si="30"/>
        <v>0</v>
      </c>
      <c r="BC31" s="18">
        <f t="shared" si="31"/>
        <v>0</v>
      </c>
      <c r="BD31" s="18">
        <f t="shared" si="32"/>
        <v>0</v>
      </c>
      <c r="BE31" s="18">
        <f t="shared" si="130"/>
        <v>0</v>
      </c>
      <c r="BF31" s="18">
        <f t="shared" si="131"/>
        <v>0</v>
      </c>
      <c r="BG31" s="18">
        <f t="shared" si="132"/>
        <v>0</v>
      </c>
      <c r="BH31" s="18">
        <f t="shared" si="133"/>
        <v>0</v>
      </c>
      <c r="BI31" s="18">
        <f t="shared" si="134"/>
        <v>0</v>
      </c>
      <c r="BJ31" s="18">
        <f t="shared" si="33"/>
        <v>0</v>
      </c>
      <c r="BK31" s="18">
        <f t="shared" si="34"/>
        <v>0</v>
      </c>
      <c r="BL31" s="18">
        <f t="shared" si="35"/>
        <v>0</v>
      </c>
      <c r="BM31" s="18">
        <f t="shared" si="36"/>
        <v>0</v>
      </c>
      <c r="BN31" s="85">
        <f t="shared" si="37"/>
        <v>0</v>
      </c>
      <c r="BO31" s="82">
        <v>29616</v>
      </c>
      <c r="BP31" s="18">
        <f t="shared" ref="BP31:BP38" si="183">ROUND(BO31/4,0)</f>
        <v>7404</v>
      </c>
      <c r="BQ31" s="18">
        <f t="shared" ref="BQ31:BQ38" si="184">BP31</f>
        <v>7404</v>
      </c>
      <c r="BR31" s="18">
        <f t="shared" ref="BR31:BR38" si="185">BP31</f>
        <v>7404</v>
      </c>
      <c r="BS31" s="18">
        <f t="shared" ref="BS31:BS38" si="186">BO31-BP31-BQ31-BR31</f>
        <v>7404</v>
      </c>
      <c r="BT31" s="18">
        <f t="shared" si="136"/>
        <v>15896</v>
      </c>
      <c r="BU31" s="18">
        <f t="shared" ref="BU31:BU71" si="187">ROUND(BT31/4,0)</f>
        <v>3974</v>
      </c>
      <c r="BV31" s="18">
        <f t="shared" ref="BV31" si="188">BU31</f>
        <v>3974</v>
      </c>
      <c r="BW31" s="18">
        <f t="shared" ref="BW31" si="189">BU31</f>
        <v>3974</v>
      </c>
      <c r="BX31" s="18">
        <f t="shared" ref="BX31" si="190">BT31-BU31-BV31-BW31</f>
        <v>3974</v>
      </c>
      <c r="BY31" s="18">
        <f t="shared" si="38"/>
        <v>13720</v>
      </c>
      <c r="BZ31" s="18">
        <f t="shared" ref="BZ31" si="191">BP31-BU31</f>
        <v>3430</v>
      </c>
      <c r="CA31" s="18">
        <f t="shared" ref="CA31" si="192">BQ31-BV31</f>
        <v>3430</v>
      </c>
      <c r="CB31" s="18">
        <f t="shared" ref="CB31" si="193">BR31-BW31</f>
        <v>3430</v>
      </c>
      <c r="CC31" s="18">
        <f t="shared" ref="CC31" si="194">BS31-BX31</f>
        <v>3430</v>
      </c>
      <c r="CD31" s="82">
        <v>3439</v>
      </c>
      <c r="CE31" s="18">
        <f t="shared" si="43"/>
        <v>860</v>
      </c>
      <c r="CF31" s="18">
        <f t="shared" si="44"/>
        <v>860</v>
      </c>
      <c r="CG31" s="18">
        <f t="shared" si="45"/>
        <v>860</v>
      </c>
      <c r="CH31" s="18">
        <f t="shared" si="46"/>
        <v>859</v>
      </c>
      <c r="CI31" s="18">
        <f t="shared" si="143"/>
        <v>1846</v>
      </c>
      <c r="CJ31" s="18">
        <f t="shared" si="144"/>
        <v>462</v>
      </c>
      <c r="CK31" s="18">
        <f t="shared" si="145"/>
        <v>462</v>
      </c>
      <c r="CL31" s="18">
        <f t="shared" si="146"/>
        <v>462</v>
      </c>
      <c r="CM31" s="18">
        <f t="shared" si="147"/>
        <v>460</v>
      </c>
      <c r="CN31" s="18">
        <f t="shared" si="47"/>
        <v>1593</v>
      </c>
      <c r="CO31" s="18">
        <f t="shared" si="48"/>
        <v>398</v>
      </c>
      <c r="CP31" s="18">
        <f t="shared" si="49"/>
        <v>398</v>
      </c>
      <c r="CQ31" s="18">
        <f t="shared" si="50"/>
        <v>398</v>
      </c>
      <c r="CR31" s="85">
        <f t="shared" si="51"/>
        <v>399</v>
      </c>
      <c r="CS31" s="82">
        <v>3420</v>
      </c>
      <c r="CT31" s="18">
        <f t="shared" si="52"/>
        <v>855</v>
      </c>
      <c r="CU31" s="18">
        <f t="shared" si="53"/>
        <v>855</v>
      </c>
      <c r="CV31" s="18">
        <f t="shared" si="54"/>
        <v>855</v>
      </c>
      <c r="CW31" s="18">
        <f t="shared" si="55"/>
        <v>855</v>
      </c>
      <c r="CX31" s="18">
        <f t="shared" si="148"/>
        <v>1836</v>
      </c>
      <c r="CY31" s="18">
        <f t="shared" si="149"/>
        <v>459</v>
      </c>
      <c r="CZ31" s="18">
        <f t="shared" si="150"/>
        <v>459</v>
      </c>
      <c r="DA31" s="18">
        <f t="shared" si="151"/>
        <v>459</v>
      </c>
      <c r="DB31" s="18">
        <f t="shared" si="152"/>
        <v>459</v>
      </c>
      <c r="DC31" s="18">
        <f t="shared" si="56"/>
        <v>1584</v>
      </c>
      <c r="DD31" s="18">
        <f t="shared" si="57"/>
        <v>396</v>
      </c>
      <c r="DE31" s="18">
        <f t="shared" si="58"/>
        <v>396</v>
      </c>
      <c r="DF31" s="18">
        <f t="shared" si="59"/>
        <v>396</v>
      </c>
      <c r="DG31" s="85">
        <f t="shared" si="60"/>
        <v>396</v>
      </c>
      <c r="DH31" s="82">
        <v>0</v>
      </c>
      <c r="DI31" s="18">
        <f t="shared" si="61"/>
        <v>0</v>
      </c>
      <c r="DJ31" s="18">
        <f t="shared" si="62"/>
        <v>0</v>
      </c>
      <c r="DK31" s="18">
        <f t="shared" si="63"/>
        <v>0</v>
      </c>
      <c r="DL31" s="18">
        <f t="shared" si="64"/>
        <v>0</v>
      </c>
      <c r="DM31" s="18">
        <f t="shared" si="153"/>
        <v>0</v>
      </c>
      <c r="DN31" s="18">
        <f t="shared" si="154"/>
        <v>0</v>
      </c>
      <c r="DO31" s="18">
        <f t="shared" si="155"/>
        <v>0</v>
      </c>
      <c r="DP31" s="18">
        <f t="shared" si="156"/>
        <v>0</v>
      </c>
      <c r="DQ31" s="18">
        <f t="shared" si="157"/>
        <v>0</v>
      </c>
      <c r="DR31" s="18">
        <f t="shared" si="65"/>
        <v>0</v>
      </c>
      <c r="DS31" s="18">
        <f t="shared" si="66"/>
        <v>0</v>
      </c>
      <c r="DT31" s="18">
        <f t="shared" si="67"/>
        <v>0</v>
      </c>
      <c r="DU31" s="18">
        <f t="shared" si="68"/>
        <v>0</v>
      </c>
      <c r="DV31" s="85">
        <f t="shared" si="69"/>
        <v>0</v>
      </c>
      <c r="DW31" s="82">
        <v>0</v>
      </c>
      <c r="DX31" s="18">
        <f t="shared" si="70"/>
        <v>0</v>
      </c>
      <c r="DY31" s="18">
        <f t="shared" si="71"/>
        <v>0</v>
      </c>
      <c r="DZ31" s="18">
        <f t="shared" si="72"/>
        <v>0</v>
      </c>
      <c r="EA31" s="18">
        <f t="shared" si="73"/>
        <v>0</v>
      </c>
      <c r="EB31" s="18">
        <f t="shared" si="158"/>
        <v>0</v>
      </c>
      <c r="EC31" s="18">
        <f t="shared" si="159"/>
        <v>0</v>
      </c>
      <c r="ED31" s="18">
        <f t="shared" si="160"/>
        <v>0</v>
      </c>
      <c r="EE31" s="18">
        <f t="shared" si="161"/>
        <v>0</v>
      </c>
      <c r="EF31" s="18">
        <f t="shared" si="162"/>
        <v>0</v>
      </c>
      <c r="EG31" s="18">
        <f t="shared" si="74"/>
        <v>0</v>
      </c>
      <c r="EH31" s="18">
        <f t="shared" si="75"/>
        <v>0</v>
      </c>
      <c r="EI31" s="18">
        <f t="shared" si="76"/>
        <v>0</v>
      </c>
      <c r="EJ31" s="18">
        <f t="shared" si="77"/>
        <v>0</v>
      </c>
      <c r="EK31" s="85">
        <f t="shared" si="78"/>
        <v>0</v>
      </c>
      <c r="EL31" s="82">
        <v>0</v>
      </c>
      <c r="EM31" s="18">
        <f t="shared" si="79"/>
        <v>0</v>
      </c>
      <c r="EN31" s="18">
        <f t="shared" si="80"/>
        <v>0</v>
      </c>
      <c r="EO31" s="18">
        <f t="shared" si="81"/>
        <v>0</v>
      </c>
      <c r="EP31" s="18">
        <f t="shared" si="82"/>
        <v>0</v>
      </c>
      <c r="EQ31" s="18">
        <f t="shared" si="163"/>
        <v>0</v>
      </c>
      <c r="ER31" s="18">
        <f t="shared" si="164"/>
        <v>0</v>
      </c>
      <c r="ES31" s="18">
        <f t="shared" si="165"/>
        <v>0</v>
      </c>
      <c r="ET31" s="18">
        <f t="shared" si="166"/>
        <v>0</v>
      </c>
      <c r="EU31" s="18">
        <f t="shared" si="167"/>
        <v>0</v>
      </c>
      <c r="EV31" s="18">
        <f t="shared" si="83"/>
        <v>0</v>
      </c>
      <c r="EW31" s="18">
        <f t="shared" si="84"/>
        <v>0</v>
      </c>
      <c r="EX31" s="18">
        <f t="shared" si="85"/>
        <v>0</v>
      </c>
      <c r="EY31" s="18">
        <f t="shared" si="86"/>
        <v>0</v>
      </c>
      <c r="EZ31" s="85">
        <f t="shared" si="87"/>
        <v>0</v>
      </c>
      <c r="FA31" s="82">
        <v>0</v>
      </c>
      <c r="FB31" s="18">
        <f t="shared" si="88"/>
        <v>0</v>
      </c>
      <c r="FC31" s="18">
        <f t="shared" si="89"/>
        <v>0</v>
      </c>
      <c r="FD31" s="18">
        <f t="shared" si="90"/>
        <v>0</v>
      </c>
      <c r="FE31" s="18">
        <f t="shared" si="91"/>
        <v>0</v>
      </c>
      <c r="FF31" s="18">
        <f t="shared" si="168"/>
        <v>0</v>
      </c>
      <c r="FG31" s="18">
        <f t="shared" si="169"/>
        <v>0</v>
      </c>
      <c r="FH31" s="18">
        <f t="shared" si="170"/>
        <v>0</v>
      </c>
      <c r="FI31" s="18">
        <f t="shared" si="171"/>
        <v>0</v>
      </c>
      <c r="FJ31" s="18">
        <f t="shared" si="172"/>
        <v>0</v>
      </c>
      <c r="FK31" s="18">
        <f t="shared" si="92"/>
        <v>0</v>
      </c>
      <c r="FL31" s="18">
        <f t="shared" si="93"/>
        <v>0</v>
      </c>
      <c r="FM31" s="18">
        <f t="shared" si="94"/>
        <v>0</v>
      </c>
      <c r="FN31" s="18">
        <f t="shared" si="95"/>
        <v>0</v>
      </c>
      <c r="FO31" s="85">
        <f t="shared" si="96"/>
        <v>0</v>
      </c>
      <c r="FP31" s="82">
        <v>0</v>
      </c>
      <c r="FQ31" s="18">
        <f t="shared" si="97"/>
        <v>0</v>
      </c>
      <c r="FR31" s="18">
        <f t="shared" si="98"/>
        <v>0</v>
      </c>
      <c r="FS31" s="18">
        <f t="shared" si="99"/>
        <v>0</v>
      </c>
      <c r="FT31" s="18">
        <f t="shared" si="100"/>
        <v>0</v>
      </c>
      <c r="FU31" s="18">
        <f t="shared" si="173"/>
        <v>0</v>
      </c>
      <c r="FV31" s="18">
        <f t="shared" si="174"/>
        <v>0</v>
      </c>
      <c r="FW31" s="18">
        <f t="shared" si="175"/>
        <v>0</v>
      </c>
      <c r="FX31" s="18">
        <f t="shared" si="176"/>
        <v>0</v>
      </c>
      <c r="FY31" s="18">
        <f t="shared" si="177"/>
        <v>0</v>
      </c>
      <c r="FZ31" s="18">
        <f t="shared" si="101"/>
        <v>0</v>
      </c>
      <c r="GA31" s="18">
        <f t="shared" si="102"/>
        <v>0</v>
      </c>
      <c r="GB31" s="18">
        <f t="shared" si="103"/>
        <v>0</v>
      </c>
      <c r="GC31" s="18">
        <f t="shared" si="104"/>
        <v>0</v>
      </c>
      <c r="GD31" s="85">
        <f t="shared" si="105"/>
        <v>0</v>
      </c>
      <c r="GE31" s="82">
        <v>0</v>
      </c>
      <c r="GF31" s="18">
        <f t="shared" si="106"/>
        <v>0</v>
      </c>
      <c r="GG31" s="18">
        <f t="shared" si="107"/>
        <v>0</v>
      </c>
      <c r="GH31" s="18">
        <f t="shared" si="108"/>
        <v>0</v>
      </c>
      <c r="GI31" s="18">
        <f t="shared" si="109"/>
        <v>0</v>
      </c>
      <c r="GJ31" s="18">
        <f t="shared" si="178"/>
        <v>0</v>
      </c>
      <c r="GK31" s="18">
        <f t="shared" si="179"/>
        <v>0</v>
      </c>
      <c r="GL31" s="18">
        <f t="shared" si="180"/>
        <v>0</v>
      </c>
      <c r="GM31" s="18">
        <f t="shared" si="181"/>
        <v>0</v>
      </c>
      <c r="GN31" s="18">
        <f t="shared" si="182"/>
        <v>0</v>
      </c>
      <c r="GO31" s="18">
        <f t="shared" si="110"/>
        <v>0</v>
      </c>
      <c r="GP31" s="18">
        <f t="shared" si="111"/>
        <v>0</v>
      </c>
      <c r="GQ31" s="18">
        <f t="shared" si="112"/>
        <v>0</v>
      </c>
      <c r="GR31" s="18">
        <f t="shared" si="113"/>
        <v>0</v>
      </c>
      <c r="GS31" s="85">
        <f t="shared" si="114"/>
        <v>0</v>
      </c>
    </row>
    <row r="32" spans="1:201" ht="30" x14ac:dyDescent="0.2">
      <c r="A32" s="89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99">
        <f t="shared" si="1"/>
        <v>0.46327024877993028</v>
      </c>
      <c r="G32" s="84">
        <v>347</v>
      </c>
      <c r="H32" s="18">
        <f t="shared" si="2"/>
        <v>87</v>
      </c>
      <c r="I32" s="18">
        <f t="shared" si="3"/>
        <v>87</v>
      </c>
      <c r="J32" s="18">
        <f t="shared" si="4"/>
        <v>87</v>
      </c>
      <c r="K32" s="18">
        <f t="shared" si="5"/>
        <v>86</v>
      </c>
      <c r="L32" s="18">
        <f t="shared" si="115"/>
        <v>186</v>
      </c>
      <c r="M32" s="18">
        <f t="shared" si="116"/>
        <v>47</v>
      </c>
      <c r="N32" s="18">
        <f t="shared" si="117"/>
        <v>47</v>
      </c>
      <c r="O32" s="18">
        <f t="shared" si="118"/>
        <v>47</v>
      </c>
      <c r="P32" s="18">
        <f t="shared" si="119"/>
        <v>45</v>
      </c>
      <c r="Q32" s="18">
        <f t="shared" si="6"/>
        <v>161</v>
      </c>
      <c r="R32" s="18">
        <f t="shared" si="7"/>
        <v>40</v>
      </c>
      <c r="S32" s="18">
        <f t="shared" si="8"/>
        <v>40</v>
      </c>
      <c r="T32" s="18">
        <f t="shared" si="9"/>
        <v>40</v>
      </c>
      <c r="U32" s="85">
        <f t="shared" si="10"/>
        <v>41</v>
      </c>
      <c r="V32" s="82">
        <v>2479</v>
      </c>
      <c r="W32" s="18">
        <f t="shared" si="11"/>
        <v>620</v>
      </c>
      <c r="X32" s="18">
        <f t="shared" si="12"/>
        <v>620</v>
      </c>
      <c r="Y32" s="18">
        <f t="shared" si="13"/>
        <v>620</v>
      </c>
      <c r="Z32" s="18">
        <f t="shared" si="14"/>
        <v>619</v>
      </c>
      <c r="AA32" s="18">
        <f t="shared" si="120"/>
        <v>1331</v>
      </c>
      <c r="AB32" s="18">
        <f t="shared" si="121"/>
        <v>333</v>
      </c>
      <c r="AC32" s="18">
        <f t="shared" si="122"/>
        <v>333</v>
      </c>
      <c r="AD32" s="18">
        <f t="shared" si="123"/>
        <v>333</v>
      </c>
      <c r="AE32" s="18">
        <f t="shared" si="124"/>
        <v>332</v>
      </c>
      <c r="AF32" s="18">
        <f t="shared" si="15"/>
        <v>1148</v>
      </c>
      <c r="AG32" s="18">
        <f t="shared" si="16"/>
        <v>287</v>
      </c>
      <c r="AH32" s="18">
        <f t="shared" si="17"/>
        <v>287</v>
      </c>
      <c r="AI32" s="18">
        <f t="shared" si="18"/>
        <v>287</v>
      </c>
      <c r="AJ32" s="85">
        <f t="shared" si="19"/>
        <v>287</v>
      </c>
      <c r="AK32" s="82">
        <v>0</v>
      </c>
      <c r="AL32" s="18">
        <f t="shared" si="20"/>
        <v>0</v>
      </c>
      <c r="AM32" s="18">
        <f t="shared" si="21"/>
        <v>0</v>
      </c>
      <c r="AN32" s="18">
        <f t="shared" si="22"/>
        <v>0</v>
      </c>
      <c r="AO32" s="18">
        <f t="shared" si="23"/>
        <v>0</v>
      </c>
      <c r="AP32" s="18">
        <f t="shared" si="125"/>
        <v>0</v>
      </c>
      <c r="AQ32" s="18">
        <f t="shared" si="126"/>
        <v>0</v>
      </c>
      <c r="AR32" s="18">
        <f t="shared" si="127"/>
        <v>0</v>
      </c>
      <c r="AS32" s="18">
        <f t="shared" si="128"/>
        <v>0</v>
      </c>
      <c r="AT32" s="18">
        <f t="shared" si="129"/>
        <v>0</v>
      </c>
      <c r="AU32" s="18">
        <f t="shared" si="24"/>
        <v>0</v>
      </c>
      <c r="AV32" s="18">
        <f t="shared" si="25"/>
        <v>0</v>
      </c>
      <c r="AW32" s="18">
        <f t="shared" si="26"/>
        <v>0</v>
      </c>
      <c r="AX32" s="18">
        <f t="shared" si="27"/>
        <v>0</v>
      </c>
      <c r="AY32" s="85">
        <f t="shared" si="28"/>
        <v>0</v>
      </c>
      <c r="AZ32" s="82">
        <v>0</v>
      </c>
      <c r="BA32" s="18">
        <f t="shared" si="29"/>
        <v>0</v>
      </c>
      <c r="BB32" s="18">
        <f t="shared" si="30"/>
        <v>0</v>
      </c>
      <c r="BC32" s="18">
        <f t="shared" si="31"/>
        <v>0</v>
      </c>
      <c r="BD32" s="18">
        <f t="shared" si="32"/>
        <v>0</v>
      </c>
      <c r="BE32" s="18">
        <f t="shared" si="130"/>
        <v>0</v>
      </c>
      <c r="BF32" s="18">
        <f t="shared" si="131"/>
        <v>0</v>
      </c>
      <c r="BG32" s="18">
        <f t="shared" si="132"/>
        <v>0</v>
      </c>
      <c r="BH32" s="18">
        <f t="shared" si="133"/>
        <v>0</v>
      </c>
      <c r="BI32" s="18">
        <f t="shared" si="134"/>
        <v>0</v>
      </c>
      <c r="BJ32" s="18">
        <f t="shared" si="33"/>
        <v>0</v>
      </c>
      <c r="BK32" s="18">
        <f t="shared" si="34"/>
        <v>0</v>
      </c>
      <c r="BL32" s="18">
        <f t="shared" si="35"/>
        <v>0</v>
      </c>
      <c r="BM32" s="18">
        <f t="shared" si="36"/>
        <v>0</v>
      </c>
      <c r="BN32" s="85">
        <f t="shared" si="37"/>
        <v>0</v>
      </c>
      <c r="BO32" s="82">
        <v>0</v>
      </c>
      <c r="BP32" s="18">
        <f t="shared" si="183"/>
        <v>0</v>
      </c>
      <c r="BQ32" s="18">
        <f t="shared" si="184"/>
        <v>0</v>
      </c>
      <c r="BR32" s="18">
        <f t="shared" si="185"/>
        <v>0</v>
      </c>
      <c r="BS32" s="18">
        <f t="shared" si="186"/>
        <v>0</v>
      </c>
      <c r="BT32" s="18">
        <f t="shared" si="136"/>
        <v>0</v>
      </c>
      <c r="BU32" s="18">
        <f t="shared" si="137"/>
        <v>0</v>
      </c>
      <c r="BV32" s="18"/>
      <c r="BW32" s="18"/>
      <c r="BX32" s="18"/>
      <c r="BY32" s="18">
        <f t="shared" si="38"/>
        <v>0</v>
      </c>
      <c r="BZ32" s="18">
        <f t="shared" ref="BZ32:BZ38" si="195">ROUND(BY32/4,0)</f>
        <v>0</v>
      </c>
      <c r="CA32" s="18">
        <f t="shared" ref="CA32:CA38" si="196">BZ32</f>
        <v>0</v>
      </c>
      <c r="CB32" s="18">
        <f t="shared" ref="CB32:CB38" si="197">BZ32</f>
        <v>0</v>
      </c>
      <c r="CC32" s="85">
        <f t="shared" ref="CC32:CC38" si="198">BY32-BZ32-CA32-CB32</f>
        <v>0</v>
      </c>
      <c r="CD32" s="82">
        <v>1881</v>
      </c>
      <c r="CE32" s="18">
        <f t="shared" si="43"/>
        <v>470</v>
      </c>
      <c r="CF32" s="18">
        <f t="shared" si="44"/>
        <v>470</v>
      </c>
      <c r="CG32" s="18">
        <f t="shared" si="45"/>
        <v>470</v>
      </c>
      <c r="CH32" s="18">
        <f t="shared" si="46"/>
        <v>471</v>
      </c>
      <c r="CI32" s="18">
        <f t="shared" si="143"/>
        <v>1010</v>
      </c>
      <c r="CJ32" s="18">
        <f t="shared" si="144"/>
        <v>253</v>
      </c>
      <c r="CK32" s="18">
        <f t="shared" si="145"/>
        <v>253</v>
      </c>
      <c r="CL32" s="18">
        <f t="shared" si="146"/>
        <v>253</v>
      </c>
      <c r="CM32" s="18">
        <f t="shared" si="147"/>
        <v>251</v>
      </c>
      <c r="CN32" s="18">
        <f t="shared" si="47"/>
        <v>871</v>
      </c>
      <c r="CO32" s="18">
        <f t="shared" si="48"/>
        <v>218</v>
      </c>
      <c r="CP32" s="18">
        <f t="shared" si="49"/>
        <v>218</v>
      </c>
      <c r="CQ32" s="18">
        <f t="shared" si="50"/>
        <v>218</v>
      </c>
      <c r="CR32" s="85">
        <f t="shared" si="51"/>
        <v>217</v>
      </c>
      <c r="CS32" s="82">
        <v>420</v>
      </c>
      <c r="CT32" s="18">
        <f t="shared" si="52"/>
        <v>105</v>
      </c>
      <c r="CU32" s="18">
        <f t="shared" si="53"/>
        <v>105</v>
      </c>
      <c r="CV32" s="18">
        <f t="shared" si="54"/>
        <v>105</v>
      </c>
      <c r="CW32" s="18">
        <f t="shared" si="55"/>
        <v>105</v>
      </c>
      <c r="CX32" s="18">
        <f t="shared" si="148"/>
        <v>225</v>
      </c>
      <c r="CY32" s="18">
        <f t="shared" si="149"/>
        <v>56</v>
      </c>
      <c r="CZ32" s="18">
        <f t="shared" si="150"/>
        <v>56</v>
      </c>
      <c r="DA32" s="18">
        <f t="shared" si="151"/>
        <v>56</v>
      </c>
      <c r="DB32" s="18">
        <f t="shared" si="152"/>
        <v>57</v>
      </c>
      <c r="DC32" s="18">
        <f t="shared" si="56"/>
        <v>195</v>
      </c>
      <c r="DD32" s="18">
        <f t="shared" si="57"/>
        <v>49</v>
      </c>
      <c r="DE32" s="18">
        <f t="shared" si="58"/>
        <v>49</v>
      </c>
      <c r="DF32" s="18">
        <f t="shared" si="59"/>
        <v>49</v>
      </c>
      <c r="DG32" s="85">
        <f t="shared" si="60"/>
        <v>48</v>
      </c>
      <c r="DH32" s="82">
        <v>0</v>
      </c>
      <c r="DI32" s="18">
        <f t="shared" si="61"/>
        <v>0</v>
      </c>
      <c r="DJ32" s="18">
        <f t="shared" si="62"/>
        <v>0</v>
      </c>
      <c r="DK32" s="18">
        <f t="shared" si="63"/>
        <v>0</v>
      </c>
      <c r="DL32" s="18">
        <f t="shared" si="64"/>
        <v>0</v>
      </c>
      <c r="DM32" s="18">
        <f t="shared" si="153"/>
        <v>0</v>
      </c>
      <c r="DN32" s="18">
        <f t="shared" si="154"/>
        <v>0</v>
      </c>
      <c r="DO32" s="18">
        <f t="shared" si="155"/>
        <v>0</v>
      </c>
      <c r="DP32" s="18">
        <f t="shared" si="156"/>
        <v>0</v>
      </c>
      <c r="DQ32" s="18">
        <f t="shared" si="157"/>
        <v>0</v>
      </c>
      <c r="DR32" s="18">
        <f t="shared" si="65"/>
        <v>0</v>
      </c>
      <c r="DS32" s="18">
        <f t="shared" si="66"/>
        <v>0</v>
      </c>
      <c r="DT32" s="18">
        <f t="shared" si="67"/>
        <v>0</v>
      </c>
      <c r="DU32" s="18">
        <f t="shared" si="68"/>
        <v>0</v>
      </c>
      <c r="DV32" s="85">
        <f t="shared" si="69"/>
        <v>0</v>
      </c>
      <c r="DW32" s="82">
        <v>0</v>
      </c>
      <c r="DX32" s="18">
        <f t="shared" si="70"/>
        <v>0</v>
      </c>
      <c r="DY32" s="18">
        <f t="shared" si="71"/>
        <v>0</v>
      </c>
      <c r="DZ32" s="18">
        <f t="shared" si="72"/>
        <v>0</v>
      </c>
      <c r="EA32" s="18">
        <f t="shared" si="73"/>
        <v>0</v>
      </c>
      <c r="EB32" s="18">
        <f t="shared" si="158"/>
        <v>0</v>
      </c>
      <c r="EC32" s="18">
        <f t="shared" si="159"/>
        <v>0</v>
      </c>
      <c r="ED32" s="18">
        <f t="shared" si="160"/>
        <v>0</v>
      </c>
      <c r="EE32" s="18">
        <f t="shared" si="161"/>
        <v>0</v>
      </c>
      <c r="EF32" s="18">
        <f t="shared" si="162"/>
        <v>0</v>
      </c>
      <c r="EG32" s="18">
        <f t="shared" si="74"/>
        <v>0</v>
      </c>
      <c r="EH32" s="18">
        <f t="shared" si="75"/>
        <v>0</v>
      </c>
      <c r="EI32" s="18">
        <f t="shared" si="76"/>
        <v>0</v>
      </c>
      <c r="EJ32" s="18">
        <f t="shared" si="77"/>
        <v>0</v>
      </c>
      <c r="EK32" s="85">
        <f t="shared" si="78"/>
        <v>0</v>
      </c>
      <c r="EL32" s="82">
        <v>0</v>
      </c>
      <c r="EM32" s="18">
        <f t="shared" si="79"/>
        <v>0</v>
      </c>
      <c r="EN32" s="18">
        <f t="shared" si="80"/>
        <v>0</v>
      </c>
      <c r="EO32" s="18">
        <f t="shared" si="81"/>
        <v>0</v>
      </c>
      <c r="EP32" s="18">
        <f t="shared" si="82"/>
        <v>0</v>
      </c>
      <c r="EQ32" s="18">
        <f t="shared" si="163"/>
        <v>0</v>
      </c>
      <c r="ER32" s="18">
        <f t="shared" si="164"/>
        <v>0</v>
      </c>
      <c r="ES32" s="18">
        <f t="shared" si="165"/>
        <v>0</v>
      </c>
      <c r="ET32" s="18">
        <f t="shared" si="166"/>
        <v>0</v>
      </c>
      <c r="EU32" s="18">
        <f t="shared" si="167"/>
        <v>0</v>
      </c>
      <c r="EV32" s="18">
        <f t="shared" si="83"/>
        <v>0</v>
      </c>
      <c r="EW32" s="18">
        <f t="shared" si="84"/>
        <v>0</v>
      </c>
      <c r="EX32" s="18">
        <f t="shared" si="85"/>
        <v>0</v>
      </c>
      <c r="EY32" s="18">
        <f t="shared" si="86"/>
        <v>0</v>
      </c>
      <c r="EZ32" s="85">
        <f t="shared" si="87"/>
        <v>0</v>
      </c>
      <c r="FA32" s="82">
        <v>0</v>
      </c>
      <c r="FB32" s="18">
        <f t="shared" si="88"/>
        <v>0</v>
      </c>
      <c r="FC32" s="18">
        <f t="shared" si="89"/>
        <v>0</v>
      </c>
      <c r="FD32" s="18">
        <f t="shared" si="90"/>
        <v>0</v>
      </c>
      <c r="FE32" s="18">
        <f t="shared" si="91"/>
        <v>0</v>
      </c>
      <c r="FF32" s="18">
        <f t="shared" si="168"/>
        <v>0</v>
      </c>
      <c r="FG32" s="18">
        <f t="shared" si="169"/>
        <v>0</v>
      </c>
      <c r="FH32" s="18">
        <f t="shared" si="170"/>
        <v>0</v>
      </c>
      <c r="FI32" s="18">
        <f t="shared" si="171"/>
        <v>0</v>
      </c>
      <c r="FJ32" s="18">
        <f t="shared" si="172"/>
        <v>0</v>
      </c>
      <c r="FK32" s="18">
        <f t="shared" si="92"/>
        <v>0</v>
      </c>
      <c r="FL32" s="18">
        <f t="shared" si="93"/>
        <v>0</v>
      </c>
      <c r="FM32" s="18">
        <f t="shared" si="94"/>
        <v>0</v>
      </c>
      <c r="FN32" s="18">
        <f t="shared" si="95"/>
        <v>0</v>
      </c>
      <c r="FO32" s="85">
        <f t="shared" si="96"/>
        <v>0</v>
      </c>
      <c r="FP32" s="82">
        <v>0</v>
      </c>
      <c r="FQ32" s="18">
        <f t="shared" si="97"/>
        <v>0</v>
      </c>
      <c r="FR32" s="18">
        <f t="shared" si="98"/>
        <v>0</v>
      </c>
      <c r="FS32" s="18">
        <f t="shared" si="99"/>
        <v>0</v>
      </c>
      <c r="FT32" s="18">
        <f t="shared" si="100"/>
        <v>0</v>
      </c>
      <c r="FU32" s="18">
        <f t="shared" si="173"/>
        <v>0</v>
      </c>
      <c r="FV32" s="18">
        <f t="shared" si="174"/>
        <v>0</v>
      </c>
      <c r="FW32" s="18">
        <f t="shared" si="175"/>
        <v>0</v>
      </c>
      <c r="FX32" s="18">
        <f t="shared" si="176"/>
        <v>0</v>
      </c>
      <c r="FY32" s="18">
        <f t="shared" si="177"/>
        <v>0</v>
      </c>
      <c r="FZ32" s="18">
        <f t="shared" si="101"/>
        <v>0</v>
      </c>
      <c r="GA32" s="18">
        <f t="shared" si="102"/>
        <v>0</v>
      </c>
      <c r="GB32" s="18">
        <f t="shared" si="103"/>
        <v>0</v>
      </c>
      <c r="GC32" s="18">
        <f t="shared" si="104"/>
        <v>0</v>
      </c>
      <c r="GD32" s="85">
        <f t="shared" si="105"/>
        <v>0</v>
      </c>
      <c r="GE32" s="82">
        <v>0</v>
      </c>
      <c r="GF32" s="18">
        <f t="shared" si="106"/>
        <v>0</v>
      </c>
      <c r="GG32" s="18">
        <f t="shared" si="107"/>
        <v>0</v>
      </c>
      <c r="GH32" s="18">
        <f t="shared" si="108"/>
        <v>0</v>
      </c>
      <c r="GI32" s="18">
        <f t="shared" si="109"/>
        <v>0</v>
      </c>
      <c r="GJ32" s="18">
        <f t="shared" si="178"/>
        <v>0</v>
      </c>
      <c r="GK32" s="18">
        <f t="shared" si="179"/>
        <v>0</v>
      </c>
      <c r="GL32" s="18">
        <f t="shared" si="180"/>
        <v>0</v>
      </c>
      <c r="GM32" s="18">
        <f t="shared" si="181"/>
        <v>0</v>
      </c>
      <c r="GN32" s="18">
        <f t="shared" si="182"/>
        <v>0</v>
      </c>
      <c r="GO32" s="18">
        <f t="shared" si="110"/>
        <v>0</v>
      </c>
      <c r="GP32" s="18">
        <f t="shared" si="111"/>
        <v>0</v>
      </c>
      <c r="GQ32" s="18">
        <f t="shared" si="112"/>
        <v>0</v>
      </c>
      <c r="GR32" s="18">
        <f t="shared" si="113"/>
        <v>0</v>
      </c>
      <c r="GS32" s="85">
        <f t="shared" si="114"/>
        <v>0</v>
      </c>
    </row>
    <row r="33" spans="1:201" ht="30" x14ac:dyDescent="0.2">
      <c r="A33" s="89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99">
        <f t="shared" si="1"/>
        <v>0.46327024877993028</v>
      </c>
      <c r="G33" s="84">
        <v>347</v>
      </c>
      <c r="H33" s="18">
        <f t="shared" si="2"/>
        <v>87</v>
      </c>
      <c r="I33" s="18">
        <f t="shared" si="3"/>
        <v>87</v>
      </c>
      <c r="J33" s="18">
        <f t="shared" si="4"/>
        <v>87</v>
      </c>
      <c r="K33" s="18">
        <f t="shared" si="5"/>
        <v>86</v>
      </c>
      <c r="L33" s="18">
        <f t="shared" si="115"/>
        <v>186</v>
      </c>
      <c r="M33" s="18">
        <f t="shared" si="116"/>
        <v>47</v>
      </c>
      <c r="N33" s="18">
        <f t="shared" si="117"/>
        <v>47</v>
      </c>
      <c r="O33" s="18">
        <f t="shared" si="118"/>
        <v>47</v>
      </c>
      <c r="P33" s="18">
        <f t="shared" si="119"/>
        <v>45</v>
      </c>
      <c r="Q33" s="18">
        <f t="shared" si="6"/>
        <v>161</v>
      </c>
      <c r="R33" s="18">
        <f t="shared" si="7"/>
        <v>40</v>
      </c>
      <c r="S33" s="18">
        <f t="shared" si="8"/>
        <v>40</v>
      </c>
      <c r="T33" s="18">
        <f t="shared" si="9"/>
        <v>40</v>
      </c>
      <c r="U33" s="85">
        <f t="shared" si="10"/>
        <v>41</v>
      </c>
      <c r="V33" s="82">
        <v>11494</v>
      </c>
      <c r="W33" s="18">
        <f t="shared" si="11"/>
        <v>2874</v>
      </c>
      <c r="X33" s="18">
        <f t="shared" si="12"/>
        <v>2874</v>
      </c>
      <c r="Y33" s="18">
        <f t="shared" si="13"/>
        <v>2874</v>
      </c>
      <c r="Z33" s="18">
        <f t="shared" si="14"/>
        <v>2872</v>
      </c>
      <c r="AA33" s="18">
        <f t="shared" si="120"/>
        <v>6169</v>
      </c>
      <c r="AB33" s="18">
        <f t="shared" si="121"/>
        <v>1542</v>
      </c>
      <c r="AC33" s="18">
        <f t="shared" si="122"/>
        <v>1542</v>
      </c>
      <c r="AD33" s="18">
        <f t="shared" si="123"/>
        <v>1542</v>
      </c>
      <c r="AE33" s="18">
        <f t="shared" si="124"/>
        <v>1543</v>
      </c>
      <c r="AF33" s="18">
        <f t="shared" si="15"/>
        <v>5325</v>
      </c>
      <c r="AG33" s="18">
        <f t="shared" si="16"/>
        <v>1331</v>
      </c>
      <c r="AH33" s="18">
        <f t="shared" si="17"/>
        <v>1331</v>
      </c>
      <c r="AI33" s="18">
        <f t="shared" si="18"/>
        <v>1331</v>
      </c>
      <c r="AJ33" s="85">
        <f t="shared" si="19"/>
        <v>1332</v>
      </c>
      <c r="AK33" s="82">
        <v>0</v>
      </c>
      <c r="AL33" s="18">
        <f t="shared" si="20"/>
        <v>0</v>
      </c>
      <c r="AM33" s="18">
        <f t="shared" si="21"/>
        <v>0</v>
      </c>
      <c r="AN33" s="18">
        <f t="shared" si="22"/>
        <v>0</v>
      </c>
      <c r="AO33" s="18">
        <f t="shared" si="23"/>
        <v>0</v>
      </c>
      <c r="AP33" s="18">
        <f t="shared" si="125"/>
        <v>0</v>
      </c>
      <c r="AQ33" s="18">
        <f t="shared" si="126"/>
        <v>0</v>
      </c>
      <c r="AR33" s="18">
        <f t="shared" si="127"/>
        <v>0</v>
      </c>
      <c r="AS33" s="18">
        <f t="shared" si="128"/>
        <v>0</v>
      </c>
      <c r="AT33" s="18">
        <f t="shared" si="129"/>
        <v>0</v>
      </c>
      <c r="AU33" s="18">
        <f t="shared" si="24"/>
        <v>0</v>
      </c>
      <c r="AV33" s="18">
        <f t="shared" si="25"/>
        <v>0</v>
      </c>
      <c r="AW33" s="18">
        <f t="shared" si="26"/>
        <v>0</v>
      </c>
      <c r="AX33" s="18">
        <f t="shared" si="27"/>
        <v>0</v>
      </c>
      <c r="AY33" s="85">
        <f t="shared" si="28"/>
        <v>0</v>
      </c>
      <c r="AZ33" s="82">
        <v>0</v>
      </c>
      <c r="BA33" s="18">
        <f t="shared" si="29"/>
        <v>0</v>
      </c>
      <c r="BB33" s="18">
        <f t="shared" si="30"/>
        <v>0</v>
      </c>
      <c r="BC33" s="18">
        <f t="shared" si="31"/>
        <v>0</v>
      </c>
      <c r="BD33" s="18">
        <f t="shared" si="32"/>
        <v>0</v>
      </c>
      <c r="BE33" s="18">
        <f t="shared" si="130"/>
        <v>0</v>
      </c>
      <c r="BF33" s="18">
        <f t="shared" si="131"/>
        <v>0</v>
      </c>
      <c r="BG33" s="18">
        <f t="shared" si="132"/>
        <v>0</v>
      </c>
      <c r="BH33" s="18">
        <f t="shared" si="133"/>
        <v>0</v>
      </c>
      <c r="BI33" s="18">
        <f t="shared" si="134"/>
        <v>0</v>
      </c>
      <c r="BJ33" s="18">
        <f t="shared" si="33"/>
        <v>0</v>
      </c>
      <c r="BK33" s="18">
        <f t="shared" si="34"/>
        <v>0</v>
      </c>
      <c r="BL33" s="18">
        <f t="shared" si="35"/>
        <v>0</v>
      </c>
      <c r="BM33" s="18">
        <f t="shared" si="36"/>
        <v>0</v>
      </c>
      <c r="BN33" s="85">
        <f t="shared" si="37"/>
        <v>0</v>
      </c>
      <c r="BO33" s="82">
        <v>0</v>
      </c>
      <c r="BP33" s="18">
        <f t="shared" si="183"/>
        <v>0</v>
      </c>
      <c r="BQ33" s="18">
        <f t="shared" si="184"/>
        <v>0</v>
      </c>
      <c r="BR33" s="18">
        <f t="shared" si="185"/>
        <v>0</v>
      </c>
      <c r="BS33" s="18">
        <f t="shared" si="186"/>
        <v>0</v>
      </c>
      <c r="BT33" s="18">
        <f t="shared" si="136"/>
        <v>0</v>
      </c>
      <c r="BU33" s="18">
        <f t="shared" si="137"/>
        <v>0</v>
      </c>
      <c r="BV33" s="18"/>
      <c r="BW33" s="18"/>
      <c r="BX33" s="18"/>
      <c r="BY33" s="18">
        <f t="shared" si="38"/>
        <v>0</v>
      </c>
      <c r="BZ33" s="18">
        <f t="shared" si="195"/>
        <v>0</v>
      </c>
      <c r="CA33" s="18">
        <f t="shared" si="196"/>
        <v>0</v>
      </c>
      <c r="CB33" s="18">
        <f t="shared" si="197"/>
        <v>0</v>
      </c>
      <c r="CC33" s="85">
        <f t="shared" si="198"/>
        <v>0</v>
      </c>
      <c r="CD33" s="82">
        <v>0</v>
      </c>
      <c r="CE33" s="18">
        <f t="shared" si="43"/>
        <v>0</v>
      </c>
      <c r="CF33" s="18">
        <f t="shared" si="44"/>
        <v>0</v>
      </c>
      <c r="CG33" s="18">
        <f t="shared" si="45"/>
        <v>0</v>
      </c>
      <c r="CH33" s="18">
        <f t="shared" si="46"/>
        <v>0</v>
      </c>
      <c r="CI33" s="18">
        <f t="shared" si="143"/>
        <v>0</v>
      </c>
      <c r="CJ33" s="18">
        <f t="shared" si="144"/>
        <v>0</v>
      </c>
      <c r="CK33" s="18">
        <f t="shared" si="145"/>
        <v>0</v>
      </c>
      <c r="CL33" s="18">
        <f t="shared" si="146"/>
        <v>0</v>
      </c>
      <c r="CM33" s="18">
        <f t="shared" si="147"/>
        <v>0</v>
      </c>
      <c r="CN33" s="18">
        <f t="shared" si="47"/>
        <v>0</v>
      </c>
      <c r="CO33" s="18">
        <f t="shared" si="48"/>
        <v>0</v>
      </c>
      <c r="CP33" s="18">
        <f t="shared" si="49"/>
        <v>0</v>
      </c>
      <c r="CQ33" s="18">
        <f t="shared" si="50"/>
        <v>0</v>
      </c>
      <c r="CR33" s="85">
        <f t="shared" si="51"/>
        <v>0</v>
      </c>
      <c r="CS33" s="82">
        <v>0</v>
      </c>
      <c r="CT33" s="18">
        <f t="shared" si="52"/>
        <v>0</v>
      </c>
      <c r="CU33" s="18">
        <f t="shared" si="53"/>
        <v>0</v>
      </c>
      <c r="CV33" s="18">
        <f t="shared" si="54"/>
        <v>0</v>
      </c>
      <c r="CW33" s="18">
        <f t="shared" si="55"/>
        <v>0</v>
      </c>
      <c r="CX33" s="18">
        <f t="shared" si="148"/>
        <v>0</v>
      </c>
      <c r="CY33" s="18">
        <f t="shared" si="149"/>
        <v>0</v>
      </c>
      <c r="CZ33" s="18">
        <f t="shared" si="150"/>
        <v>0</v>
      </c>
      <c r="DA33" s="18">
        <f t="shared" si="151"/>
        <v>0</v>
      </c>
      <c r="DB33" s="18">
        <f t="shared" si="152"/>
        <v>0</v>
      </c>
      <c r="DC33" s="18">
        <f t="shared" si="56"/>
        <v>0</v>
      </c>
      <c r="DD33" s="18">
        <f t="shared" si="57"/>
        <v>0</v>
      </c>
      <c r="DE33" s="18">
        <f t="shared" si="58"/>
        <v>0</v>
      </c>
      <c r="DF33" s="18">
        <f t="shared" si="59"/>
        <v>0</v>
      </c>
      <c r="DG33" s="85">
        <f t="shared" si="60"/>
        <v>0</v>
      </c>
      <c r="DH33" s="82">
        <v>0</v>
      </c>
      <c r="DI33" s="18">
        <f t="shared" si="61"/>
        <v>0</v>
      </c>
      <c r="DJ33" s="18">
        <f t="shared" si="62"/>
        <v>0</v>
      </c>
      <c r="DK33" s="18">
        <f t="shared" si="63"/>
        <v>0</v>
      </c>
      <c r="DL33" s="18">
        <f t="shared" si="64"/>
        <v>0</v>
      </c>
      <c r="DM33" s="18">
        <f t="shared" si="153"/>
        <v>0</v>
      </c>
      <c r="DN33" s="18">
        <f t="shared" si="154"/>
        <v>0</v>
      </c>
      <c r="DO33" s="18">
        <f t="shared" si="155"/>
        <v>0</v>
      </c>
      <c r="DP33" s="18">
        <f t="shared" si="156"/>
        <v>0</v>
      </c>
      <c r="DQ33" s="18">
        <f t="shared" si="157"/>
        <v>0</v>
      </c>
      <c r="DR33" s="18">
        <f t="shared" si="65"/>
        <v>0</v>
      </c>
      <c r="DS33" s="18">
        <f t="shared" si="66"/>
        <v>0</v>
      </c>
      <c r="DT33" s="18">
        <f t="shared" si="67"/>
        <v>0</v>
      </c>
      <c r="DU33" s="18">
        <f t="shared" si="68"/>
        <v>0</v>
      </c>
      <c r="DV33" s="85">
        <f t="shared" si="69"/>
        <v>0</v>
      </c>
      <c r="DW33" s="82">
        <v>0</v>
      </c>
      <c r="DX33" s="18">
        <f t="shared" si="70"/>
        <v>0</v>
      </c>
      <c r="DY33" s="18">
        <f t="shared" si="71"/>
        <v>0</v>
      </c>
      <c r="DZ33" s="18">
        <f t="shared" si="72"/>
        <v>0</v>
      </c>
      <c r="EA33" s="18">
        <f t="shared" si="73"/>
        <v>0</v>
      </c>
      <c r="EB33" s="18">
        <f t="shared" si="158"/>
        <v>0</v>
      </c>
      <c r="EC33" s="18">
        <f t="shared" si="159"/>
        <v>0</v>
      </c>
      <c r="ED33" s="18">
        <f t="shared" si="160"/>
        <v>0</v>
      </c>
      <c r="EE33" s="18">
        <f t="shared" si="161"/>
        <v>0</v>
      </c>
      <c r="EF33" s="18">
        <f t="shared" si="162"/>
        <v>0</v>
      </c>
      <c r="EG33" s="18">
        <f t="shared" si="74"/>
        <v>0</v>
      </c>
      <c r="EH33" s="18">
        <f t="shared" si="75"/>
        <v>0</v>
      </c>
      <c r="EI33" s="18">
        <f t="shared" si="76"/>
        <v>0</v>
      </c>
      <c r="EJ33" s="18">
        <f t="shared" si="77"/>
        <v>0</v>
      </c>
      <c r="EK33" s="85">
        <f t="shared" si="78"/>
        <v>0</v>
      </c>
      <c r="EL33" s="82">
        <v>0</v>
      </c>
      <c r="EM33" s="18">
        <f t="shared" si="79"/>
        <v>0</v>
      </c>
      <c r="EN33" s="18">
        <f t="shared" si="80"/>
        <v>0</v>
      </c>
      <c r="EO33" s="18">
        <f t="shared" si="81"/>
        <v>0</v>
      </c>
      <c r="EP33" s="18">
        <f t="shared" si="82"/>
        <v>0</v>
      </c>
      <c r="EQ33" s="18">
        <f t="shared" si="163"/>
        <v>0</v>
      </c>
      <c r="ER33" s="18">
        <f t="shared" si="164"/>
        <v>0</v>
      </c>
      <c r="ES33" s="18">
        <f t="shared" si="165"/>
        <v>0</v>
      </c>
      <c r="ET33" s="18">
        <f t="shared" si="166"/>
        <v>0</v>
      </c>
      <c r="EU33" s="18">
        <f t="shared" si="167"/>
        <v>0</v>
      </c>
      <c r="EV33" s="18">
        <f t="shared" si="83"/>
        <v>0</v>
      </c>
      <c r="EW33" s="18">
        <f t="shared" si="84"/>
        <v>0</v>
      </c>
      <c r="EX33" s="18">
        <f t="shared" si="85"/>
        <v>0</v>
      </c>
      <c r="EY33" s="18">
        <f t="shared" si="86"/>
        <v>0</v>
      </c>
      <c r="EZ33" s="85">
        <f t="shared" si="87"/>
        <v>0</v>
      </c>
      <c r="FA33" s="82">
        <v>0</v>
      </c>
      <c r="FB33" s="18">
        <f t="shared" si="88"/>
        <v>0</v>
      </c>
      <c r="FC33" s="18">
        <f t="shared" si="89"/>
        <v>0</v>
      </c>
      <c r="FD33" s="18">
        <f t="shared" si="90"/>
        <v>0</v>
      </c>
      <c r="FE33" s="18">
        <f t="shared" si="91"/>
        <v>0</v>
      </c>
      <c r="FF33" s="18">
        <f t="shared" si="168"/>
        <v>0</v>
      </c>
      <c r="FG33" s="18">
        <f t="shared" si="169"/>
        <v>0</v>
      </c>
      <c r="FH33" s="18">
        <f t="shared" si="170"/>
        <v>0</v>
      </c>
      <c r="FI33" s="18">
        <f t="shared" si="171"/>
        <v>0</v>
      </c>
      <c r="FJ33" s="18">
        <f t="shared" si="172"/>
        <v>0</v>
      </c>
      <c r="FK33" s="18">
        <f t="shared" si="92"/>
        <v>0</v>
      </c>
      <c r="FL33" s="18">
        <f t="shared" si="93"/>
        <v>0</v>
      </c>
      <c r="FM33" s="18">
        <f t="shared" si="94"/>
        <v>0</v>
      </c>
      <c r="FN33" s="18">
        <f t="shared" si="95"/>
        <v>0</v>
      </c>
      <c r="FO33" s="85">
        <f t="shared" si="96"/>
        <v>0</v>
      </c>
      <c r="FP33" s="82">
        <v>0</v>
      </c>
      <c r="FQ33" s="18">
        <f t="shared" si="97"/>
        <v>0</v>
      </c>
      <c r="FR33" s="18">
        <f t="shared" si="98"/>
        <v>0</v>
      </c>
      <c r="FS33" s="18">
        <f t="shared" si="99"/>
        <v>0</v>
      </c>
      <c r="FT33" s="18">
        <f t="shared" si="100"/>
        <v>0</v>
      </c>
      <c r="FU33" s="18">
        <f t="shared" si="173"/>
        <v>0</v>
      </c>
      <c r="FV33" s="18">
        <f t="shared" si="174"/>
        <v>0</v>
      </c>
      <c r="FW33" s="18">
        <f t="shared" si="175"/>
        <v>0</v>
      </c>
      <c r="FX33" s="18">
        <f t="shared" si="176"/>
        <v>0</v>
      </c>
      <c r="FY33" s="18">
        <f t="shared" si="177"/>
        <v>0</v>
      </c>
      <c r="FZ33" s="18">
        <f t="shared" si="101"/>
        <v>0</v>
      </c>
      <c r="GA33" s="18">
        <f t="shared" si="102"/>
        <v>0</v>
      </c>
      <c r="GB33" s="18">
        <f t="shared" si="103"/>
        <v>0</v>
      </c>
      <c r="GC33" s="18">
        <f t="shared" si="104"/>
        <v>0</v>
      </c>
      <c r="GD33" s="85">
        <f t="shared" si="105"/>
        <v>0</v>
      </c>
      <c r="GE33" s="82">
        <v>0</v>
      </c>
      <c r="GF33" s="18">
        <f t="shared" si="106"/>
        <v>0</v>
      </c>
      <c r="GG33" s="18">
        <f t="shared" si="107"/>
        <v>0</v>
      </c>
      <c r="GH33" s="18">
        <f t="shared" si="108"/>
        <v>0</v>
      </c>
      <c r="GI33" s="18">
        <f t="shared" si="109"/>
        <v>0</v>
      </c>
      <c r="GJ33" s="18">
        <f t="shared" si="178"/>
        <v>0</v>
      </c>
      <c r="GK33" s="18">
        <f t="shared" si="179"/>
        <v>0</v>
      </c>
      <c r="GL33" s="18">
        <f t="shared" si="180"/>
        <v>0</v>
      </c>
      <c r="GM33" s="18">
        <f t="shared" si="181"/>
        <v>0</v>
      </c>
      <c r="GN33" s="18">
        <f t="shared" si="182"/>
        <v>0</v>
      </c>
      <c r="GO33" s="18">
        <f t="shared" si="110"/>
        <v>0</v>
      </c>
      <c r="GP33" s="18">
        <f t="shared" si="111"/>
        <v>0</v>
      </c>
      <c r="GQ33" s="18">
        <f t="shared" si="112"/>
        <v>0</v>
      </c>
      <c r="GR33" s="18">
        <f t="shared" si="113"/>
        <v>0</v>
      </c>
      <c r="GS33" s="85">
        <f t="shared" si="114"/>
        <v>0</v>
      </c>
    </row>
    <row r="34" spans="1:201" ht="30" x14ac:dyDescent="0.2">
      <c r="A34" s="89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99">
        <f t="shared" si="1"/>
        <v>0.46327024877993028</v>
      </c>
      <c r="G34" s="84">
        <v>2730</v>
      </c>
      <c r="H34" s="18">
        <f t="shared" si="2"/>
        <v>683</v>
      </c>
      <c r="I34" s="18">
        <f t="shared" si="3"/>
        <v>683</v>
      </c>
      <c r="J34" s="18">
        <f t="shared" si="4"/>
        <v>683</v>
      </c>
      <c r="K34" s="18">
        <f t="shared" si="5"/>
        <v>681</v>
      </c>
      <c r="L34" s="18">
        <f t="shared" si="115"/>
        <v>1465</v>
      </c>
      <c r="M34" s="18">
        <f t="shared" si="116"/>
        <v>366</v>
      </c>
      <c r="N34" s="18">
        <f t="shared" si="117"/>
        <v>366</v>
      </c>
      <c r="O34" s="18">
        <f t="shared" si="118"/>
        <v>366</v>
      </c>
      <c r="P34" s="18">
        <f t="shared" si="119"/>
        <v>367</v>
      </c>
      <c r="Q34" s="18">
        <f t="shared" si="6"/>
        <v>1265</v>
      </c>
      <c r="R34" s="18">
        <f t="shared" si="7"/>
        <v>316</v>
      </c>
      <c r="S34" s="18">
        <f t="shared" si="8"/>
        <v>316</v>
      </c>
      <c r="T34" s="18">
        <f t="shared" si="9"/>
        <v>316</v>
      </c>
      <c r="U34" s="85">
        <f t="shared" si="10"/>
        <v>317</v>
      </c>
      <c r="V34" s="82"/>
      <c r="W34" s="18">
        <f t="shared" si="11"/>
        <v>0</v>
      </c>
      <c r="X34" s="18">
        <f t="shared" si="12"/>
        <v>0</v>
      </c>
      <c r="Y34" s="18">
        <f t="shared" si="13"/>
        <v>0</v>
      </c>
      <c r="Z34" s="18">
        <f t="shared" si="14"/>
        <v>0</v>
      </c>
      <c r="AA34" s="18">
        <f t="shared" si="120"/>
        <v>0</v>
      </c>
      <c r="AB34" s="18">
        <f t="shared" si="121"/>
        <v>0</v>
      </c>
      <c r="AC34" s="18">
        <f t="shared" si="122"/>
        <v>0</v>
      </c>
      <c r="AD34" s="18">
        <f t="shared" si="123"/>
        <v>0</v>
      </c>
      <c r="AE34" s="18">
        <f t="shared" si="124"/>
        <v>0</v>
      </c>
      <c r="AF34" s="18">
        <f t="shared" si="15"/>
        <v>0</v>
      </c>
      <c r="AG34" s="18">
        <f t="shared" si="16"/>
        <v>0</v>
      </c>
      <c r="AH34" s="18">
        <f t="shared" si="17"/>
        <v>0</v>
      </c>
      <c r="AI34" s="18">
        <f t="shared" si="18"/>
        <v>0</v>
      </c>
      <c r="AJ34" s="85">
        <f t="shared" si="19"/>
        <v>0</v>
      </c>
      <c r="AK34" s="82">
        <v>4800</v>
      </c>
      <c r="AL34" s="18">
        <f t="shared" si="20"/>
        <v>1200</v>
      </c>
      <c r="AM34" s="18">
        <f t="shared" si="21"/>
        <v>1200</v>
      </c>
      <c r="AN34" s="18">
        <f t="shared" si="22"/>
        <v>1200</v>
      </c>
      <c r="AO34" s="18">
        <f t="shared" si="23"/>
        <v>1200</v>
      </c>
      <c r="AP34" s="18">
        <f t="shared" si="125"/>
        <v>2576</v>
      </c>
      <c r="AQ34" s="18">
        <f t="shared" si="126"/>
        <v>644</v>
      </c>
      <c r="AR34" s="18">
        <f t="shared" si="127"/>
        <v>644</v>
      </c>
      <c r="AS34" s="18">
        <f t="shared" si="128"/>
        <v>644</v>
      </c>
      <c r="AT34" s="18">
        <f t="shared" si="129"/>
        <v>644</v>
      </c>
      <c r="AU34" s="18">
        <f t="shared" si="24"/>
        <v>2224</v>
      </c>
      <c r="AV34" s="18">
        <f t="shared" si="25"/>
        <v>556</v>
      </c>
      <c r="AW34" s="18">
        <f t="shared" si="26"/>
        <v>556</v>
      </c>
      <c r="AX34" s="18">
        <f t="shared" si="27"/>
        <v>556</v>
      </c>
      <c r="AY34" s="85">
        <f t="shared" si="28"/>
        <v>556</v>
      </c>
      <c r="AZ34" s="82">
        <v>0</v>
      </c>
      <c r="BA34" s="18">
        <f t="shared" si="29"/>
        <v>0</v>
      </c>
      <c r="BB34" s="18">
        <f t="shared" si="30"/>
        <v>0</v>
      </c>
      <c r="BC34" s="18">
        <f t="shared" si="31"/>
        <v>0</v>
      </c>
      <c r="BD34" s="18">
        <f t="shared" si="32"/>
        <v>0</v>
      </c>
      <c r="BE34" s="18">
        <f t="shared" si="130"/>
        <v>0</v>
      </c>
      <c r="BF34" s="18">
        <f t="shared" si="131"/>
        <v>0</v>
      </c>
      <c r="BG34" s="18">
        <f t="shared" si="132"/>
        <v>0</v>
      </c>
      <c r="BH34" s="18">
        <f t="shared" si="133"/>
        <v>0</v>
      </c>
      <c r="BI34" s="18">
        <f t="shared" si="134"/>
        <v>0</v>
      </c>
      <c r="BJ34" s="18">
        <f t="shared" si="33"/>
        <v>0</v>
      </c>
      <c r="BK34" s="18">
        <f t="shared" si="34"/>
        <v>0</v>
      </c>
      <c r="BL34" s="18">
        <f t="shared" si="35"/>
        <v>0</v>
      </c>
      <c r="BM34" s="18">
        <f t="shared" si="36"/>
        <v>0</v>
      </c>
      <c r="BN34" s="85">
        <f t="shared" si="37"/>
        <v>0</v>
      </c>
      <c r="BO34" s="82">
        <v>0</v>
      </c>
      <c r="BP34" s="18">
        <f t="shared" si="183"/>
        <v>0</v>
      </c>
      <c r="BQ34" s="18">
        <f t="shared" si="184"/>
        <v>0</v>
      </c>
      <c r="BR34" s="18">
        <f t="shared" si="185"/>
        <v>0</v>
      </c>
      <c r="BS34" s="18">
        <f t="shared" si="186"/>
        <v>0</v>
      </c>
      <c r="BT34" s="18">
        <f t="shared" si="136"/>
        <v>0</v>
      </c>
      <c r="BU34" s="18">
        <f t="shared" si="137"/>
        <v>0</v>
      </c>
      <c r="BV34" s="18"/>
      <c r="BW34" s="18"/>
      <c r="BX34" s="18"/>
      <c r="BY34" s="18">
        <f t="shared" si="38"/>
        <v>0</v>
      </c>
      <c r="BZ34" s="18">
        <f t="shared" si="195"/>
        <v>0</v>
      </c>
      <c r="CA34" s="18">
        <f t="shared" si="196"/>
        <v>0</v>
      </c>
      <c r="CB34" s="18">
        <f t="shared" si="197"/>
        <v>0</v>
      </c>
      <c r="CC34" s="85">
        <f t="shared" si="198"/>
        <v>0</v>
      </c>
      <c r="CD34" s="82">
        <v>9630</v>
      </c>
      <c r="CE34" s="18">
        <f t="shared" si="43"/>
        <v>2408</v>
      </c>
      <c r="CF34" s="18">
        <f t="shared" si="44"/>
        <v>2408</v>
      </c>
      <c r="CG34" s="18">
        <f t="shared" si="45"/>
        <v>2408</v>
      </c>
      <c r="CH34" s="18">
        <f t="shared" si="46"/>
        <v>2406</v>
      </c>
      <c r="CI34" s="18">
        <f t="shared" si="143"/>
        <v>5169</v>
      </c>
      <c r="CJ34" s="18">
        <f t="shared" si="144"/>
        <v>1292</v>
      </c>
      <c r="CK34" s="18">
        <f t="shared" si="145"/>
        <v>1292</v>
      </c>
      <c r="CL34" s="18">
        <f t="shared" si="146"/>
        <v>1292</v>
      </c>
      <c r="CM34" s="18">
        <f t="shared" si="147"/>
        <v>1293</v>
      </c>
      <c r="CN34" s="18">
        <f t="shared" si="47"/>
        <v>4461</v>
      </c>
      <c r="CO34" s="18">
        <f t="shared" si="48"/>
        <v>1115</v>
      </c>
      <c r="CP34" s="18">
        <f t="shared" si="49"/>
        <v>1115</v>
      </c>
      <c r="CQ34" s="18">
        <f t="shared" si="50"/>
        <v>1115</v>
      </c>
      <c r="CR34" s="85">
        <f t="shared" si="51"/>
        <v>1116</v>
      </c>
      <c r="CS34" s="82">
        <v>3948</v>
      </c>
      <c r="CT34" s="18">
        <f t="shared" si="52"/>
        <v>987</v>
      </c>
      <c r="CU34" s="18">
        <f t="shared" si="53"/>
        <v>987</v>
      </c>
      <c r="CV34" s="18">
        <f t="shared" si="54"/>
        <v>987</v>
      </c>
      <c r="CW34" s="18">
        <f t="shared" si="55"/>
        <v>987</v>
      </c>
      <c r="CX34" s="18">
        <f t="shared" si="148"/>
        <v>2119</v>
      </c>
      <c r="CY34" s="18">
        <f t="shared" si="149"/>
        <v>530</v>
      </c>
      <c r="CZ34" s="18">
        <f t="shared" si="150"/>
        <v>530</v>
      </c>
      <c r="DA34" s="18">
        <f t="shared" si="151"/>
        <v>530</v>
      </c>
      <c r="DB34" s="18">
        <f t="shared" si="152"/>
        <v>529</v>
      </c>
      <c r="DC34" s="18">
        <f t="shared" si="56"/>
        <v>1829</v>
      </c>
      <c r="DD34" s="18">
        <f t="shared" si="57"/>
        <v>457</v>
      </c>
      <c r="DE34" s="18">
        <f t="shared" si="58"/>
        <v>457</v>
      </c>
      <c r="DF34" s="18">
        <f t="shared" si="59"/>
        <v>457</v>
      </c>
      <c r="DG34" s="85">
        <f t="shared" si="60"/>
        <v>458</v>
      </c>
      <c r="DH34" s="82">
        <v>0</v>
      </c>
      <c r="DI34" s="18">
        <f t="shared" si="61"/>
        <v>0</v>
      </c>
      <c r="DJ34" s="18">
        <f t="shared" si="62"/>
        <v>0</v>
      </c>
      <c r="DK34" s="18">
        <f t="shared" si="63"/>
        <v>0</v>
      </c>
      <c r="DL34" s="18">
        <f t="shared" si="64"/>
        <v>0</v>
      </c>
      <c r="DM34" s="18">
        <f t="shared" si="153"/>
        <v>0</v>
      </c>
      <c r="DN34" s="18">
        <f t="shared" si="154"/>
        <v>0</v>
      </c>
      <c r="DO34" s="18">
        <f t="shared" si="155"/>
        <v>0</v>
      </c>
      <c r="DP34" s="18">
        <f t="shared" si="156"/>
        <v>0</v>
      </c>
      <c r="DQ34" s="18">
        <f t="shared" si="157"/>
        <v>0</v>
      </c>
      <c r="DR34" s="18">
        <f t="shared" si="65"/>
        <v>0</v>
      </c>
      <c r="DS34" s="18">
        <f t="shared" si="66"/>
        <v>0</v>
      </c>
      <c r="DT34" s="18">
        <f t="shared" si="67"/>
        <v>0</v>
      </c>
      <c r="DU34" s="18">
        <f t="shared" si="68"/>
        <v>0</v>
      </c>
      <c r="DV34" s="85">
        <f t="shared" si="69"/>
        <v>0</v>
      </c>
      <c r="DW34" s="82">
        <v>0</v>
      </c>
      <c r="DX34" s="18">
        <f t="shared" si="70"/>
        <v>0</v>
      </c>
      <c r="DY34" s="18">
        <f t="shared" si="71"/>
        <v>0</v>
      </c>
      <c r="DZ34" s="18">
        <f t="shared" si="72"/>
        <v>0</v>
      </c>
      <c r="EA34" s="18">
        <f t="shared" si="73"/>
        <v>0</v>
      </c>
      <c r="EB34" s="18">
        <f t="shared" si="158"/>
        <v>0</v>
      </c>
      <c r="EC34" s="18">
        <f t="shared" si="159"/>
        <v>0</v>
      </c>
      <c r="ED34" s="18">
        <f t="shared" si="160"/>
        <v>0</v>
      </c>
      <c r="EE34" s="18">
        <f t="shared" si="161"/>
        <v>0</v>
      </c>
      <c r="EF34" s="18">
        <f t="shared" si="162"/>
        <v>0</v>
      </c>
      <c r="EG34" s="18">
        <f t="shared" si="74"/>
        <v>0</v>
      </c>
      <c r="EH34" s="18">
        <f t="shared" si="75"/>
        <v>0</v>
      </c>
      <c r="EI34" s="18">
        <f t="shared" si="76"/>
        <v>0</v>
      </c>
      <c r="EJ34" s="18">
        <f t="shared" si="77"/>
        <v>0</v>
      </c>
      <c r="EK34" s="85">
        <f t="shared" si="78"/>
        <v>0</v>
      </c>
      <c r="EL34" s="82">
        <v>0</v>
      </c>
      <c r="EM34" s="18">
        <f t="shared" si="79"/>
        <v>0</v>
      </c>
      <c r="EN34" s="18">
        <f t="shared" si="80"/>
        <v>0</v>
      </c>
      <c r="EO34" s="18">
        <f t="shared" si="81"/>
        <v>0</v>
      </c>
      <c r="EP34" s="18">
        <f t="shared" si="82"/>
        <v>0</v>
      </c>
      <c r="EQ34" s="18">
        <f t="shared" si="163"/>
        <v>0</v>
      </c>
      <c r="ER34" s="18">
        <f t="shared" si="164"/>
        <v>0</v>
      </c>
      <c r="ES34" s="18">
        <f t="shared" si="165"/>
        <v>0</v>
      </c>
      <c r="ET34" s="18">
        <f t="shared" si="166"/>
        <v>0</v>
      </c>
      <c r="EU34" s="18">
        <f t="shared" si="167"/>
        <v>0</v>
      </c>
      <c r="EV34" s="18">
        <f t="shared" si="83"/>
        <v>0</v>
      </c>
      <c r="EW34" s="18">
        <f t="shared" si="84"/>
        <v>0</v>
      </c>
      <c r="EX34" s="18">
        <f t="shared" si="85"/>
        <v>0</v>
      </c>
      <c r="EY34" s="18">
        <f t="shared" si="86"/>
        <v>0</v>
      </c>
      <c r="EZ34" s="85">
        <f t="shared" si="87"/>
        <v>0</v>
      </c>
      <c r="FA34" s="82">
        <v>0</v>
      </c>
      <c r="FB34" s="18">
        <f t="shared" si="88"/>
        <v>0</v>
      </c>
      <c r="FC34" s="18">
        <f t="shared" si="89"/>
        <v>0</v>
      </c>
      <c r="FD34" s="18">
        <f t="shared" si="90"/>
        <v>0</v>
      </c>
      <c r="FE34" s="18">
        <f t="shared" si="91"/>
        <v>0</v>
      </c>
      <c r="FF34" s="18">
        <f t="shared" si="168"/>
        <v>0</v>
      </c>
      <c r="FG34" s="18">
        <f t="shared" si="169"/>
        <v>0</v>
      </c>
      <c r="FH34" s="18">
        <f t="shared" si="170"/>
        <v>0</v>
      </c>
      <c r="FI34" s="18">
        <f t="shared" si="171"/>
        <v>0</v>
      </c>
      <c r="FJ34" s="18">
        <f t="shared" si="172"/>
        <v>0</v>
      </c>
      <c r="FK34" s="18">
        <f t="shared" si="92"/>
        <v>0</v>
      </c>
      <c r="FL34" s="18">
        <f t="shared" si="93"/>
        <v>0</v>
      </c>
      <c r="FM34" s="18">
        <f t="shared" si="94"/>
        <v>0</v>
      </c>
      <c r="FN34" s="18">
        <f t="shared" si="95"/>
        <v>0</v>
      </c>
      <c r="FO34" s="85">
        <f t="shared" si="96"/>
        <v>0</v>
      </c>
      <c r="FP34" s="82">
        <v>0</v>
      </c>
      <c r="FQ34" s="18">
        <f t="shared" si="97"/>
        <v>0</v>
      </c>
      <c r="FR34" s="18">
        <f t="shared" si="98"/>
        <v>0</v>
      </c>
      <c r="FS34" s="18">
        <f t="shared" si="99"/>
        <v>0</v>
      </c>
      <c r="FT34" s="18">
        <f t="shared" si="100"/>
        <v>0</v>
      </c>
      <c r="FU34" s="18">
        <f t="shared" si="173"/>
        <v>0</v>
      </c>
      <c r="FV34" s="18">
        <f t="shared" si="174"/>
        <v>0</v>
      </c>
      <c r="FW34" s="18">
        <f t="shared" si="175"/>
        <v>0</v>
      </c>
      <c r="FX34" s="18">
        <f t="shared" si="176"/>
        <v>0</v>
      </c>
      <c r="FY34" s="18">
        <f t="shared" si="177"/>
        <v>0</v>
      </c>
      <c r="FZ34" s="18">
        <f t="shared" si="101"/>
        <v>0</v>
      </c>
      <c r="GA34" s="18">
        <f t="shared" si="102"/>
        <v>0</v>
      </c>
      <c r="GB34" s="18">
        <f t="shared" si="103"/>
        <v>0</v>
      </c>
      <c r="GC34" s="18">
        <f t="shared" si="104"/>
        <v>0</v>
      </c>
      <c r="GD34" s="85">
        <f t="shared" si="105"/>
        <v>0</v>
      </c>
      <c r="GE34" s="82">
        <v>0</v>
      </c>
      <c r="GF34" s="18">
        <f t="shared" si="106"/>
        <v>0</v>
      </c>
      <c r="GG34" s="18">
        <f t="shared" si="107"/>
        <v>0</v>
      </c>
      <c r="GH34" s="18">
        <f t="shared" si="108"/>
        <v>0</v>
      </c>
      <c r="GI34" s="18">
        <f t="shared" si="109"/>
        <v>0</v>
      </c>
      <c r="GJ34" s="18">
        <f t="shared" si="178"/>
        <v>0</v>
      </c>
      <c r="GK34" s="18">
        <f t="shared" si="179"/>
        <v>0</v>
      </c>
      <c r="GL34" s="18">
        <f t="shared" si="180"/>
        <v>0</v>
      </c>
      <c r="GM34" s="18">
        <f t="shared" si="181"/>
        <v>0</v>
      </c>
      <c r="GN34" s="18">
        <f t="shared" si="182"/>
        <v>0</v>
      </c>
      <c r="GO34" s="18">
        <f t="shared" si="110"/>
        <v>0</v>
      </c>
      <c r="GP34" s="18">
        <f t="shared" si="111"/>
        <v>0</v>
      </c>
      <c r="GQ34" s="18">
        <f t="shared" si="112"/>
        <v>0</v>
      </c>
      <c r="GR34" s="18">
        <f t="shared" si="113"/>
        <v>0</v>
      </c>
      <c r="GS34" s="85">
        <f t="shared" si="114"/>
        <v>0</v>
      </c>
    </row>
    <row r="35" spans="1:201" ht="30" x14ac:dyDescent="0.2">
      <c r="A35" s="89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99">
        <f t="shared" si="1"/>
        <v>0.46327024877993028</v>
      </c>
      <c r="G35" s="84">
        <v>0</v>
      </c>
      <c r="H35" s="18">
        <f t="shared" si="2"/>
        <v>0</v>
      </c>
      <c r="I35" s="18">
        <f t="shared" si="3"/>
        <v>0</v>
      </c>
      <c r="J35" s="18">
        <f t="shared" si="4"/>
        <v>0</v>
      </c>
      <c r="K35" s="18">
        <f t="shared" si="5"/>
        <v>0</v>
      </c>
      <c r="L35" s="18">
        <f t="shared" si="115"/>
        <v>0</v>
      </c>
      <c r="M35" s="18">
        <f t="shared" si="116"/>
        <v>0</v>
      </c>
      <c r="N35" s="18">
        <f t="shared" si="117"/>
        <v>0</v>
      </c>
      <c r="O35" s="18">
        <f t="shared" si="118"/>
        <v>0</v>
      </c>
      <c r="P35" s="18">
        <f t="shared" si="119"/>
        <v>0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  <c r="U35" s="85">
        <f t="shared" si="10"/>
        <v>0</v>
      </c>
      <c r="V35" s="82">
        <v>95</v>
      </c>
      <c r="W35" s="18">
        <f t="shared" si="11"/>
        <v>24</v>
      </c>
      <c r="X35" s="18">
        <f t="shared" si="12"/>
        <v>24</v>
      </c>
      <c r="Y35" s="18">
        <f t="shared" si="13"/>
        <v>24</v>
      </c>
      <c r="Z35" s="18">
        <f t="shared" si="14"/>
        <v>23</v>
      </c>
      <c r="AA35" s="18">
        <f t="shared" si="120"/>
        <v>51</v>
      </c>
      <c r="AB35" s="18">
        <f t="shared" si="121"/>
        <v>13</v>
      </c>
      <c r="AC35" s="18">
        <f t="shared" si="122"/>
        <v>13</v>
      </c>
      <c r="AD35" s="18">
        <f t="shared" si="123"/>
        <v>13</v>
      </c>
      <c r="AE35" s="18">
        <f t="shared" si="124"/>
        <v>12</v>
      </c>
      <c r="AF35" s="18">
        <f t="shared" si="15"/>
        <v>44</v>
      </c>
      <c r="AG35" s="18">
        <f t="shared" si="16"/>
        <v>11</v>
      </c>
      <c r="AH35" s="18">
        <f t="shared" si="17"/>
        <v>11</v>
      </c>
      <c r="AI35" s="18">
        <f t="shared" si="18"/>
        <v>11</v>
      </c>
      <c r="AJ35" s="85">
        <f t="shared" si="19"/>
        <v>11</v>
      </c>
      <c r="AK35" s="82">
        <v>0</v>
      </c>
      <c r="AL35" s="18">
        <f t="shared" si="20"/>
        <v>0</v>
      </c>
      <c r="AM35" s="18">
        <f t="shared" si="21"/>
        <v>0</v>
      </c>
      <c r="AN35" s="18">
        <f t="shared" si="22"/>
        <v>0</v>
      </c>
      <c r="AO35" s="18">
        <f t="shared" si="23"/>
        <v>0</v>
      </c>
      <c r="AP35" s="18">
        <f t="shared" si="125"/>
        <v>0</v>
      </c>
      <c r="AQ35" s="18">
        <f t="shared" si="126"/>
        <v>0</v>
      </c>
      <c r="AR35" s="18">
        <f t="shared" si="127"/>
        <v>0</v>
      </c>
      <c r="AS35" s="18">
        <f t="shared" si="128"/>
        <v>0</v>
      </c>
      <c r="AT35" s="18">
        <f t="shared" si="129"/>
        <v>0</v>
      </c>
      <c r="AU35" s="18">
        <f t="shared" si="24"/>
        <v>0</v>
      </c>
      <c r="AV35" s="18">
        <f t="shared" si="25"/>
        <v>0</v>
      </c>
      <c r="AW35" s="18">
        <f t="shared" si="26"/>
        <v>0</v>
      </c>
      <c r="AX35" s="18">
        <f t="shared" si="27"/>
        <v>0</v>
      </c>
      <c r="AY35" s="85">
        <f t="shared" si="28"/>
        <v>0</v>
      </c>
      <c r="AZ35" s="82">
        <v>0</v>
      </c>
      <c r="BA35" s="18">
        <f t="shared" si="29"/>
        <v>0</v>
      </c>
      <c r="BB35" s="18">
        <f t="shared" si="30"/>
        <v>0</v>
      </c>
      <c r="BC35" s="18">
        <f t="shared" si="31"/>
        <v>0</v>
      </c>
      <c r="BD35" s="18">
        <f t="shared" si="32"/>
        <v>0</v>
      </c>
      <c r="BE35" s="18">
        <f t="shared" si="130"/>
        <v>0</v>
      </c>
      <c r="BF35" s="18">
        <f t="shared" si="131"/>
        <v>0</v>
      </c>
      <c r="BG35" s="18">
        <f t="shared" si="132"/>
        <v>0</v>
      </c>
      <c r="BH35" s="18">
        <f t="shared" si="133"/>
        <v>0</v>
      </c>
      <c r="BI35" s="18">
        <f t="shared" si="134"/>
        <v>0</v>
      </c>
      <c r="BJ35" s="18">
        <f t="shared" si="33"/>
        <v>0</v>
      </c>
      <c r="BK35" s="18">
        <f t="shared" si="34"/>
        <v>0</v>
      </c>
      <c r="BL35" s="18">
        <f t="shared" si="35"/>
        <v>0</v>
      </c>
      <c r="BM35" s="18">
        <f t="shared" si="36"/>
        <v>0</v>
      </c>
      <c r="BN35" s="85">
        <f t="shared" si="37"/>
        <v>0</v>
      </c>
      <c r="BO35" s="82">
        <v>0</v>
      </c>
      <c r="BP35" s="18">
        <f t="shared" si="183"/>
        <v>0</v>
      </c>
      <c r="BQ35" s="18">
        <f t="shared" si="184"/>
        <v>0</v>
      </c>
      <c r="BR35" s="18">
        <f t="shared" si="185"/>
        <v>0</v>
      </c>
      <c r="BS35" s="18">
        <f t="shared" si="186"/>
        <v>0</v>
      </c>
      <c r="BT35" s="18">
        <f t="shared" si="136"/>
        <v>0</v>
      </c>
      <c r="BU35" s="18">
        <f t="shared" si="137"/>
        <v>0</v>
      </c>
      <c r="BV35" s="18"/>
      <c r="BW35" s="18"/>
      <c r="BX35" s="18"/>
      <c r="BY35" s="18">
        <f t="shared" si="38"/>
        <v>0</v>
      </c>
      <c r="BZ35" s="18">
        <f t="shared" si="195"/>
        <v>0</v>
      </c>
      <c r="CA35" s="18">
        <f t="shared" si="196"/>
        <v>0</v>
      </c>
      <c r="CB35" s="18">
        <f t="shared" si="197"/>
        <v>0</v>
      </c>
      <c r="CC35" s="85">
        <f t="shared" si="198"/>
        <v>0</v>
      </c>
      <c r="CD35" s="82">
        <v>0</v>
      </c>
      <c r="CE35" s="18">
        <f t="shared" si="43"/>
        <v>0</v>
      </c>
      <c r="CF35" s="18">
        <f t="shared" si="44"/>
        <v>0</v>
      </c>
      <c r="CG35" s="18">
        <f t="shared" si="45"/>
        <v>0</v>
      </c>
      <c r="CH35" s="18">
        <f t="shared" si="46"/>
        <v>0</v>
      </c>
      <c r="CI35" s="18">
        <f t="shared" si="143"/>
        <v>0</v>
      </c>
      <c r="CJ35" s="18">
        <f t="shared" si="144"/>
        <v>0</v>
      </c>
      <c r="CK35" s="18">
        <f t="shared" si="145"/>
        <v>0</v>
      </c>
      <c r="CL35" s="18">
        <f t="shared" si="146"/>
        <v>0</v>
      </c>
      <c r="CM35" s="18">
        <f t="shared" si="147"/>
        <v>0</v>
      </c>
      <c r="CN35" s="18">
        <f t="shared" si="47"/>
        <v>0</v>
      </c>
      <c r="CO35" s="18">
        <f t="shared" si="48"/>
        <v>0</v>
      </c>
      <c r="CP35" s="18">
        <f t="shared" si="49"/>
        <v>0</v>
      </c>
      <c r="CQ35" s="18">
        <f t="shared" si="50"/>
        <v>0</v>
      </c>
      <c r="CR35" s="85">
        <f t="shared" si="51"/>
        <v>0</v>
      </c>
      <c r="CS35" s="82">
        <v>0</v>
      </c>
      <c r="CT35" s="18">
        <f t="shared" si="52"/>
        <v>0</v>
      </c>
      <c r="CU35" s="18">
        <f t="shared" si="53"/>
        <v>0</v>
      </c>
      <c r="CV35" s="18">
        <f t="shared" si="54"/>
        <v>0</v>
      </c>
      <c r="CW35" s="18">
        <f t="shared" si="55"/>
        <v>0</v>
      </c>
      <c r="CX35" s="18">
        <f t="shared" si="148"/>
        <v>0</v>
      </c>
      <c r="CY35" s="18">
        <f t="shared" si="149"/>
        <v>0</v>
      </c>
      <c r="CZ35" s="18">
        <f t="shared" si="150"/>
        <v>0</v>
      </c>
      <c r="DA35" s="18">
        <f t="shared" si="151"/>
        <v>0</v>
      </c>
      <c r="DB35" s="18">
        <f t="shared" si="152"/>
        <v>0</v>
      </c>
      <c r="DC35" s="18">
        <f t="shared" si="56"/>
        <v>0</v>
      </c>
      <c r="DD35" s="18">
        <f t="shared" si="57"/>
        <v>0</v>
      </c>
      <c r="DE35" s="18">
        <f t="shared" si="58"/>
        <v>0</v>
      </c>
      <c r="DF35" s="18">
        <f t="shared" si="59"/>
        <v>0</v>
      </c>
      <c r="DG35" s="85">
        <f t="shared" si="60"/>
        <v>0</v>
      </c>
      <c r="DH35" s="82">
        <v>0</v>
      </c>
      <c r="DI35" s="18">
        <f t="shared" si="61"/>
        <v>0</v>
      </c>
      <c r="DJ35" s="18">
        <f t="shared" si="62"/>
        <v>0</v>
      </c>
      <c r="DK35" s="18">
        <f t="shared" si="63"/>
        <v>0</v>
      </c>
      <c r="DL35" s="18">
        <f t="shared" si="64"/>
        <v>0</v>
      </c>
      <c r="DM35" s="18">
        <f t="shared" si="153"/>
        <v>0</v>
      </c>
      <c r="DN35" s="18">
        <f t="shared" si="154"/>
        <v>0</v>
      </c>
      <c r="DO35" s="18">
        <f t="shared" si="155"/>
        <v>0</v>
      </c>
      <c r="DP35" s="18">
        <f t="shared" si="156"/>
        <v>0</v>
      </c>
      <c r="DQ35" s="18">
        <f t="shared" si="157"/>
        <v>0</v>
      </c>
      <c r="DR35" s="18">
        <f t="shared" si="65"/>
        <v>0</v>
      </c>
      <c r="DS35" s="18">
        <f t="shared" si="66"/>
        <v>0</v>
      </c>
      <c r="DT35" s="18">
        <f t="shared" si="67"/>
        <v>0</v>
      </c>
      <c r="DU35" s="18">
        <f t="shared" si="68"/>
        <v>0</v>
      </c>
      <c r="DV35" s="85">
        <f t="shared" si="69"/>
        <v>0</v>
      </c>
      <c r="DW35" s="82">
        <v>0</v>
      </c>
      <c r="DX35" s="18">
        <f t="shared" si="70"/>
        <v>0</v>
      </c>
      <c r="DY35" s="18">
        <f t="shared" si="71"/>
        <v>0</v>
      </c>
      <c r="DZ35" s="18">
        <f t="shared" si="72"/>
        <v>0</v>
      </c>
      <c r="EA35" s="18">
        <f t="shared" si="73"/>
        <v>0</v>
      </c>
      <c r="EB35" s="18">
        <f t="shared" si="158"/>
        <v>0</v>
      </c>
      <c r="EC35" s="18">
        <f t="shared" si="159"/>
        <v>0</v>
      </c>
      <c r="ED35" s="18">
        <f t="shared" si="160"/>
        <v>0</v>
      </c>
      <c r="EE35" s="18">
        <f t="shared" si="161"/>
        <v>0</v>
      </c>
      <c r="EF35" s="18">
        <f t="shared" si="162"/>
        <v>0</v>
      </c>
      <c r="EG35" s="18">
        <f t="shared" si="74"/>
        <v>0</v>
      </c>
      <c r="EH35" s="18">
        <f t="shared" si="75"/>
        <v>0</v>
      </c>
      <c r="EI35" s="18">
        <f t="shared" si="76"/>
        <v>0</v>
      </c>
      <c r="EJ35" s="18">
        <f t="shared" si="77"/>
        <v>0</v>
      </c>
      <c r="EK35" s="85">
        <f t="shared" si="78"/>
        <v>0</v>
      </c>
      <c r="EL35" s="82">
        <v>0</v>
      </c>
      <c r="EM35" s="18">
        <f t="shared" si="79"/>
        <v>0</v>
      </c>
      <c r="EN35" s="18">
        <f t="shared" si="80"/>
        <v>0</v>
      </c>
      <c r="EO35" s="18">
        <f t="shared" si="81"/>
        <v>0</v>
      </c>
      <c r="EP35" s="18">
        <f t="shared" si="82"/>
        <v>0</v>
      </c>
      <c r="EQ35" s="18">
        <f t="shared" si="163"/>
        <v>0</v>
      </c>
      <c r="ER35" s="18">
        <f t="shared" si="164"/>
        <v>0</v>
      </c>
      <c r="ES35" s="18">
        <f t="shared" si="165"/>
        <v>0</v>
      </c>
      <c r="ET35" s="18">
        <f t="shared" si="166"/>
        <v>0</v>
      </c>
      <c r="EU35" s="18">
        <f t="shared" si="167"/>
        <v>0</v>
      </c>
      <c r="EV35" s="18">
        <f t="shared" si="83"/>
        <v>0</v>
      </c>
      <c r="EW35" s="18">
        <f t="shared" si="84"/>
        <v>0</v>
      </c>
      <c r="EX35" s="18">
        <f t="shared" si="85"/>
        <v>0</v>
      </c>
      <c r="EY35" s="18">
        <f t="shared" si="86"/>
        <v>0</v>
      </c>
      <c r="EZ35" s="85">
        <f t="shared" si="87"/>
        <v>0</v>
      </c>
      <c r="FA35" s="82">
        <v>0</v>
      </c>
      <c r="FB35" s="18">
        <f t="shared" si="88"/>
        <v>0</v>
      </c>
      <c r="FC35" s="18">
        <f t="shared" si="89"/>
        <v>0</v>
      </c>
      <c r="FD35" s="18">
        <f t="shared" si="90"/>
        <v>0</v>
      </c>
      <c r="FE35" s="18">
        <f t="shared" si="91"/>
        <v>0</v>
      </c>
      <c r="FF35" s="18">
        <f t="shared" si="168"/>
        <v>0</v>
      </c>
      <c r="FG35" s="18">
        <f t="shared" si="169"/>
        <v>0</v>
      </c>
      <c r="FH35" s="18">
        <f t="shared" si="170"/>
        <v>0</v>
      </c>
      <c r="FI35" s="18">
        <f t="shared" si="171"/>
        <v>0</v>
      </c>
      <c r="FJ35" s="18">
        <f t="shared" si="172"/>
        <v>0</v>
      </c>
      <c r="FK35" s="18">
        <f t="shared" si="92"/>
        <v>0</v>
      </c>
      <c r="FL35" s="18">
        <f t="shared" si="93"/>
        <v>0</v>
      </c>
      <c r="FM35" s="18">
        <f t="shared" si="94"/>
        <v>0</v>
      </c>
      <c r="FN35" s="18">
        <f t="shared" si="95"/>
        <v>0</v>
      </c>
      <c r="FO35" s="85">
        <f t="shared" si="96"/>
        <v>0</v>
      </c>
      <c r="FP35" s="82">
        <v>0</v>
      </c>
      <c r="FQ35" s="18">
        <f t="shared" si="97"/>
        <v>0</v>
      </c>
      <c r="FR35" s="18">
        <f t="shared" si="98"/>
        <v>0</v>
      </c>
      <c r="FS35" s="18">
        <f t="shared" si="99"/>
        <v>0</v>
      </c>
      <c r="FT35" s="18">
        <f t="shared" si="100"/>
        <v>0</v>
      </c>
      <c r="FU35" s="18">
        <f t="shared" si="173"/>
        <v>0</v>
      </c>
      <c r="FV35" s="18">
        <f t="shared" si="174"/>
        <v>0</v>
      </c>
      <c r="FW35" s="18">
        <f t="shared" si="175"/>
        <v>0</v>
      </c>
      <c r="FX35" s="18">
        <f t="shared" si="176"/>
        <v>0</v>
      </c>
      <c r="FY35" s="18">
        <f t="shared" si="177"/>
        <v>0</v>
      </c>
      <c r="FZ35" s="18">
        <f t="shared" si="101"/>
        <v>0</v>
      </c>
      <c r="GA35" s="18">
        <f t="shared" si="102"/>
        <v>0</v>
      </c>
      <c r="GB35" s="18">
        <f t="shared" si="103"/>
        <v>0</v>
      </c>
      <c r="GC35" s="18">
        <f t="shared" si="104"/>
        <v>0</v>
      </c>
      <c r="GD35" s="85">
        <f t="shared" si="105"/>
        <v>0</v>
      </c>
      <c r="GE35" s="82">
        <v>0</v>
      </c>
      <c r="GF35" s="18">
        <f t="shared" si="106"/>
        <v>0</v>
      </c>
      <c r="GG35" s="18">
        <f t="shared" si="107"/>
        <v>0</v>
      </c>
      <c r="GH35" s="18">
        <f t="shared" si="108"/>
        <v>0</v>
      </c>
      <c r="GI35" s="18">
        <f t="shared" si="109"/>
        <v>0</v>
      </c>
      <c r="GJ35" s="18">
        <f t="shared" si="178"/>
        <v>0</v>
      </c>
      <c r="GK35" s="18">
        <f t="shared" si="179"/>
        <v>0</v>
      </c>
      <c r="GL35" s="18">
        <f t="shared" si="180"/>
        <v>0</v>
      </c>
      <c r="GM35" s="18">
        <f t="shared" si="181"/>
        <v>0</v>
      </c>
      <c r="GN35" s="18">
        <f t="shared" si="182"/>
        <v>0</v>
      </c>
      <c r="GO35" s="18">
        <f t="shared" si="110"/>
        <v>0</v>
      </c>
      <c r="GP35" s="18">
        <f t="shared" si="111"/>
        <v>0</v>
      </c>
      <c r="GQ35" s="18">
        <f t="shared" si="112"/>
        <v>0</v>
      </c>
      <c r="GR35" s="18">
        <f t="shared" si="113"/>
        <v>0</v>
      </c>
      <c r="GS35" s="85">
        <f t="shared" si="114"/>
        <v>0</v>
      </c>
    </row>
    <row r="36" spans="1:201" ht="45" x14ac:dyDescent="0.2">
      <c r="A36" s="89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99">
        <f t="shared" si="1"/>
        <v>0.46327024877993028</v>
      </c>
      <c r="G36" s="84">
        <v>0</v>
      </c>
      <c r="H36" s="18">
        <f t="shared" si="2"/>
        <v>0</v>
      </c>
      <c r="I36" s="18">
        <f t="shared" si="3"/>
        <v>0</v>
      </c>
      <c r="J36" s="18">
        <f t="shared" si="4"/>
        <v>0</v>
      </c>
      <c r="K36" s="18">
        <f t="shared" si="5"/>
        <v>0</v>
      </c>
      <c r="L36" s="18">
        <f t="shared" si="115"/>
        <v>0</v>
      </c>
      <c r="M36" s="18">
        <f t="shared" si="116"/>
        <v>0</v>
      </c>
      <c r="N36" s="18">
        <f t="shared" si="117"/>
        <v>0</v>
      </c>
      <c r="O36" s="18">
        <f t="shared" si="118"/>
        <v>0</v>
      </c>
      <c r="P36" s="18">
        <f t="shared" si="119"/>
        <v>0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  <c r="U36" s="85">
        <f t="shared" si="10"/>
        <v>0</v>
      </c>
      <c r="V36" s="82">
        <v>0</v>
      </c>
      <c r="W36" s="18">
        <f t="shared" si="11"/>
        <v>0</v>
      </c>
      <c r="X36" s="18">
        <f t="shared" si="12"/>
        <v>0</v>
      </c>
      <c r="Y36" s="18">
        <f t="shared" si="13"/>
        <v>0</v>
      </c>
      <c r="Z36" s="18">
        <f t="shared" si="14"/>
        <v>0</v>
      </c>
      <c r="AA36" s="18">
        <f t="shared" si="120"/>
        <v>0</v>
      </c>
      <c r="AB36" s="18">
        <f t="shared" si="121"/>
        <v>0</v>
      </c>
      <c r="AC36" s="18">
        <f t="shared" si="122"/>
        <v>0</v>
      </c>
      <c r="AD36" s="18">
        <f t="shared" si="123"/>
        <v>0</v>
      </c>
      <c r="AE36" s="18">
        <f t="shared" si="124"/>
        <v>0</v>
      </c>
      <c r="AF36" s="18">
        <f t="shared" si="15"/>
        <v>0</v>
      </c>
      <c r="AG36" s="18">
        <f t="shared" si="16"/>
        <v>0</v>
      </c>
      <c r="AH36" s="18">
        <f t="shared" si="17"/>
        <v>0</v>
      </c>
      <c r="AI36" s="18">
        <f t="shared" si="18"/>
        <v>0</v>
      </c>
      <c r="AJ36" s="85">
        <f t="shared" si="19"/>
        <v>0</v>
      </c>
      <c r="AK36" s="82">
        <v>0</v>
      </c>
      <c r="AL36" s="18">
        <f t="shared" si="20"/>
        <v>0</v>
      </c>
      <c r="AM36" s="18">
        <f t="shared" si="21"/>
        <v>0</v>
      </c>
      <c r="AN36" s="18">
        <f t="shared" si="22"/>
        <v>0</v>
      </c>
      <c r="AO36" s="18">
        <f t="shared" si="23"/>
        <v>0</v>
      </c>
      <c r="AP36" s="18">
        <f t="shared" si="125"/>
        <v>0</v>
      </c>
      <c r="AQ36" s="18">
        <f t="shared" si="126"/>
        <v>0</v>
      </c>
      <c r="AR36" s="18">
        <f t="shared" si="127"/>
        <v>0</v>
      </c>
      <c r="AS36" s="18">
        <f t="shared" si="128"/>
        <v>0</v>
      </c>
      <c r="AT36" s="18">
        <f t="shared" si="129"/>
        <v>0</v>
      </c>
      <c r="AU36" s="18">
        <f t="shared" si="24"/>
        <v>0</v>
      </c>
      <c r="AV36" s="18">
        <f t="shared" si="25"/>
        <v>0</v>
      </c>
      <c r="AW36" s="18">
        <f t="shared" si="26"/>
        <v>0</v>
      </c>
      <c r="AX36" s="18">
        <f t="shared" si="27"/>
        <v>0</v>
      </c>
      <c r="AY36" s="85">
        <f t="shared" si="28"/>
        <v>0</v>
      </c>
      <c r="AZ36" s="82">
        <v>0</v>
      </c>
      <c r="BA36" s="18">
        <f t="shared" si="29"/>
        <v>0</v>
      </c>
      <c r="BB36" s="18">
        <f t="shared" si="30"/>
        <v>0</v>
      </c>
      <c r="BC36" s="18">
        <f t="shared" si="31"/>
        <v>0</v>
      </c>
      <c r="BD36" s="18">
        <f t="shared" si="32"/>
        <v>0</v>
      </c>
      <c r="BE36" s="18">
        <f t="shared" si="130"/>
        <v>0</v>
      </c>
      <c r="BF36" s="18">
        <f t="shared" si="131"/>
        <v>0</v>
      </c>
      <c r="BG36" s="18">
        <f t="shared" si="132"/>
        <v>0</v>
      </c>
      <c r="BH36" s="18">
        <f t="shared" si="133"/>
        <v>0</v>
      </c>
      <c r="BI36" s="18">
        <f t="shared" si="134"/>
        <v>0</v>
      </c>
      <c r="BJ36" s="18">
        <f t="shared" si="33"/>
        <v>0</v>
      </c>
      <c r="BK36" s="18">
        <f t="shared" si="34"/>
        <v>0</v>
      </c>
      <c r="BL36" s="18">
        <f t="shared" si="35"/>
        <v>0</v>
      </c>
      <c r="BM36" s="18">
        <f t="shared" si="36"/>
        <v>0</v>
      </c>
      <c r="BN36" s="85">
        <f t="shared" si="37"/>
        <v>0</v>
      </c>
      <c r="BO36" s="82">
        <v>0</v>
      </c>
      <c r="BP36" s="18">
        <f t="shared" si="183"/>
        <v>0</v>
      </c>
      <c r="BQ36" s="18">
        <f t="shared" si="184"/>
        <v>0</v>
      </c>
      <c r="BR36" s="18">
        <f t="shared" si="185"/>
        <v>0</v>
      </c>
      <c r="BS36" s="18">
        <f t="shared" si="186"/>
        <v>0</v>
      </c>
      <c r="BT36" s="18">
        <f t="shared" si="136"/>
        <v>0</v>
      </c>
      <c r="BU36" s="18">
        <f t="shared" si="137"/>
        <v>0</v>
      </c>
      <c r="BV36" s="18"/>
      <c r="BW36" s="18"/>
      <c r="BX36" s="18"/>
      <c r="BY36" s="18">
        <f t="shared" si="38"/>
        <v>0</v>
      </c>
      <c r="BZ36" s="18">
        <f t="shared" si="195"/>
        <v>0</v>
      </c>
      <c r="CA36" s="18">
        <f t="shared" si="196"/>
        <v>0</v>
      </c>
      <c r="CB36" s="18">
        <f t="shared" si="197"/>
        <v>0</v>
      </c>
      <c r="CC36" s="85">
        <f t="shared" si="198"/>
        <v>0</v>
      </c>
      <c r="CD36" s="82">
        <v>0</v>
      </c>
      <c r="CE36" s="18">
        <f t="shared" si="43"/>
        <v>0</v>
      </c>
      <c r="CF36" s="18">
        <f t="shared" si="44"/>
        <v>0</v>
      </c>
      <c r="CG36" s="18">
        <f t="shared" si="45"/>
        <v>0</v>
      </c>
      <c r="CH36" s="18">
        <f t="shared" si="46"/>
        <v>0</v>
      </c>
      <c r="CI36" s="18">
        <f t="shared" si="143"/>
        <v>0</v>
      </c>
      <c r="CJ36" s="18">
        <f t="shared" si="144"/>
        <v>0</v>
      </c>
      <c r="CK36" s="18">
        <f t="shared" si="145"/>
        <v>0</v>
      </c>
      <c r="CL36" s="18">
        <f t="shared" si="146"/>
        <v>0</v>
      </c>
      <c r="CM36" s="18">
        <f t="shared" si="147"/>
        <v>0</v>
      </c>
      <c r="CN36" s="18">
        <f t="shared" si="47"/>
        <v>0</v>
      </c>
      <c r="CO36" s="18">
        <f t="shared" si="48"/>
        <v>0</v>
      </c>
      <c r="CP36" s="18">
        <f t="shared" si="49"/>
        <v>0</v>
      </c>
      <c r="CQ36" s="18">
        <f t="shared" si="50"/>
        <v>0</v>
      </c>
      <c r="CR36" s="85">
        <f t="shared" si="51"/>
        <v>0</v>
      </c>
      <c r="CS36" s="82">
        <v>0</v>
      </c>
      <c r="CT36" s="18">
        <f t="shared" si="52"/>
        <v>0</v>
      </c>
      <c r="CU36" s="18">
        <f t="shared" si="53"/>
        <v>0</v>
      </c>
      <c r="CV36" s="18">
        <f t="shared" si="54"/>
        <v>0</v>
      </c>
      <c r="CW36" s="18">
        <f t="shared" si="55"/>
        <v>0</v>
      </c>
      <c r="CX36" s="18">
        <f t="shared" si="148"/>
        <v>0</v>
      </c>
      <c r="CY36" s="18">
        <f t="shared" si="149"/>
        <v>0</v>
      </c>
      <c r="CZ36" s="18">
        <f t="shared" si="150"/>
        <v>0</v>
      </c>
      <c r="DA36" s="18">
        <f t="shared" si="151"/>
        <v>0</v>
      </c>
      <c r="DB36" s="18">
        <f t="shared" si="152"/>
        <v>0</v>
      </c>
      <c r="DC36" s="18">
        <f t="shared" si="56"/>
        <v>0</v>
      </c>
      <c r="DD36" s="18">
        <f t="shared" si="57"/>
        <v>0</v>
      </c>
      <c r="DE36" s="18">
        <f t="shared" si="58"/>
        <v>0</v>
      </c>
      <c r="DF36" s="18">
        <f t="shared" si="59"/>
        <v>0</v>
      </c>
      <c r="DG36" s="85">
        <f t="shared" si="60"/>
        <v>0</v>
      </c>
      <c r="DH36" s="82">
        <v>0</v>
      </c>
      <c r="DI36" s="18">
        <f t="shared" si="61"/>
        <v>0</v>
      </c>
      <c r="DJ36" s="18">
        <f t="shared" si="62"/>
        <v>0</v>
      </c>
      <c r="DK36" s="18">
        <f t="shared" si="63"/>
        <v>0</v>
      </c>
      <c r="DL36" s="18">
        <f t="shared" si="64"/>
        <v>0</v>
      </c>
      <c r="DM36" s="18">
        <f t="shared" si="153"/>
        <v>0</v>
      </c>
      <c r="DN36" s="18">
        <f t="shared" si="154"/>
        <v>0</v>
      </c>
      <c r="DO36" s="18">
        <f t="shared" si="155"/>
        <v>0</v>
      </c>
      <c r="DP36" s="18">
        <f t="shared" si="156"/>
        <v>0</v>
      </c>
      <c r="DQ36" s="18">
        <f t="shared" si="157"/>
        <v>0</v>
      </c>
      <c r="DR36" s="18">
        <f t="shared" si="65"/>
        <v>0</v>
      </c>
      <c r="DS36" s="18">
        <f t="shared" si="66"/>
        <v>0</v>
      </c>
      <c r="DT36" s="18">
        <f t="shared" si="67"/>
        <v>0</v>
      </c>
      <c r="DU36" s="18">
        <f t="shared" si="68"/>
        <v>0</v>
      </c>
      <c r="DV36" s="85">
        <f t="shared" si="69"/>
        <v>0</v>
      </c>
      <c r="DW36" s="82">
        <v>0</v>
      </c>
      <c r="DX36" s="18">
        <f t="shared" si="70"/>
        <v>0</v>
      </c>
      <c r="DY36" s="18">
        <f t="shared" si="71"/>
        <v>0</v>
      </c>
      <c r="DZ36" s="18">
        <f t="shared" si="72"/>
        <v>0</v>
      </c>
      <c r="EA36" s="18">
        <f t="shared" si="73"/>
        <v>0</v>
      </c>
      <c r="EB36" s="18">
        <f t="shared" si="158"/>
        <v>0</v>
      </c>
      <c r="EC36" s="18">
        <f t="shared" si="159"/>
        <v>0</v>
      </c>
      <c r="ED36" s="18">
        <f t="shared" si="160"/>
        <v>0</v>
      </c>
      <c r="EE36" s="18">
        <f t="shared" si="161"/>
        <v>0</v>
      </c>
      <c r="EF36" s="18">
        <f t="shared" si="162"/>
        <v>0</v>
      </c>
      <c r="EG36" s="18">
        <f t="shared" si="74"/>
        <v>0</v>
      </c>
      <c r="EH36" s="18">
        <f t="shared" si="75"/>
        <v>0</v>
      </c>
      <c r="EI36" s="18">
        <f t="shared" si="76"/>
        <v>0</v>
      </c>
      <c r="EJ36" s="18">
        <f t="shared" si="77"/>
        <v>0</v>
      </c>
      <c r="EK36" s="85">
        <f t="shared" si="78"/>
        <v>0</v>
      </c>
      <c r="EL36" s="82">
        <v>0</v>
      </c>
      <c r="EM36" s="18">
        <f t="shared" si="79"/>
        <v>0</v>
      </c>
      <c r="EN36" s="18">
        <f t="shared" si="80"/>
        <v>0</v>
      </c>
      <c r="EO36" s="18">
        <f t="shared" si="81"/>
        <v>0</v>
      </c>
      <c r="EP36" s="18">
        <f t="shared" si="82"/>
        <v>0</v>
      </c>
      <c r="EQ36" s="18">
        <f t="shared" si="163"/>
        <v>0</v>
      </c>
      <c r="ER36" s="18">
        <f t="shared" si="164"/>
        <v>0</v>
      </c>
      <c r="ES36" s="18">
        <f t="shared" si="165"/>
        <v>0</v>
      </c>
      <c r="ET36" s="18">
        <f t="shared" si="166"/>
        <v>0</v>
      </c>
      <c r="EU36" s="18">
        <f t="shared" si="167"/>
        <v>0</v>
      </c>
      <c r="EV36" s="18">
        <f t="shared" si="83"/>
        <v>0</v>
      </c>
      <c r="EW36" s="18">
        <f t="shared" si="84"/>
        <v>0</v>
      </c>
      <c r="EX36" s="18">
        <f t="shared" si="85"/>
        <v>0</v>
      </c>
      <c r="EY36" s="18">
        <f t="shared" si="86"/>
        <v>0</v>
      </c>
      <c r="EZ36" s="85">
        <f t="shared" si="87"/>
        <v>0</v>
      </c>
      <c r="FA36" s="82">
        <v>0</v>
      </c>
      <c r="FB36" s="18">
        <f t="shared" si="88"/>
        <v>0</v>
      </c>
      <c r="FC36" s="18">
        <f t="shared" si="89"/>
        <v>0</v>
      </c>
      <c r="FD36" s="18">
        <f t="shared" si="90"/>
        <v>0</v>
      </c>
      <c r="FE36" s="18">
        <f t="shared" si="91"/>
        <v>0</v>
      </c>
      <c r="FF36" s="18">
        <f t="shared" si="168"/>
        <v>0</v>
      </c>
      <c r="FG36" s="18">
        <f t="shared" si="169"/>
        <v>0</v>
      </c>
      <c r="FH36" s="18">
        <f t="shared" si="170"/>
        <v>0</v>
      </c>
      <c r="FI36" s="18">
        <f t="shared" si="171"/>
        <v>0</v>
      </c>
      <c r="FJ36" s="18">
        <f t="shared" si="172"/>
        <v>0</v>
      </c>
      <c r="FK36" s="18">
        <f t="shared" si="92"/>
        <v>0</v>
      </c>
      <c r="FL36" s="18">
        <f t="shared" si="93"/>
        <v>0</v>
      </c>
      <c r="FM36" s="18">
        <f t="shared" si="94"/>
        <v>0</v>
      </c>
      <c r="FN36" s="18">
        <f t="shared" si="95"/>
        <v>0</v>
      </c>
      <c r="FO36" s="85">
        <f t="shared" si="96"/>
        <v>0</v>
      </c>
      <c r="FP36" s="82">
        <v>0</v>
      </c>
      <c r="FQ36" s="18">
        <f t="shared" si="97"/>
        <v>0</v>
      </c>
      <c r="FR36" s="18">
        <f t="shared" si="98"/>
        <v>0</v>
      </c>
      <c r="FS36" s="18">
        <f t="shared" si="99"/>
        <v>0</v>
      </c>
      <c r="FT36" s="18">
        <f t="shared" si="100"/>
        <v>0</v>
      </c>
      <c r="FU36" s="18">
        <f t="shared" si="173"/>
        <v>0</v>
      </c>
      <c r="FV36" s="18">
        <f t="shared" si="174"/>
        <v>0</v>
      </c>
      <c r="FW36" s="18">
        <f t="shared" si="175"/>
        <v>0</v>
      </c>
      <c r="FX36" s="18">
        <f t="shared" si="176"/>
        <v>0</v>
      </c>
      <c r="FY36" s="18">
        <f t="shared" si="177"/>
        <v>0</v>
      </c>
      <c r="FZ36" s="18">
        <f t="shared" si="101"/>
        <v>0</v>
      </c>
      <c r="GA36" s="18">
        <f t="shared" si="102"/>
        <v>0</v>
      </c>
      <c r="GB36" s="18">
        <f t="shared" si="103"/>
        <v>0</v>
      </c>
      <c r="GC36" s="18">
        <f t="shared" si="104"/>
        <v>0</v>
      </c>
      <c r="GD36" s="85">
        <f t="shared" si="105"/>
        <v>0</v>
      </c>
      <c r="GE36" s="82">
        <v>0</v>
      </c>
      <c r="GF36" s="18">
        <f t="shared" si="106"/>
        <v>0</v>
      </c>
      <c r="GG36" s="18">
        <f t="shared" si="107"/>
        <v>0</v>
      </c>
      <c r="GH36" s="18">
        <f t="shared" si="108"/>
        <v>0</v>
      </c>
      <c r="GI36" s="18">
        <f t="shared" si="109"/>
        <v>0</v>
      </c>
      <c r="GJ36" s="18">
        <f t="shared" si="178"/>
        <v>0</v>
      </c>
      <c r="GK36" s="18">
        <f t="shared" si="179"/>
        <v>0</v>
      </c>
      <c r="GL36" s="18">
        <f t="shared" si="180"/>
        <v>0</v>
      </c>
      <c r="GM36" s="18">
        <f t="shared" si="181"/>
        <v>0</v>
      </c>
      <c r="GN36" s="18">
        <f t="shared" si="182"/>
        <v>0</v>
      </c>
      <c r="GO36" s="18">
        <f t="shared" si="110"/>
        <v>0</v>
      </c>
      <c r="GP36" s="18">
        <f t="shared" si="111"/>
        <v>0</v>
      </c>
      <c r="GQ36" s="18">
        <f t="shared" si="112"/>
        <v>0</v>
      </c>
      <c r="GR36" s="18">
        <f t="shared" si="113"/>
        <v>0</v>
      </c>
      <c r="GS36" s="85">
        <f t="shared" si="114"/>
        <v>0</v>
      </c>
    </row>
    <row r="37" spans="1:201" ht="30" x14ac:dyDescent="0.2">
      <c r="A37" s="89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99">
        <f t="shared" si="1"/>
        <v>0.46327024877993028</v>
      </c>
      <c r="G37" s="84">
        <v>0</v>
      </c>
      <c r="H37" s="18">
        <f t="shared" si="2"/>
        <v>0</v>
      </c>
      <c r="I37" s="18">
        <f t="shared" si="3"/>
        <v>0</v>
      </c>
      <c r="J37" s="18">
        <f t="shared" si="4"/>
        <v>0</v>
      </c>
      <c r="K37" s="18">
        <f t="shared" si="5"/>
        <v>0</v>
      </c>
      <c r="L37" s="18">
        <f t="shared" si="115"/>
        <v>0</v>
      </c>
      <c r="M37" s="18">
        <f t="shared" si="116"/>
        <v>0</v>
      </c>
      <c r="N37" s="18">
        <f t="shared" si="117"/>
        <v>0</v>
      </c>
      <c r="O37" s="18">
        <f t="shared" si="118"/>
        <v>0</v>
      </c>
      <c r="P37" s="18">
        <f t="shared" si="119"/>
        <v>0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  <c r="U37" s="85">
        <f t="shared" si="10"/>
        <v>0</v>
      </c>
      <c r="V37" s="82">
        <v>0</v>
      </c>
      <c r="W37" s="18">
        <f t="shared" si="11"/>
        <v>0</v>
      </c>
      <c r="X37" s="18">
        <f t="shared" si="12"/>
        <v>0</v>
      </c>
      <c r="Y37" s="18">
        <f t="shared" si="13"/>
        <v>0</v>
      </c>
      <c r="Z37" s="18">
        <f t="shared" si="14"/>
        <v>0</v>
      </c>
      <c r="AA37" s="18">
        <f t="shared" si="120"/>
        <v>0</v>
      </c>
      <c r="AB37" s="18">
        <f t="shared" si="121"/>
        <v>0</v>
      </c>
      <c r="AC37" s="18">
        <f t="shared" si="122"/>
        <v>0</v>
      </c>
      <c r="AD37" s="18">
        <f t="shared" si="123"/>
        <v>0</v>
      </c>
      <c r="AE37" s="18">
        <f t="shared" si="124"/>
        <v>0</v>
      </c>
      <c r="AF37" s="18">
        <f t="shared" si="15"/>
        <v>0</v>
      </c>
      <c r="AG37" s="18">
        <f t="shared" si="16"/>
        <v>0</v>
      </c>
      <c r="AH37" s="18">
        <f t="shared" si="17"/>
        <v>0</v>
      </c>
      <c r="AI37" s="18">
        <f t="shared" si="18"/>
        <v>0</v>
      </c>
      <c r="AJ37" s="85">
        <f t="shared" si="19"/>
        <v>0</v>
      </c>
      <c r="AK37" s="82">
        <v>0</v>
      </c>
      <c r="AL37" s="18">
        <f t="shared" si="20"/>
        <v>0</v>
      </c>
      <c r="AM37" s="18">
        <f t="shared" si="21"/>
        <v>0</v>
      </c>
      <c r="AN37" s="18">
        <f t="shared" si="22"/>
        <v>0</v>
      </c>
      <c r="AO37" s="18">
        <f t="shared" si="23"/>
        <v>0</v>
      </c>
      <c r="AP37" s="18">
        <f t="shared" si="125"/>
        <v>0</v>
      </c>
      <c r="AQ37" s="18">
        <f t="shared" si="126"/>
        <v>0</v>
      </c>
      <c r="AR37" s="18">
        <f t="shared" si="127"/>
        <v>0</v>
      </c>
      <c r="AS37" s="18">
        <f t="shared" si="128"/>
        <v>0</v>
      </c>
      <c r="AT37" s="18">
        <f t="shared" si="129"/>
        <v>0</v>
      </c>
      <c r="AU37" s="18">
        <f t="shared" si="24"/>
        <v>0</v>
      </c>
      <c r="AV37" s="18">
        <f t="shared" si="25"/>
        <v>0</v>
      </c>
      <c r="AW37" s="18">
        <f t="shared" si="26"/>
        <v>0</v>
      </c>
      <c r="AX37" s="18">
        <f t="shared" si="27"/>
        <v>0</v>
      </c>
      <c r="AY37" s="85">
        <f t="shared" si="28"/>
        <v>0</v>
      </c>
      <c r="AZ37" s="82">
        <v>0</v>
      </c>
      <c r="BA37" s="18">
        <f t="shared" si="29"/>
        <v>0</v>
      </c>
      <c r="BB37" s="18">
        <f t="shared" si="30"/>
        <v>0</v>
      </c>
      <c r="BC37" s="18">
        <f t="shared" si="31"/>
        <v>0</v>
      </c>
      <c r="BD37" s="18">
        <f t="shared" si="32"/>
        <v>0</v>
      </c>
      <c r="BE37" s="18">
        <f t="shared" si="130"/>
        <v>0</v>
      </c>
      <c r="BF37" s="18">
        <f t="shared" si="131"/>
        <v>0</v>
      </c>
      <c r="BG37" s="18">
        <f t="shared" si="132"/>
        <v>0</v>
      </c>
      <c r="BH37" s="18">
        <f t="shared" si="133"/>
        <v>0</v>
      </c>
      <c r="BI37" s="18">
        <f t="shared" si="134"/>
        <v>0</v>
      </c>
      <c r="BJ37" s="18">
        <f t="shared" si="33"/>
        <v>0</v>
      </c>
      <c r="BK37" s="18">
        <f t="shared" si="34"/>
        <v>0</v>
      </c>
      <c r="BL37" s="18">
        <f t="shared" si="35"/>
        <v>0</v>
      </c>
      <c r="BM37" s="18">
        <f t="shared" si="36"/>
        <v>0</v>
      </c>
      <c r="BN37" s="85">
        <f t="shared" si="37"/>
        <v>0</v>
      </c>
      <c r="BO37" s="82">
        <v>19176</v>
      </c>
      <c r="BP37" s="18">
        <f t="shared" si="183"/>
        <v>4794</v>
      </c>
      <c r="BQ37" s="18">
        <f t="shared" si="184"/>
        <v>4794</v>
      </c>
      <c r="BR37" s="18">
        <f t="shared" si="185"/>
        <v>4794</v>
      </c>
      <c r="BS37" s="18">
        <f t="shared" si="186"/>
        <v>4794</v>
      </c>
      <c r="BT37" s="18">
        <f t="shared" si="136"/>
        <v>10292</v>
      </c>
      <c r="BU37" s="18">
        <f t="shared" si="187"/>
        <v>2573</v>
      </c>
      <c r="BV37" s="18">
        <f t="shared" ref="BV37:BV71" si="199">BU37</f>
        <v>2573</v>
      </c>
      <c r="BW37" s="18">
        <f t="shared" ref="BW37:BW71" si="200">BU37</f>
        <v>2573</v>
      </c>
      <c r="BX37" s="18">
        <f t="shared" ref="BX37:BX71" si="201">BT37-BU37-BV37-BW37</f>
        <v>2573</v>
      </c>
      <c r="BY37" s="18">
        <f t="shared" si="38"/>
        <v>8884</v>
      </c>
      <c r="BZ37" s="18">
        <f t="shared" si="195"/>
        <v>2221</v>
      </c>
      <c r="CA37" s="18">
        <f t="shared" si="196"/>
        <v>2221</v>
      </c>
      <c r="CB37" s="18">
        <f t="shared" si="197"/>
        <v>2221</v>
      </c>
      <c r="CC37" s="85">
        <f t="shared" si="198"/>
        <v>2221</v>
      </c>
      <c r="CD37" s="82">
        <v>0</v>
      </c>
      <c r="CE37" s="18">
        <f t="shared" si="43"/>
        <v>0</v>
      </c>
      <c r="CF37" s="18">
        <f t="shared" si="44"/>
        <v>0</v>
      </c>
      <c r="CG37" s="18">
        <f t="shared" si="45"/>
        <v>0</v>
      </c>
      <c r="CH37" s="18">
        <f t="shared" si="46"/>
        <v>0</v>
      </c>
      <c r="CI37" s="18">
        <f t="shared" si="143"/>
        <v>0</v>
      </c>
      <c r="CJ37" s="18">
        <f t="shared" si="144"/>
        <v>0</v>
      </c>
      <c r="CK37" s="18">
        <f t="shared" si="145"/>
        <v>0</v>
      </c>
      <c r="CL37" s="18">
        <f t="shared" si="146"/>
        <v>0</v>
      </c>
      <c r="CM37" s="18">
        <f t="shared" si="147"/>
        <v>0</v>
      </c>
      <c r="CN37" s="18">
        <f t="shared" si="47"/>
        <v>0</v>
      </c>
      <c r="CO37" s="18">
        <f t="shared" si="48"/>
        <v>0</v>
      </c>
      <c r="CP37" s="18">
        <f t="shared" si="49"/>
        <v>0</v>
      </c>
      <c r="CQ37" s="18">
        <f t="shared" si="50"/>
        <v>0</v>
      </c>
      <c r="CR37" s="85">
        <f t="shared" si="51"/>
        <v>0</v>
      </c>
      <c r="CS37" s="82">
        <v>0</v>
      </c>
      <c r="CT37" s="18">
        <f t="shared" si="52"/>
        <v>0</v>
      </c>
      <c r="CU37" s="18">
        <f t="shared" si="53"/>
        <v>0</v>
      </c>
      <c r="CV37" s="18">
        <f t="shared" si="54"/>
        <v>0</v>
      </c>
      <c r="CW37" s="18">
        <f t="shared" si="55"/>
        <v>0</v>
      </c>
      <c r="CX37" s="18">
        <f t="shared" si="148"/>
        <v>0</v>
      </c>
      <c r="CY37" s="18">
        <f t="shared" si="149"/>
        <v>0</v>
      </c>
      <c r="CZ37" s="18">
        <f t="shared" si="150"/>
        <v>0</v>
      </c>
      <c r="DA37" s="18">
        <f t="shared" si="151"/>
        <v>0</v>
      </c>
      <c r="DB37" s="18">
        <f t="shared" si="152"/>
        <v>0</v>
      </c>
      <c r="DC37" s="18">
        <f t="shared" si="56"/>
        <v>0</v>
      </c>
      <c r="DD37" s="18">
        <f t="shared" si="57"/>
        <v>0</v>
      </c>
      <c r="DE37" s="18">
        <f t="shared" si="58"/>
        <v>0</v>
      </c>
      <c r="DF37" s="18">
        <f t="shared" si="59"/>
        <v>0</v>
      </c>
      <c r="DG37" s="85">
        <f t="shared" si="60"/>
        <v>0</v>
      </c>
      <c r="DH37" s="82">
        <v>0</v>
      </c>
      <c r="DI37" s="18">
        <f t="shared" si="61"/>
        <v>0</v>
      </c>
      <c r="DJ37" s="18">
        <f t="shared" si="62"/>
        <v>0</v>
      </c>
      <c r="DK37" s="18">
        <f t="shared" si="63"/>
        <v>0</v>
      </c>
      <c r="DL37" s="18">
        <f t="shared" si="64"/>
        <v>0</v>
      </c>
      <c r="DM37" s="18">
        <f t="shared" si="153"/>
        <v>0</v>
      </c>
      <c r="DN37" s="18">
        <f t="shared" si="154"/>
        <v>0</v>
      </c>
      <c r="DO37" s="18">
        <f t="shared" si="155"/>
        <v>0</v>
      </c>
      <c r="DP37" s="18">
        <f t="shared" si="156"/>
        <v>0</v>
      </c>
      <c r="DQ37" s="18">
        <f t="shared" si="157"/>
        <v>0</v>
      </c>
      <c r="DR37" s="18">
        <f t="shared" si="65"/>
        <v>0</v>
      </c>
      <c r="DS37" s="18">
        <f t="shared" si="66"/>
        <v>0</v>
      </c>
      <c r="DT37" s="18">
        <f t="shared" si="67"/>
        <v>0</v>
      </c>
      <c r="DU37" s="18">
        <f t="shared" si="68"/>
        <v>0</v>
      </c>
      <c r="DV37" s="85">
        <f t="shared" si="69"/>
        <v>0</v>
      </c>
      <c r="DW37" s="82">
        <v>0</v>
      </c>
      <c r="DX37" s="18">
        <f t="shared" si="70"/>
        <v>0</v>
      </c>
      <c r="DY37" s="18">
        <f t="shared" si="71"/>
        <v>0</v>
      </c>
      <c r="DZ37" s="18">
        <f t="shared" si="72"/>
        <v>0</v>
      </c>
      <c r="EA37" s="18">
        <f t="shared" si="73"/>
        <v>0</v>
      </c>
      <c r="EB37" s="18">
        <f t="shared" si="158"/>
        <v>0</v>
      </c>
      <c r="EC37" s="18">
        <f t="shared" si="159"/>
        <v>0</v>
      </c>
      <c r="ED37" s="18">
        <f t="shared" si="160"/>
        <v>0</v>
      </c>
      <c r="EE37" s="18">
        <f t="shared" si="161"/>
        <v>0</v>
      </c>
      <c r="EF37" s="18">
        <f t="shared" si="162"/>
        <v>0</v>
      </c>
      <c r="EG37" s="18">
        <f t="shared" si="74"/>
        <v>0</v>
      </c>
      <c r="EH37" s="18">
        <f t="shared" si="75"/>
        <v>0</v>
      </c>
      <c r="EI37" s="18">
        <f t="shared" si="76"/>
        <v>0</v>
      </c>
      <c r="EJ37" s="18">
        <f t="shared" si="77"/>
        <v>0</v>
      </c>
      <c r="EK37" s="85">
        <f t="shared" si="78"/>
        <v>0</v>
      </c>
      <c r="EL37" s="82">
        <v>0</v>
      </c>
      <c r="EM37" s="18">
        <f t="shared" si="79"/>
        <v>0</v>
      </c>
      <c r="EN37" s="18">
        <f t="shared" si="80"/>
        <v>0</v>
      </c>
      <c r="EO37" s="18">
        <f t="shared" si="81"/>
        <v>0</v>
      </c>
      <c r="EP37" s="18">
        <f t="shared" si="82"/>
        <v>0</v>
      </c>
      <c r="EQ37" s="18">
        <f t="shared" si="163"/>
        <v>0</v>
      </c>
      <c r="ER37" s="18">
        <f t="shared" si="164"/>
        <v>0</v>
      </c>
      <c r="ES37" s="18">
        <f t="shared" si="165"/>
        <v>0</v>
      </c>
      <c r="ET37" s="18">
        <f t="shared" si="166"/>
        <v>0</v>
      </c>
      <c r="EU37" s="18">
        <f t="shared" si="167"/>
        <v>0</v>
      </c>
      <c r="EV37" s="18">
        <f t="shared" si="83"/>
        <v>0</v>
      </c>
      <c r="EW37" s="18">
        <f t="shared" si="84"/>
        <v>0</v>
      </c>
      <c r="EX37" s="18">
        <f t="shared" si="85"/>
        <v>0</v>
      </c>
      <c r="EY37" s="18">
        <f t="shared" si="86"/>
        <v>0</v>
      </c>
      <c r="EZ37" s="85">
        <f t="shared" si="87"/>
        <v>0</v>
      </c>
      <c r="FA37" s="82">
        <v>0</v>
      </c>
      <c r="FB37" s="18">
        <f t="shared" si="88"/>
        <v>0</v>
      </c>
      <c r="FC37" s="18">
        <f t="shared" si="89"/>
        <v>0</v>
      </c>
      <c r="FD37" s="18">
        <f t="shared" si="90"/>
        <v>0</v>
      </c>
      <c r="FE37" s="18">
        <f t="shared" si="91"/>
        <v>0</v>
      </c>
      <c r="FF37" s="18">
        <f t="shared" si="168"/>
        <v>0</v>
      </c>
      <c r="FG37" s="18">
        <f t="shared" si="169"/>
        <v>0</v>
      </c>
      <c r="FH37" s="18">
        <f t="shared" si="170"/>
        <v>0</v>
      </c>
      <c r="FI37" s="18">
        <f t="shared" si="171"/>
        <v>0</v>
      </c>
      <c r="FJ37" s="18">
        <f t="shared" si="172"/>
        <v>0</v>
      </c>
      <c r="FK37" s="18">
        <f t="shared" si="92"/>
        <v>0</v>
      </c>
      <c r="FL37" s="18">
        <f t="shared" si="93"/>
        <v>0</v>
      </c>
      <c r="FM37" s="18">
        <f t="shared" si="94"/>
        <v>0</v>
      </c>
      <c r="FN37" s="18">
        <f t="shared" si="95"/>
        <v>0</v>
      </c>
      <c r="FO37" s="85">
        <f t="shared" si="96"/>
        <v>0</v>
      </c>
      <c r="FP37" s="82">
        <v>0</v>
      </c>
      <c r="FQ37" s="18">
        <f t="shared" si="97"/>
        <v>0</v>
      </c>
      <c r="FR37" s="18">
        <f t="shared" si="98"/>
        <v>0</v>
      </c>
      <c r="FS37" s="18">
        <f t="shared" si="99"/>
        <v>0</v>
      </c>
      <c r="FT37" s="18">
        <f t="shared" si="100"/>
        <v>0</v>
      </c>
      <c r="FU37" s="18">
        <f t="shared" si="173"/>
        <v>0</v>
      </c>
      <c r="FV37" s="18">
        <f t="shared" si="174"/>
        <v>0</v>
      </c>
      <c r="FW37" s="18">
        <f t="shared" si="175"/>
        <v>0</v>
      </c>
      <c r="FX37" s="18">
        <f t="shared" si="176"/>
        <v>0</v>
      </c>
      <c r="FY37" s="18">
        <f t="shared" si="177"/>
        <v>0</v>
      </c>
      <c r="FZ37" s="18">
        <f t="shared" si="101"/>
        <v>0</v>
      </c>
      <c r="GA37" s="18">
        <f t="shared" si="102"/>
        <v>0</v>
      </c>
      <c r="GB37" s="18">
        <f t="shared" si="103"/>
        <v>0</v>
      </c>
      <c r="GC37" s="18">
        <f t="shared" si="104"/>
        <v>0</v>
      </c>
      <c r="GD37" s="85">
        <f t="shared" si="105"/>
        <v>0</v>
      </c>
      <c r="GE37" s="82">
        <v>0</v>
      </c>
      <c r="GF37" s="18">
        <f t="shared" si="106"/>
        <v>0</v>
      </c>
      <c r="GG37" s="18">
        <f t="shared" si="107"/>
        <v>0</v>
      </c>
      <c r="GH37" s="18">
        <f t="shared" si="108"/>
        <v>0</v>
      </c>
      <c r="GI37" s="18">
        <f t="shared" si="109"/>
        <v>0</v>
      </c>
      <c r="GJ37" s="18">
        <f t="shared" si="178"/>
        <v>0</v>
      </c>
      <c r="GK37" s="18">
        <f t="shared" si="179"/>
        <v>0</v>
      </c>
      <c r="GL37" s="18">
        <f t="shared" si="180"/>
        <v>0</v>
      </c>
      <c r="GM37" s="18">
        <f t="shared" si="181"/>
        <v>0</v>
      </c>
      <c r="GN37" s="18">
        <f t="shared" si="182"/>
        <v>0</v>
      </c>
      <c r="GO37" s="18">
        <f t="shared" si="110"/>
        <v>0</v>
      </c>
      <c r="GP37" s="18">
        <f t="shared" si="111"/>
        <v>0</v>
      </c>
      <c r="GQ37" s="18">
        <f t="shared" si="112"/>
        <v>0</v>
      </c>
      <c r="GR37" s="18">
        <f t="shared" si="113"/>
        <v>0</v>
      </c>
      <c r="GS37" s="85">
        <f t="shared" si="114"/>
        <v>0</v>
      </c>
    </row>
    <row r="38" spans="1:201" x14ac:dyDescent="0.2">
      <c r="A38" s="89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99">
        <f t="shared" si="1"/>
        <v>0.46327024877993028</v>
      </c>
      <c r="G38" s="84">
        <v>0</v>
      </c>
      <c r="H38" s="18">
        <f t="shared" si="2"/>
        <v>0</v>
      </c>
      <c r="I38" s="18">
        <f t="shared" si="3"/>
        <v>0</v>
      </c>
      <c r="J38" s="18">
        <f t="shared" si="4"/>
        <v>0</v>
      </c>
      <c r="K38" s="18">
        <f t="shared" si="5"/>
        <v>0</v>
      </c>
      <c r="L38" s="18">
        <f t="shared" si="115"/>
        <v>0</v>
      </c>
      <c r="M38" s="18">
        <f t="shared" si="116"/>
        <v>0</v>
      </c>
      <c r="N38" s="18">
        <f t="shared" si="117"/>
        <v>0</v>
      </c>
      <c r="O38" s="18">
        <f t="shared" si="118"/>
        <v>0</v>
      </c>
      <c r="P38" s="18">
        <f t="shared" si="119"/>
        <v>0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  <c r="U38" s="85">
        <f t="shared" si="10"/>
        <v>0</v>
      </c>
      <c r="V38" s="82">
        <v>0</v>
      </c>
      <c r="W38" s="18">
        <f t="shared" si="11"/>
        <v>0</v>
      </c>
      <c r="X38" s="18">
        <f t="shared" si="12"/>
        <v>0</v>
      </c>
      <c r="Y38" s="18">
        <f t="shared" si="13"/>
        <v>0</v>
      </c>
      <c r="Z38" s="18">
        <f t="shared" si="14"/>
        <v>0</v>
      </c>
      <c r="AA38" s="18">
        <f t="shared" si="120"/>
        <v>0</v>
      </c>
      <c r="AB38" s="18">
        <f t="shared" si="121"/>
        <v>0</v>
      </c>
      <c r="AC38" s="18">
        <f t="shared" si="122"/>
        <v>0</v>
      </c>
      <c r="AD38" s="18">
        <f t="shared" si="123"/>
        <v>0</v>
      </c>
      <c r="AE38" s="18">
        <f t="shared" si="124"/>
        <v>0</v>
      </c>
      <c r="AF38" s="18">
        <f t="shared" si="15"/>
        <v>0</v>
      </c>
      <c r="AG38" s="18">
        <f t="shared" si="16"/>
        <v>0</v>
      </c>
      <c r="AH38" s="18">
        <f t="shared" si="17"/>
        <v>0</v>
      </c>
      <c r="AI38" s="18">
        <f t="shared" si="18"/>
        <v>0</v>
      </c>
      <c r="AJ38" s="85">
        <f t="shared" si="19"/>
        <v>0</v>
      </c>
      <c r="AK38" s="82">
        <v>0</v>
      </c>
      <c r="AL38" s="18">
        <f t="shared" si="20"/>
        <v>0</v>
      </c>
      <c r="AM38" s="18">
        <f t="shared" si="21"/>
        <v>0</v>
      </c>
      <c r="AN38" s="18">
        <f t="shared" si="22"/>
        <v>0</v>
      </c>
      <c r="AO38" s="18">
        <f t="shared" si="23"/>
        <v>0</v>
      </c>
      <c r="AP38" s="18">
        <f t="shared" si="125"/>
        <v>0</v>
      </c>
      <c r="AQ38" s="18">
        <f t="shared" si="126"/>
        <v>0</v>
      </c>
      <c r="AR38" s="18">
        <f t="shared" si="127"/>
        <v>0</v>
      </c>
      <c r="AS38" s="18">
        <f t="shared" si="128"/>
        <v>0</v>
      </c>
      <c r="AT38" s="18">
        <f t="shared" si="129"/>
        <v>0</v>
      </c>
      <c r="AU38" s="18">
        <f t="shared" si="24"/>
        <v>0</v>
      </c>
      <c r="AV38" s="18">
        <f t="shared" si="25"/>
        <v>0</v>
      </c>
      <c r="AW38" s="18">
        <f t="shared" si="26"/>
        <v>0</v>
      </c>
      <c r="AX38" s="18">
        <f t="shared" si="27"/>
        <v>0</v>
      </c>
      <c r="AY38" s="85">
        <f t="shared" si="28"/>
        <v>0</v>
      </c>
      <c r="AZ38" s="82">
        <v>0</v>
      </c>
      <c r="BA38" s="18">
        <f t="shared" si="29"/>
        <v>0</v>
      </c>
      <c r="BB38" s="18">
        <f t="shared" si="30"/>
        <v>0</v>
      </c>
      <c r="BC38" s="18">
        <f t="shared" si="31"/>
        <v>0</v>
      </c>
      <c r="BD38" s="18">
        <f t="shared" si="32"/>
        <v>0</v>
      </c>
      <c r="BE38" s="18">
        <f t="shared" si="130"/>
        <v>0</v>
      </c>
      <c r="BF38" s="18">
        <f t="shared" si="131"/>
        <v>0</v>
      </c>
      <c r="BG38" s="18">
        <f t="shared" si="132"/>
        <v>0</v>
      </c>
      <c r="BH38" s="18">
        <f t="shared" si="133"/>
        <v>0</v>
      </c>
      <c r="BI38" s="18">
        <f t="shared" si="134"/>
        <v>0</v>
      </c>
      <c r="BJ38" s="18">
        <f t="shared" si="33"/>
        <v>0</v>
      </c>
      <c r="BK38" s="18">
        <f t="shared" si="34"/>
        <v>0</v>
      </c>
      <c r="BL38" s="18">
        <f t="shared" si="35"/>
        <v>0</v>
      </c>
      <c r="BM38" s="18">
        <f t="shared" si="36"/>
        <v>0</v>
      </c>
      <c r="BN38" s="85">
        <f t="shared" si="37"/>
        <v>0</v>
      </c>
      <c r="BO38" s="82">
        <v>0</v>
      </c>
      <c r="BP38" s="18">
        <f t="shared" si="183"/>
        <v>0</v>
      </c>
      <c r="BQ38" s="18">
        <f t="shared" si="184"/>
        <v>0</v>
      </c>
      <c r="BR38" s="18">
        <f t="shared" si="185"/>
        <v>0</v>
      </c>
      <c r="BS38" s="18">
        <f t="shared" si="186"/>
        <v>0</v>
      </c>
      <c r="BT38" s="18">
        <f t="shared" si="136"/>
        <v>0</v>
      </c>
      <c r="BU38" s="18">
        <f t="shared" si="187"/>
        <v>0</v>
      </c>
      <c r="BV38" s="18">
        <f t="shared" si="199"/>
        <v>0</v>
      </c>
      <c r="BW38" s="18">
        <f t="shared" si="200"/>
        <v>0</v>
      </c>
      <c r="BX38" s="18">
        <f t="shared" si="201"/>
        <v>0</v>
      </c>
      <c r="BY38" s="18">
        <f t="shared" si="38"/>
        <v>0</v>
      </c>
      <c r="BZ38" s="18">
        <f t="shared" si="195"/>
        <v>0</v>
      </c>
      <c r="CA38" s="18">
        <f t="shared" si="196"/>
        <v>0</v>
      </c>
      <c r="CB38" s="18">
        <f t="shared" si="197"/>
        <v>0</v>
      </c>
      <c r="CC38" s="85">
        <f t="shared" si="198"/>
        <v>0</v>
      </c>
      <c r="CD38" s="82">
        <v>0</v>
      </c>
      <c r="CE38" s="18">
        <f t="shared" si="43"/>
        <v>0</v>
      </c>
      <c r="CF38" s="18">
        <f t="shared" si="44"/>
        <v>0</v>
      </c>
      <c r="CG38" s="18">
        <f t="shared" si="45"/>
        <v>0</v>
      </c>
      <c r="CH38" s="18">
        <f t="shared" si="46"/>
        <v>0</v>
      </c>
      <c r="CI38" s="18">
        <f t="shared" si="143"/>
        <v>0</v>
      </c>
      <c r="CJ38" s="18">
        <f t="shared" si="144"/>
        <v>0</v>
      </c>
      <c r="CK38" s="18">
        <f t="shared" si="145"/>
        <v>0</v>
      </c>
      <c r="CL38" s="18">
        <f t="shared" si="146"/>
        <v>0</v>
      </c>
      <c r="CM38" s="18">
        <f t="shared" si="147"/>
        <v>0</v>
      </c>
      <c r="CN38" s="18">
        <f t="shared" si="47"/>
        <v>0</v>
      </c>
      <c r="CO38" s="18">
        <f t="shared" si="48"/>
        <v>0</v>
      </c>
      <c r="CP38" s="18">
        <f t="shared" si="49"/>
        <v>0</v>
      </c>
      <c r="CQ38" s="18">
        <f t="shared" si="50"/>
        <v>0</v>
      </c>
      <c r="CR38" s="85">
        <f t="shared" si="51"/>
        <v>0</v>
      </c>
      <c r="CS38" s="82">
        <v>0</v>
      </c>
      <c r="CT38" s="18">
        <f t="shared" si="52"/>
        <v>0</v>
      </c>
      <c r="CU38" s="18">
        <f t="shared" si="53"/>
        <v>0</v>
      </c>
      <c r="CV38" s="18">
        <f t="shared" si="54"/>
        <v>0</v>
      </c>
      <c r="CW38" s="18">
        <f t="shared" si="55"/>
        <v>0</v>
      </c>
      <c r="CX38" s="18">
        <f t="shared" si="148"/>
        <v>0</v>
      </c>
      <c r="CY38" s="18">
        <f t="shared" si="149"/>
        <v>0</v>
      </c>
      <c r="CZ38" s="18">
        <f t="shared" si="150"/>
        <v>0</v>
      </c>
      <c r="DA38" s="18">
        <f t="shared" si="151"/>
        <v>0</v>
      </c>
      <c r="DB38" s="18">
        <f t="shared" si="152"/>
        <v>0</v>
      </c>
      <c r="DC38" s="18">
        <f t="shared" si="56"/>
        <v>0</v>
      </c>
      <c r="DD38" s="18">
        <f t="shared" si="57"/>
        <v>0</v>
      </c>
      <c r="DE38" s="18">
        <f t="shared" si="58"/>
        <v>0</v>
      </c>
      <c r="DF38" s="18">
        <f t="shared" si="59"/>
        <v>0</v>
      </c>
      <c r="DG38" s="85">
        <f t="shared" si="60"/>
        <v>0</v>
      </c>
      <c r="DH38" s="82">
        <v>0</v>
      </c>
      <c r="DI38" s="18">
        <f t="shared" si="61"/>
        <v>0</v>
      </c>
      <c r="DJ38" s="18">
        <f t="shared" si="62"/>
        <v>0</v>
      </c>
      <c r="DK38" s="18">
        <f t="shared" si="63"/>
        <v>0</v>
      </c>
      <c r="DL38" s="18">
        <f t="shared" si="64"/>
        <v>0</v>
      </c>
      <c r="DM38" s="18">
        <f t="shared" si="153"/>
        <v>0</v>
      </c>
      <c r="DN38" s="18">
        <f t="shared" si="154"/>
        <v>0</v>
      </c>
      <c r="DO38" s="18">
        <f t="shared" si="155"/>
        <v>0</v>
      </c>
      <c r="DP38" s="18">
        <f t="shared" si="156"/>
        <v>0</v>
      </c>
      <c r="DQ38" s="18">
        <f t="shared" si="157"/>
        <v>0</v>
      </c>
      <c r="DR38" s="18">
        <f t="shared" si="65"/>
        <v>0</v>
      </c>
      <c r="DS38" s="18">
        <f t="shared" si="66"/>
        <v>0</v>
      </c>
      <c r="DT38" s="18">
        <f t="shared" si="67"/>
        <v>0</v>
      </c>
      <c r="DU38" s="18">
        <f t="shared" si="68"/>
        <v>0</v>
      </c>
      <c r="DV38" s="85">
        <f t="shared" si="69"/>
        <v>0</v>
      </c>
      <c r="DW38" s="82">
        <v>0</v>
      </c>
      <c r="DX38" s="18">
        <f t="shared" si="70"/>
        <v>0</v>
      </c>
      <c r="DY38" s="18">
        <f t="shared" si="71"/>
        <v>0</v>
      </c>
      <c r="DZ38" s="18">
        <f t="shared" si="72"/>
        <v>0</v>
      </c>
      <c r="EA38" s="18">
        <f t="shared" si="73"/>
        <v>0</v>
      </c>
      <c r="EB38" s="18">
        <f t="shared" si="158"/>
        <v>0</v>
      </c>
      <c r="EC38" s="18">
        <f t="shared" si="159"/>
        <v>0</v>
      </c>
      <c r="ED38" s="18">
        <f t="shared" si="160"/>
        <v>0</v>
      </c>
      <c r="EE38" s="18">
        <f t="shared" si="161"/>
        <v>0</v>
      </c>
      <c r="EF38" s="18">
        <f t="shared" si="162"/>
        <v>0</v>
      </c>
      <c r="EG38" s="18">
        <f t="shared" si="74"/>
        <v>0</v>
      </c>
      <c r="EH38" s="18">
        <f t="shared" si="75"/>
        <v>0</v>
      </c>
      <c r="EI38" s="18">
        <f t="shared" si="76"/>
        <v>0</v>
      </c>
      <c r="EJ38" s="18">
        <f t="shared" si="77"/>
        <v>0</v>
      </c>
      <c r="EK38" s="85">
        <f t="shared" si="78"/>
        <v>0</v>
      </c>
      <c r="EL38" s="82">
        <v>0</v>
      </c>
      <c r="EM38" s="18">
        <f t="shared" si="79"/>
        <v>0</v>
      </c>
      <c r="EN38" s="18">
        <f t="shared" si="80"/>
        <v>0</v>
      </c>
      <c r="EO38" s="18">
        <f t="shared" si="81"/>
        <v>0</v>
      </c>
      <c r="EP38" s="18">
        <f t="shared" si="82"/>
        <v>0</v>
      </c>
      <c r="EQ38" s="18">
        <f t="shared" si="163"/>
        <v>0</v>
      </c>
      <c r="ER38" s="18">
        <f t="shared" si="164"/>
        <v>0</v>
      </c>
      <c r="ES38" s="18">
        <f t="shared" si="165"/>
        <v>0</v>
      </c>
      <c r="ET38" s="18">
        <f t="shared" si="166"/>
        <v>0</v>
      </c>
      <c r="EU38" s="18">
        <f t="shared" si="167"/>
        <v>0</v>
      </c>
      <c r="EV38" s="18">
        <f t="shared" si="83"/>
        <v>0</v>
      </c>
      <c r="EW38" s="18">
        <f t="shared" si="84"/>
        <v>0</v>
      </c>
      <c r="EX38" s="18">
        <f t="shared" si="85"/>
        <v>0</v>
      </c>
      <c r="EY38" s="18">
        <f t="shared" si="86"/>
        <v>0</v>
      </c>
      <c r="EZ38" s="85">
        <f t="shared" si="87"/>
        <v>0</v>
      </c>
      <c r="FA38" s="82">
        <v>0</v>
      </c>
      <c r="FB38" s="18">
        <f t="shared" si="88"/>
        <v>0</v>
      </c>
      <c r="FC38" s="18">
        <f t="shared" si="89"/>
        <v>0</v>
      </c>
      <c r="FD38" s="18">
        <f t="shared" si="90"/>
        <v>0</v>
      </c>
      <c r="FE38" s="18">
        <f t="shared" si="91"/>
        <v>0</v>
      </c>
      <c r="FF38" s="18">
        <f t="shared" si="168"/>
        <v>0</v>
      </c>
      <c r="FG38" s="18">
        <f t="shared" si="169"/>
        <v>0</v>
      </c>
      <c r="FH38" s="18">
        <f t="shared" si="170"/>
        <v>0</v>
      </c>
      <c r="FI38" s="18">
        <f t="shared" si="171"/>
        <v>0</v>
      </c>
      <c r="FJ38" s="18">
        <f t="shared" si="172"/>
        <v>0</v>
      </c>
      <c r="FK38" s="18">
        <f t="shared" si="92"/>
        <v>0</v>
      </c>
      <c r="FL38" s="18">
        <f t="shared" si="93"/>
        <v>0</v>
      </c>
      <c r="FM38" s="18">
        <f t="shared" si="94"/>
        <v>0</v>
      </c>
      <c r="FN38" s="18">
        <f t="shared" si="95"/>
        <v>0</v>
      </c>
      <c r="FO38" s="85">
        <f t="shared" si="96"/>
        <v>0</v>
      </c>
      <c r="FP38" s="82">
        <v>0</v>
      </c>
      <c r="FQ38" s="18">
        <f t="shared" si="97"/>
        <v>0</v>
      </c>
      <c r="FR38" s="18">
        <f t="shared" si="98"/>
        <v>0</v>
      </c>
      <c r="FS38" s="18">
        <f t="shared" si="99"/>
        <v>0</v>
      </c>
      <c r="FT38" s="18">
        <f t="shared" si="100"/>
        <v>0</v>
      </c>
      <c r="FU38" s="18">
        <f t="shared" si="173"/>
        <v>0</v>
      </c>
      <c r="FV38" s="18">
        <f t="shared" si="174"/>
        <v>0</v>
      </c>
      <c r="FW38" s="18">
        <f t="shared" si="175"/>
        <v>0</v>
      </c>
      <c r="FX38" s="18">
        <f t="shared" si="176"/>
        <v>0</v>
      </c>
      <c r="FY38" s="18">
        <f t="shared" si="177"/>
        <v>0</v>
      </c>
      <c r="FZ38" s="18">
        <f t="shared" si="101"/>
        <v>0</v>
      </c>
      <c r="GA38" s="18">
        <f t="shared" si="102"/>
        <v>0</v>
      </c>
      <c r="GB38" s="18">
        <f t="shared" si="103"/>
        <v>0</v>
      </c>
      <c r="GC38" s="18">
        <f t="shared" si="104"/>
        <v>0</v>
      </c>
      <c r="GD38" s="85">
        <f t="shared" si="105"/>
        <v>0</v>
      </c>
      <c r="GE38" s="82">
        <v>0</v>
      </c>
      <c r="GF38" s="18">
        <f t="shared" si="106"/>
        <v>0</v>
      </c>
      <c r="GG38" s="18">
        <f t="shared" si="107"/>
        <v>0</v>
      </c>
      <c r="GH38" s="18">
        <f t="shared" si="108"/>
        <v>0</v>
      </c>
      <c r="GI38" s="18">
        <f t="shared" si="109"/>
        <v>0</v>
      </c>
      <c r="GJ38" s="18">
        <f t="shared" si="178"/>
        <v>0</v>
      </c>
      <c r="GK38" s="18">
        <f t="shared" si="179"/>
        <v>0</v>
      </c>
      <c r="GL38" s="18">
        <f t="shared" si="180"/>
        <v>0</v>
      </c>
      <c r="GM38" s="18">
        <f t="shared" si="181"/>
        <v>0</v>
      </c>
      <c r="GN38" s="18">
        <f t="shared" si="182"/>
        <v>0</v>
      </c>
      <c r="GO38" s="18">
        <f t="shared" si="110"/>
        <v>0</v>
      </c>
      <c r="GP38" s="18">
        <f t="shared" si="111"/>
        <v>0</v>
      </c>
      <c r="GQ38" s="18">
        <f t="shared" si="112"/>
        <v>0</v>
      </c>
      <c r="GR38" s="18">
        <f t="shared" si="113"/>
        <v>0</v>
      </c>
      <c r="GS38" s="85">
        <f t="shared" si="114"/>
        <v>0</v>
      </c>
    </row>
    <row r="39" spans="1:201" ht="30" x14ac:dyDescent="0.2">
      <c r="A39" s="89">
        <v>33</v>
      </c>
      <c r="B39" s="54" t="s">
        <v>72</v>
      </c>
      <c r="C39" s="71">
        <v>441457</v>
      </c>
      <c r="D39" s="71">
        <v>381037</v>
      </c>
      <c r="E39" s="71">
        <f t="shared" ref="E39:E70" si="202">C39/(C39+D39)</f>
        <v>0.53672975122006972</v>
      </c>
      <c r="F39" s="99">
        <f t="shared" ref="F39:F70" si="203">1-E39</f>
        <v>0.46327024877993028</v>
      </c>
      <c r="G39" s="84">
        <v>0</v>
      </c>
      <c r="H39" s="18">
        <f t="shared" ref="H39:H70" si="204">ROUND(G39/4,0)</f>
        <v>0</v>
      </c>
      <c r="I39" s="18">
        <f t="shared" ref="I39:I70" si="205">H39</f>
        <v>0</v>
      </c>
      <c r="J39" s="18">
        <f t="shared" ref="J39:J70" si="206">H39</f>
        <v>0</v>
      </c>
      <c r="K39" s="18">
        <f t="shared" ref="K39:K70" si="207">G39-H39-I39-J39</f>
        <v>0</v>
      </c>
      <c r="L39" s="18">
        <f t="shared" si="115"/>
        <v>0</v>
      </c>
      <c r="M39" s="18">
        <f t="shared" si="116"/>
        <v>0</v>
      </c>
      <c r="N39" s="18">
        <f t="shared" si="117"/>
        <v>0</v>
      </c>
      <c r="O39" s="18">
        <f t="shared" si="118"/>
        <v>0</v>
      </c>
      <c r="P39" s="18">
        <f t="shared" si="119"/>
        <v>0</v>
      </c>
      <c r="Q39" s="18">
        <f t="shared" ref="Q39:Q70" si="208">G39-L39</f>
        <v>0</v>
      </c>
      <c r="R39" s="18">
        <f t="shared" ref="R39:R70" si="209">ROUND(Q39/4,0)</f>
        <v>0</v>
      </c>
      <c r="S39" s="18">
        <f t="shared" ref="S39:S70" si="210">R39</f>
        <v>0</v>
      </c>
      <c r="T39" s="18">
        <f t="shared" ref="T39:T70" si="211">R39</f>
        <v>0</v>
      </c>
      <c r="U39" s="85">
        <f t="shared" ref="U39:U70" si="212">Q39-R39-S39-T39</f>
        <v>0</v>
      </c>
      <c r="V39" s="82">
        <v>0</v>
      </c>
      <c r="W39" s="18">
        <f t="shared" ref="W39:W70" si="213">ROUND(V39/4,0)</f>
        <v>0</v>
      </c>
      <c r="X39" s="18">
        <f t="shared" ref="X39:X70" si="214">W39</f>
        <v>0</v>
      </c>
      <c r="Y39" s="18">
        <f t="shared" ref="Y39:Y70" si="215">W39</f>
        <v>0</v>
      </c>
      <c r="Z39" s="18">
        <f t="shared" ref="Z39:Z70" si="216">V39-W39-X39-Y39</f>
        <v>0</v>
      </c>
      <c r="AA39" s="18">
        <f t="shared" si="120"/>
        <v>0</v>
      </c>
      <c r="AB39" s="18">
        <f t="shared" si="121"/>
        <v>0</v>
      </c>
      <c r="AC39" s="18">
        <f t="shared" si="122"/>
        <v>0</v>
      </c>
      <c r="AD39" s="18">
        <f t="shared" si="123"/>
        <v>0</v>
      </c>
      <c r="AE39" s="18">
        <f t="shared" si="124"/>
        <v>0</v>
      </c>
      <c r="AF39" s="18">
        <f t="shared" ref="AF39:AF70" si="217">V39-AA39</f>
        <v>0</v>
      </c>
      <c r="AG39" s="18">
        <f t="shared" ref="AG39:AG70" si="218">ROUND(AF39/4,0)</f>
        <v>0</v>
      </c>
      <c r="AH39" s="18">
        <f t="shared" ref="AH39:AH70" si="219">AG39</f>
        <v>0</v>
      </c>
      <c r="AI39" s="18">
        <f t="shared" ref="AI39:AI70" si="220">AG39</f>
        <v>0</v>
      </c>
      <c r="AJ39" s="85">
        <f t="shared" ref="AJ39:AJ70" si="221">AF39-AG39-AH39-AI39</f>
        <v>0</v>
      </c>
      <c r="AK39" s="82">
        <v>0</v>
      </c>
      <c r="AL39" s="18">
        <f t="shared" ref="AL39:AL70" si="222">ROUND(AK39/4,0)</f>
        <v>0</v>
      </c>
      <c r="AM39" s="18">
        <f t="shared" ref="AM39:AM70" si="223">AL39</f>
        <v>0</v>
      </c>
      <c r="AN39" s="18">
        <f t="shared" ref="AN39:AN70" si="224">AL39</f>
        <v>0</v>
      </c>
      <c r="AO39" s="18">
        <f t="shared" ref="AO39:AO70" si="225">AK39-AL39-AM39-AN39</f>
        <v>0</v>
      </c>
      <c r="AP39" s="18">
        <f t="shared" si="125"/>
        <v>0</v>
      </c>
      <c r="AQ39" s="18">
        <f t="shared" si="126"/>
        <v>0</v>
      </c>
      <c r="AR39" s="18">
        <f t="shared" si="127"/>
        <v>0</v>
      </c>
      <c r="AS39" s="18">
        <f t="shared" si="128"/>
        <v>0</v>
      </c>
      <c r="AT39" s="18">
        <f t="shared" si="129"/>
        <v>0</v>
      </c>
      <c r="AU39" s="18">
        <f t="shared" ref="AU39:AU70" si="226">AK39-AP39</f>
        <v>0</v>
      </c>
      <c r="AV39" s="18">
        <f t="shared" ref="AV39:AV70" si="227">ROUND(AU39/4,0)</f>
        <v>0</v>
      </c>
      <c r="AW39" s="18">
        <f t="shared" ref="AW39:AW70" si="228">AV39</f>
        <v>0</v>
      </c>
      <c r="AX39" s="18">
        <f t="shared" ref="AX39:AX70" si="229">AV39</f>
        <v>0</v>
      </c>
      <c r="AY39" s="85">
        <f t="shared" ref="AY39:AY70" si="230">AU39-AV39-AW39-AX39</f>
        <v>0</v>
      </c>
      <c r="AZ39" s="82">
        <v>0</v>
      </c>
      <c r="BA39" s="18">
        <f t="shared" ref="BA39:BA70" si="231">ROUND(AZ39/4,0)</f>
        <v>0</v>
      </c>
      <c r="BB39" s="18">
        <f t="shared" ref="BB39:BB70" si="232">BA39</f>
        <v>0</v>
      </c>
      <c r="BC39" s="18">
        <f t="shared" ref="BC39:BC70" si="233">BA39</f>
        <v>0</v>
      </c>
      <c r="BD39" s="18">
        <f t="shared" ref="BD39:BD70" si="234">AZ39-BA39-BB39-BC39</f>
        <v>0</v>
      </c>
      <c r="BE39" s="18">
        <f t="shared" si="130"/>
        <v>0</v>
      </c>
      <c r="BF39" s="18">
        <f t="shared" si="131"/>
        <v>0</v>
      </c>
      <c r="BG39" s="18">
        <f t="shared" si="132"/>
        <v>0</v>
      </c>
      <c r="BH39" s="18">
        <f t="shared" si="133"/>
        <v>0</v>
      </c>
      <c r="BI39" s="18">
        <f t="shared" si="134"/>
        <v>0</v>
      </c>
      <c r="BJ39" s="18">
        <f t="shared" ref="BJ39:BJ70" si="235">AZ39-BE39</f>
        <v>0</v>
      </c>
      <c r="BK39" s="18">
        <f t="shared" ref="BK39:BK70" si="236">ROUND(BJ39/4,0)</f>
        <v>0</v>
      </c>
      <c r="BL39" s="18">
        <f t="shared" ref="BL39:BL70" si="237">BK39</f>
        <v>0</v>
      </c>
      <c r="BM39" s="18">
        <f t="shared" ref="BM39:BM70" si="238">BK39</f>
        <v>0</v>
      </c>
      <c r="BN39" s="85">
        <f t="shared" ref="BN39:BN70" si="239">BJ39-BK39-BL39-BM39</f>
        <v>0</v>
      </c>
      <c r="BO39" s="82">
        <v>0</v>
      </c>
      <c r="BP39" s="18">
        <f t="shared" ref="BP39:BP70" si="240">ROUND(BO39/4,0)</f>
        <v>0</v>
      </c>
      <c r="BQ39" s="18">
        <f t="shared" ref="BQ39:BQ70" si="241">BP39</f>
        <v>0</v>
      </c>
      <c r="BR39" s="18">
        <f t="shared" ref="BR39:BR70" si="242">BP39</f>
        <v>0</v>
      </c>
      <c r="BS39" s="18">
        <f t="shared" ref="BS39:BS70" si="243">BO39-BP39-BQ39-BR39</f>
        <v>0</v>
      </c>
      <c r="BT39" s="18">
        <f t="shared" si="136"/>
        <v>0</v>
      </c>
      <c r="BU39" s="18">
        <f t="shared" si="187"/>
        <v>0</v>
      </c>
      <c r="BV39" s="18">
        <f t="shared" si="199"/>
        <v>0</v>
      </c>
      <c r="BW39" s="18">
        <f t="shared" si="200"/>
        <v>0</v>
      </c>
      <c r="BX39" s="18">
        <f t="shared" si="201"/>
        <v>0</v>
      </c>
      <c r="BY39" s="18">
        <f t="shared" ref="BY39:BY70" si="244">BO39-BT39</f>
        <v>0</v>
      </c>
      <c r="BZ39" s="18">
        <f t="shared" ref="BZ39:BZ70" si="245">ROUND(BY39/4,0)</f>
        <v>0</v>
      </c>
      <c r="CA39" s="18">
        <f t="shared" ref="CA39:CA70" si="246">BZ39</f>
        <v>0</v>
      </c>
      <c r="CB39" s="18">
        <f t="shared" ref="CB39:CB70" si="247">BZ39</f>
        <v>0</v>
      </c>
      <c r="CC39" s="85">
        <f t="shared" ref="CC39:CC70" si="248">BY39-BZ39-CA39-CB39</f>
        <v>0</v>
      </c>
      <c r="CD39" s="82">
        <v>0</v>
      </c>
      <c r="CE39" s="18">
        <f t="shared" ref="CE39:CE70" si="249">ROUND(CD39/4,0)</f>
        <v>0</v>
      </c>
      <c r="CF39" s="18">
        <f t="shared" ref="CF39:CF70" si="250">CE39</f>
        <v>0</v>
      </c>
      <c r="CG39" s="18">
        <f t="shared" ref="CG39:CG70" si="251">CE39</f>
        <v>0</v>
      </c>
      <c r="CH39" s="18">
        <f t="shared" ref="CH39:CH70" si="252">CD39-CE39-CF39-CG39</f>
        <v>0</v>
      </c>
      <c r="CI39" s="18">
        <f t="shared" si="143"/>
        <v>0</v>
      </c>
      <c r="CJ39" s="18">
        <f t="shared" si="144"/>
        <v>0</v>
      </c>
      <c r="CK39" s="18">
        <f t="shared" si="145"/>
        <v>0</v>
      </c>
      <c r="CL39" s="18">
        <f t="shared" si="146"/>
        <v>0</v>
      </c>
      <c r="CM39" s="18">
        <f t="shared" si="147"/>
        <v>0</v>
      </c>
      <c r="CN39" s="18">
        <f t="shared" ref="CN39:CN70" si="253">CD39-CI39</f>
        <v>0</v>
      </c>
      <c r="CO39" s="18">
        <f t="shared" ref="CO39:CO70" si="254">ROUND(CN39/4,0)</f>
        <v>0</v>
      </c>
      <c r="CP39" s="18">
        <f t="shared" ref="CP39:CP70" si="255">CO39</f>
        <v>0</v>
      </c>
      <c r="CQ39" s="18">
        <f t="shared" ref="CQ39:CQ70" si="256">CO39</f>
        <v>0</v>
      </c>
      <c r="CR39" s="85">
        <f t="shared" ref="CR39:CR70" si="257">CN39-CO39-CP39-CQ39</f>
        <v>0</v>
      </c>
      <c r="CS39" s="82">
        <v>0</v>
      </c>
      <c r="CT39" s="18">
        <f t="shared" ref="CT39:CT70" si="258">ROUND(CS39/4,0)</f>
        <v>0</v>
      </c>
      <c r="CU39" s="18">
        <f t="shared" ref="CU39:CU70" si="259">CT39</f>
        <v>0</v>
      </c>
      <c r="CV39" s="18">
        <f t="shared" ref="CV39:CV70" si="260">CT39</f>
        <v>0</v>
      </c>
      <c r="CW39" s="18">
        <f t="shared" ref="CW39:CW70" si="261">CS39-CT39-CU39-CV39</f>
        <v>0</v>
      </c>
      <c r="CX39" s="18">
        <f t="shared" si="148"/>
        <v>0</v>
      </c>
      <c r="CY39" s="18">
        <f t="shared" si="149"/>
        <v>0</v>
      </c>
      <c r="CZ39" s="18">
        <f t="shared" si="150"/>
        <v>0</v>
      </c>
      <c r="DA39" s="18">
        <f t="shared" si="151"/>
        <v>0</v>
      </c>
      <c r="DB39" s="18">
        <f t="shared" si="152"/>
        <v>0</v>
      </c>
      <c r="DC39" s="18">
        <f t="shared" ref="DC39:DC70" si="262">CS39-CX39</f>
        <v>0</v>
      </c>
      <c r="DD39" s="18">
        <f t="shared" ref="DD39:DD70" si="263">ROUND(DC39/4,0)</f>
        <v>0</v>
      </c>
      <c r="DE39" s="18">
        <f t="shared" ref="DE39:DE70" si="264">DD39</f>
        <v>0</v>
      </c>
      <c r="DF39" s="18">
        <f t="shared" ref="DF39:DF70" si="265">DD39</f>
        <v>0</v>
      </c>
      <c r="DG39" s="85">
        <f t="shared" ref="DG39:DG70" si="266">DC39-DD39-DE39-DF39</f>
        <v>0</v>
      </c>
      <c r="DH39" s="82">
        <v>1200</v>
      </c>
      <c r="DI39" s="18">
        <f t="shared" ref="DI39:DI70" si="267">ROUND(DH39/4,0)</f>
        <v>300</v>
      </c>
      <c r="DJ39" s="18">
        <f t="shared" ref="DJ39:DJ70" si="268">DI39</f>
        <v>300</v>
      </c>
      <c r="DK39" s="18">
        <f t="shared" ref="DK39:DK70" si="269">DI39</f>
        <v>300</v>
      </c>
      <c r="DL39" s="18">
        <f t="shared" ref="DL39:DL70" si="270">DH39-DI39-DJ39-DK39</f>
        <v>300</v>
      </c>
      <c r="DM39" s="18">
        <f t="shared" si="153"/>
        <v>644</v>
      </c>
      <c r="DN39" s="18">
        <f t="shared" si="154"/>
        <v>161</v>
      </c>
      <c r="DO39" s="18">
        <f t="shared" si="155"/>
        <v>161</v>
      </c>
      <c r="DP39" s="18">
        <f t="shared" si="156"/>
        <v>161</v>
      </c>
      <c r="DQ39" s="18">
        <f t="shared" si="157"/>
        <v>161</v>
      </c>
      <c r="DR39" s="18">
        <f t="shared" ref="DR39:DR70" si="271">DH39-DM39</f>
        <v>556</v>
      </c>
      <c r="DS39" s="18">
        <f t="shared" ref="DS39:DS70" si="272">ROUND(DR39/4,0)</f>
        <v>139</v>
      </c>
      <c r="DT39" s="18">
        <f t="shared" ref="DT39:DT70" si="273">DS39</f>
        <v>139</v>
      </c>
      <c r="DU39" s="18">
        <f t="shared" ref="DU39:DU70" si="274">DS39</f>
        <v>139</v>
      </c>
      <c r="DV39" s="85">
        <f t="shared" ref="DV39:DV70" si="275">DR39-DS39-DT39-DU39</f>
        <v>139</v>
      </c>
      <c r="DW39" s="82">
        <v>100</v>
      </c>
      <c r="DX39" s="18">
        <f t="shared" ref="DX39:DX70" si="276">ROUND(DW39/4,0)</f>
        <v>25</v>
      </c>
      <c r="DY39" s="18">
        <f t="shared" ref="DY39:DY70" si="277">DX39</f>
        <v>25</v>
      </c>
      <c r="DZ39" s="18">
        <f t="shared" ref="DZ39:DZ70" si="278">DX39</f>
        <v>25</v>
      </c>
      <c r="EA39" s="18">
        <f t="shared" ref="EA39:EA70" si="279">DW39-DX39-DY39-DZ39</f>
        <v>25</v>
      </c>
      <c r="EB39" s="18">
        <f t="shared" si="158"/>
        <v>54</v>
      </c>
      <c r="EC39" s="18">
        <f t="shared" si="159"/>
        <v>14</v>
      </c>
      <c r="ED39" s="18">
        <f t="shared" si="160"/>
        <v>14</v>
      </c>
      <c r="EE39" s="18">
        <f t="shared" si="161"/>
        <v>14</v>
      </c>
      <c r="EF39" s="18">
        <f t="shared" si="162"/>
        <v>12</v>
      </c>
      <c r="EG39" s="18">
        <f t="shared" ref="EG39:EG70" si="280">DW39-EB39</f>
        <v>46</v>
      </c>
      <c r="EH39" s="18">
        <f t="shared" ref="EH39:EH70" si="281">ROUND(EG39/4,0)</f>
        <v>12</v>
      </c>
      <c r="EI39" s="18">
        <f t="shared" ref="EI39:EI70" si="282">EH39</f>
        <v>12</v>
      </c>
      <c r="EJ39" s="18">
        <f t="shared" ref="EJ39:EJ70" si="283">EH39</f>
        <v>12</v>
      </c>
      <c r="EK39" s="85">
        <f t="shared" ref="EK39:EK70" si="284">EG39-EH39-EI39-EJ39</f>
        <v>10</v>
      </c>
      <c r="EL39" s="82">
        <v>5700</v>
      </c>
      <c r="EM39" s="18">
        <f t="shared" ref="EM39:EM70" si="285">ROUND(EL39/4,0)</f>
        <v>1425</v>
      </c>
      <c r="EN39" s="18">
        <f t="shared" ref="EN39:EN70" si="286">EM39</f>
        <v>1425</v>
      </c>
      <c r="EO39" s="18">
        <f t="shared" ref="EO39:EO70" si="287">EM39</f>
        <v>1425</v>
      </c>
      <c r="EP39" s="18">
        <f t="shared" ref="EP39:EP70" si="288">EL39-EM39-EN39-EO39</f>
        <v>1425</v>
      </c>
      <c r="EQ39" s="18">
        <f t="shared" si="163"/>
        <v>3059</v>
      </c>
      <c r="ER39" s="18">
        <f t="shared" si="164"/>
        <v>765</v>
      </c>
      <c r="ES39" s="18">
        <f t="shared" si="165"/>
        <v>765</v>
      </c>
      <c r="ET39" s="18">
        <f t="shared" si="166"/>
        <v>765</v>
      </c>
      <c r="EU39" s="18">
        <f t="shared" si="167"/>
        <v>764</v>
      </c>
      <c r="EV39" s="18">
        <f t="shared" ref="EV39:EV70" si="289">EL39-EQ39</f>
        <v>2641</v>
      </c>
      <c r="EW39" s="18">
        <f t="shared" ref="EW39:EW70" si="290">ROUND(EV39/4,0)</f>
        <v>660</v>
      </c>
      <c r="EX39" s="18">
        <f t="shared" ref="EX39:EX70" si="291">EW39</f>
        <v>660</v>
      </c>
      <c r="EY39" s="18">
        <f t="shared" ref="EY39:EY70" si="292">EW39</f>
        <v>660</v>
      </c>
      <c r="EZ39" s="85">
        <f t="shared" ref="EZ39:EZ70" si="293">EV39-EW39-EX39-EY39</f>
        <v>661</v>
      </c>
      <c r="FA39" s="82">
        <v>0</v>
      </c>
      <c r="FB39" s="18">
        <f t="shared" ref="FB39:FB70" si="294">ROUND(FA39/4,0)</f>
        <v>0</v>
      </c>
      <c r="FC39" s="18">
        <f t="shared" ref="FC39:FC70" si="295">FB39</f>
        <v>0</v>
      </c>
      <c r="FD39" s="18">
        <f t="shared" ref="FD39:FD70" si="296">FB39</f>
        <v>0</v>
      </c>
      <c r="FE39" s="18">
        <f t="shared" ref="FE39:FE70" si="297">FA39-FB39-FC39-FD39</f>
        <v>0</v>
      </c>
      <c r="FF39" s="18">
        <f t="shared" si="168"/>
        <v>0</v>
      </c>
      <c r="FG39" s="18">
        <f t="shared" si="169"/>
        <v>0</v>
      </c>
      <c r="FH39" s="18">
        <f t="shared" si="170"/>
        <v>0</v>
      </c>
      <c r="FI39" s="18">
        <f t="shared" si="171"/>
        <v>0</v>
      </c>
      <c r="FJ39" s="18">
        <f t="shared" si="172"/>
        <v>0</v>
      </c>
      <c r="FK39" s="18">
        <f t="shared" ref="FK39:FK70" si="298">FA39-FF39</f>
        <v>0</v>
      </c>
      <c r="FL39" s="18">
        <f t="shared" ref="FL39:FL70" si="299">ROUND(FK39/4,0)</f>
        <v>0</v>
      </c>
      <c r="FM39" s="18">
        <f t="shared" ref="FM39:FM70" si="300">FL39</f>
        <v>0</v>
      </c>
      <c r="FN39" s="18">
        <f t="shared" ref="FN39:FN70" si="301">FL39</f>
        <v>0</v>
      </c>
      <c r="FO39" s="85">
        <f t="shared" ref="FO39:FO70" si="302">FK39-FL39-FM39-FN39</f>
        <v>0</v>
      </c>
      <c r="FP39" s="82">
        <v>0</v>
      </c>
      <c r="FQ39" s="18">
        <f t="shared" ref="FQ39:FQ70" si="303">ROUND(FP39/4,0)</f>
        <v>0</v>
      </c>
      <c r="FR39" s="18">
        <f t="shared" ref="FR39:FR70" si="304">FQ39</f>
        <v>0</v>
      </c>
      <c r="FS39" s="18">
        <f t="shared" ref="FS39:FS70" si="305">FQ39</f>
        <v>0</v>
      </c>
      <c r="FT39" s="18">
        <f t="shared" ref="FT39:FT70" si="306">FP39-FQ39-FR39-FS39</f>
        <v>0</v>
      </c>
      <c r="FU39" s="18">
        <f t="shared" si="173"/>
        <v>0</v>
      </c>
      <c r="FV39" s="18">
        <f t="shared" si="174"/>
        <v>0</v>
      </c>
      <c r="FW39" s="18">
        <f t="shared" si="175"/>
        <v>0</v>
      </c>
      <c r="FX39" s="18">
        <f t="shared" si="176"/>
        <v>0</v>
      </c>
      <c r="FY39" s="18">
        <f t="shared" si="177"/>
        <v>0</v>
      </c>
      <c r="FZ39" s="18">
        <f t="shared" ref="FZ39:FZ70" si="307">FP39-FU39</f>
        <v>0</v>
      </c>
      <c r="GA39" s="18">
        <f t="shared" ref="GA39:GA70" si="308">ROUND(FZ39/4,0)</f>
        <v>0</v>
      </c>
      <c r="GB39" s="18">
        <f t="shared" ref="GB39:GB70" si="309">GA39</f>
        <v>0</v>
      </c>
      <c r="GC39" s="18">
        <f t="shared" ref="GC39:GC70" si="310">GA39</f>
        <v>0</v>
      </c>
      <c r="GD39" s="85">
        <f t="shared" ref="GD39:GD70" si="311">FZ39-GA39-GB39-GC39</f>
        <v>0</v>
      </c>
      <c r="GE39" s="82">
        <v>0</v>
      </c>
      <c r="GF39" s="18">
        <f t="shared" ref="GF39:GF70" si="312">ROUND(GE39/4,0)</f>
        <v>0</v>
      </c>
      <c r="GG39" s="18">
        <f t="shared" ref="GG39:GG70" si="313">GF39</f>
        <v>0</v>
      </c>
      <c r="GH39" s="18">
        <f t="shared" ref="GH39:GH70" si="314">GF39</f>
        <v>0</v>
      </c>
      <c r="GI39" s="18">
        <f t="shared" ref="GI39:GI70" si="315">GE39-GF39-GG39-GH39</f>
        <v>0</v>
      </c>
      <c r="GJ39" s="18">
        <f t="shared" si="178"/>
        <v>0</v>
      </c>
      <c r="GK39" s="18">
        <f t="shared" si="179"/>
        <v>0</v>
      </c>
      <c r="GL39" s="18">
        <f t="shared" si="180"/>
        <v>0</v>
      </c>
      <c r="GM39" s="18">
        <f t="shared" si="181"/>
        <v>0</v>
      </c>
      <c r="GN39" s="18">
        <f t="shared" si="182"/>
        <v>0</v>
      </c>
      <c r="GO39" s="18">
        <f t="shared" ref="GO39:GO70" si="316">GE39-GJ39</f>
        <v>0</v>
      </c>
      <c r="GP39" s="18">
        <f t="shared" ref="GP39:GP70" si="317">ROUND(GO39/4,0)</f>
        <v>0</v>
      </c>
      <c r="GQ39" s="18">
        <f t="shared" ref="GQ39:GQ70" si="318">GP39</f>
        <v>0</v>
      </c>
      <c r="GR39" s="18">
        <f t="shared" ref="GR39:GR70" si="319">GP39</f>
        <v>0</v>
      </c>
      <c r="GS39" s="85">
        <f t="shared" ref="GS39:GS70" si="320">GO39-GP39-GQ39-GR39</f>
        <v>0</v>
      </c>
    </row>
    <row r="40" spans="1:201" x14ac:dyDescent="0.2">
      <c r="A40" s="89">
        <v>34</v>
      </c>
      <c r="B40" s="54" t="s">
        <v>29</v>
      </c>
      <c r="C40" s="71">
        <v>441457</v>
      </c>
      <c r="D40" s="71">
        <v>381037</v>
      </c>
      <c r="E40" s="71">
        <f t="shared" si="202"/>
        <v>0.53672975122006972</v>
      </c>
      <c r="F40" s="99">
        <f t="shared" si="203"/>
        <v>0.46327024877993028</v>
      </c>
      <c r="G40" s="84">
        <v>0</v>
      </c>
      <c r="H40" s="18">
        <f t="shared" si="204"/>
        <v>0</v>
      </c>
      <c r="I40" s="18">
        <f t="shared" si="205"/>
        <v>0</v>
      </c>
      <c r="J40" s="18">
        <f t="shared" si="206"/>
        <v>0</v>
      </c>
      <c r="K40" s="18">
        <f t="shared" si="207"/>
        <v>0</v>
      </c>
      <c r="L40" s="18">
        <f t="shared" si="115"/>
        <v>0</v>
      </c>
      <c r="M40" s="18">
        <f t="shared" si="116"/>
        <v>0</v>
      </c>
      <c r="N40" s="18">
        <f t="shared" si="117"/>
        <v>0</v>
      </c>
      <c r="O40" s="18">
        <f t="shared" si="118"/>
        <v>0</v>
      </c>
      <c r="P40" s="18">
        <f t="shared" si="119"/>
        <v>0</v>
      </c>
      <c r="Q40" s="18">
        <f t="shared" si="208"/>
        <v>0</v>
      </c>
      <c r="R40" s="18">
        <f t="shared" si="209"/>
        <v>0</v>
      </c>
      <c r="S40" s="18">
        <f t="shared" si="210"/>
        <v>0</v>
      </c>
      <c r="T40" s="18">
        <f t="shared" si="211"/>
        <v>0</v>
      </c>
      <c r="U40" s="85">
        <f t="shared" si="212"/>
        <v>0</v>
      </c>
      <c r="V40" s="82">
        <v>0</v>
      </c>
      <c r="W40" s="18">
        <f t="shared" si="213"/>
        <v>0</v>
      </c>
      <c r="X40" s="18">
        <f t="shared" si="214"/>
        <v>0</v>
      </c>
      <c r="Y40" s="18">
        <f t="shared" si="215"/>
        <v>0</v>
      </c>
      <c r="Z40" s="18">
        <f t="shared" si="216"/>
        <v>0</v>
      </c>
      <c r="AA40" s="18">
        <f t="shared" si="120"/>
        <v>0</v>
      </c>
      <c r="AB40" s="18">
        <f t="shared" si="121"/>
        <v>0</v>
      </c>
      <c r="AC40" s="18">
        <f t="shared" si="122"/>
        <v>0</v>
      </c>
      <c r="AD40" s="18">
        <f t="shared" si="123"/>
        <v>0</v>
      </c>
      <c r="AE40" s="18">
        <f t="shared" si="124"/>
        <v>0</v>
      </c>
      <c r="AF40" s="18">
        <f t="shared" si="217"/>
        <v>0</v>
      </c>
      <c r="AG40" s="18">
        <f t="shared" si="218"/>
        <v>0</v>
      </c>
      <c r="AH40" s="18">
        <f t="shared" si="219"/>
        <v>0</v>
      </c>
      <c r="AI40" s="18">
        <f t="shared" si="220"/>
        <v>0</v>
      </c>
      <c r="AJ40" s="85">
        <f t="shared" si="221"/>
        <v>0</v>
      </c>
      <c r="AK40" s="82">
        <v>0</v>
      </c>
      <c r="AL40" s="18">
        <f t="shared" si="222"/>
        <v>0</v>
      </c>
      <c r="AM40" s="18">
        <f t="shared" si="223"/>
        <v>0</v>
      </c>
      <c r="AN40" s="18">
        <f t="shared" si="224"/>
        <v>0</v>
      </c>
      <c r="AO40" s="18">
        <f t="shared" si="225"/>
        <v>0</v>
      </c>
      <c r="AP40" s="18">
        <f t="shared" si="125"/>
        <v>0</v>
      </c>
      <c r="AQ40" s="18">
        <f t="shared" si="126"/>
        <v>0</v>
      </c>
      <c r="AR40" s="18">
        <f t="shared" si="127"/>
        <v>0</v>
      </c>
      <c r="AS40" s="18">
        <f t="shared" si="128"/>
        <v>0</v>
      </c>
      <c r="AT40" s="18">
        <f t="shared" si="129"/>
        <v>0</v>
      </c>
      <c r="AU40" s="18">
        <f t="shared" si="226"/>
        <v>0</v>
      </c>
      <c r="AV40" s="18">
        <f t="shared" si="227"/>
        <v>0</v>
      </c>
      <c r="AW40" s="18">
        <f t="shared" si="228"/>
        <v>0</v>
      </c>
      <c r="AX40" s="18">
        <f t="shared" si="229"/>
        <v>0</v>
      </c>
      <c r="AY40" s="85">
        <f t="shared" si="230"/>
        <v>0</v>
      </c>
      <c r="AZ40" s="82">
        <v>0</v>
      </c>
      <c r="BA40" s="18">
        <f t="shared" si="231"/>
        <v>0</v>
      </c>
      <c r="BB40" s="18">
        <f t="shared" si="232"/>
        <v>0</v>
      </c>
      <c r="BC40" s="18">
        <f t="shared" si="233"/>
        <v>0</v>
      </c>
      <c r="BD40" s="18">
        <f t="shared" si="234"/>
        <v>0</v>
      </c>
      <c r="BE40" s="18">
        <f t="shared" si="130"/>
        <v>0</v>
      </c>
      <c r="BF40" s="18">
        <f t="shared" si="131"/>
        <v>0</v>
      </c>
      <c r="BG40" s="18">
        <f t="shared" si="132"/>
        <v>0</v>
      </c>
      <c r="BH40" s="18">
        <f t="shared" si="133"/>
        <v>0</v>
      </c>
      <c r="BI40" s="18">
        <f t="shared" si="134"/>
        <v>0</v>
      </c>
      <c r="BJ40" s="18">
        <f t="shared" si="235"/>
        <v>0</v>
      </c>
      <c r="BK40" s="18">
        <f t="shared" si="236"/>
        <v>0</v>
      </c>
      <c r="BL40" s="18">
        <f t="shared" si="237"/>
        <v>0</v>
      </c>
      <c r="BM40" s="18">
        <f t="shared" si="238"/>
        <v>0</v>
      </c>
      <c r="BN40" s="85">
        <f t="shared" si="239"/>
        <v>0</v>
      </c>
      <c r="BO40" s="82">
        <v>0</v>
      </c>
      <c r="BP40" s="18">
        <f t="shared" si="240"/>
        <v>0</v>
      </c>
      <c r="BQ40" s="18">
        <f t="shared" si="241"/>
        <v>0</v>
      </c>
      <c r="BR40" s="18">
        <f t="shared" si="242"/>
        <v>0</v>
      </c>
      <c r="BS40" s="18">
        <f t="shared" si="243"/>
        <v>0</v>
      </c>
      <c r="BT40" s="18">
        <f t="shared" si="136"/>
        <v>0</v>
      </c>
      <c r="BU40" s="18">
        <f t="shared" si="187"/>
        <v>0</v>
      </c>
      <c r="BV40" s="18">
        <f t="shared" si="199"/>
        <v>0</v>
      </c>
      <c r="BW40" s="18">
        <f t="shared" si="200"/>
        <v>0</v>
      </c>
      <c r="BX40" s="18">
        <f t="shared" si="201"/>
        <v>0</v>
      </c>
      <c r="BY40" s="18">
        <f t="shared" si="244"/>
        <v>0</v>
      </c>
      <c r="BZ40" s="18">
        <f t="shared" si="245"/>
        <v>0</v>
      </c>
      <c r="CA40" s="18">
        <f t="shared" si="246"/>
        <v>0</v>
      </c>
      <c r="CB40" s="18">
        <f t="shared" si="247"/>
        <v>0</v>
      </c>
      <c r="CC40" s="85">
        <f t="shared" si="248"/>
        <v>0</v>
      </c>
      <c r="CD40" s="82">
        <v>0</v>
      </c>
      <c r="CE40" s="18">
        <f t="shared" si="249"/>
        <v>0</v>
      </c>
      <c r="CF40" s="18">
        <f t="shared" si="250"/>
        <v>0</v>
      </c>
      <c r="CG40" s="18">
        <f t="shared" si="251"/>
        <v>0</v>
      </c>
      <c r="CH40" s="18">
        <f t="shared" si="252"/>
        <v>0</v>
      </c>
      <c r="CI40" s="18">
        <f t="shared" si="143"/>
        <v>0</v>
      </c>
      <c r="CJ40" s="18">
        <f t="shared" si="144"/>
        <v>0</v>
      </c>
      <c r="CK40" s="18">
        <f t="shared" si="145"/>
        <v>0</v>
      </c>
      <c r="CL40" s="18">
        <f t="shared" si="146"/>
        <v>0</v>
      </c>
      <c r="CM40" s="18">
        <f t="shared" si="147"/>
        <v>0</v>
      </c>
      <c r="CN40" s="18">
        <f t="shared" si="253"/>
        <v>0</v>
      </c>
      <c r="CO40" s="18">
        <f t="shared" si="254"/>
        <v>0</v>
      </c>
      <c r="CP40" s="18">
        <f t="shared" si="255"/>
        <v>0</v>
      </c>
      <c r="CQ40" s="18">
        <f t="shared" si="256"/>
        <v>0</v>
      </c>
      <c r="CR40" s="85">
        <f t="shared" si="257"/>
        <v>0</v>
      </c>
      <c r="CS40" s="82">
        <v>0</v>
      </c>
      <c r="CT40" s="18">
        <f t="shared" si="258"/>
        <v>0</v>
      </c>
      <c r="CU40" s="18">
        <f t="shared" si="259"/>
        <v>0</v>
      </c>
      <c r="CV40" s="18">
        <f t="shared" si="260"/>
        <v>0</v>
      </c>
      <c r="CW40" s="18">
        <f t="shared" si="261"/>
        <v>0</v>
      </c>
      <c r="CX40" s="18">
        <f t="shared" si="148"/>
        <v>0</v>
      </c>
      <c r="CY40" s="18">
        <f t="shared" si="149"/>
        <v>0</v>
      </c>
      <c r="CZ40" s="18">
        <f t="shared" si="150"/>
        <v>0</v>
      </c>
      <c r="DA40" s="18">
        <f t="shared" si="151"/>
        <v>0</v>
      </c>
      <c r="DB40" s="18">
        <f t="shared" si="152"/>
        <v>0</v>
      </c>
      <c r="DC40" s="18">
        <f t="shared" si="262"/>
        <v>0</v>
      </c>
      <c r="DD40" s="18">
        <f t="shared" si="263"/>
        <v>0</v>
      </c>
      <c r="DE40" s="18">
        <f t="shared" si="264"/>
        <v>0</v>
      </c>
      <c r="DF40" s="18">
        <f t="shared" si="265"/>
        <v>0</v>
      </c>
      <c r="DG40" s="85">
        <f t="shared" si="266"/>
        <v>0</v>
      </c>
      <c r="DH40" s="82">
        <v>0</v>
      </c>
      <c r="DI40" s="18">
        <f t="shared" si="267"/>
        <v>0</v>
      </c>
      <c r="DJ40" s="18">
        <f t="shared" si="268"/>
        <v>0</v>
      </c>
      <c r="DK40" s="18">
        <f t="shared" si="269"/>
        <v>0</v>
      </c>
      <c r="DL40" s="18">
        <f t="shared" si="270"/>
        <v>0</v>
      </c>
      <c r="DM40" s="18">
        <f t="shared" si="153"/>
        <v>0</v>
      </c>
      <c r="DN40" s="18">
        <f t="shared" si="154"/>
        <v>0</v>
      </c>
      <c r="DO40" s="18">
        <f t="shared" si="155"/>
        <v>0</v>
      </c>
      <c r="DP40" s="18">
        <f t="shared" si="156"/>
        <v>0</v>
      </c>
      <c r="DQ40" s="18">
        <f t="shared" si="157"/>
        <v>0</v>
      </c>
      <c r="DR40" s="18">
        <f t="shared" si="271"/>
        <v>0</v>
      </c>
      <c r="DS40" s="18">
        <f t="shared" si="272"/>
        <v>0</v>
      </c>
      <c r="DT40" s="18">
        <f t="shared" si="273"/>
        <v>0</v>
      </c>
      <c r="DU40" s="18">
        <f t="shared" si="274"/>
        <v>0</v>
      </c>
      <c r="DV40" s="85">
        <f t="shared" si="275"/>
        <v>0</v>
      </c>
      <c r="DW40" s="82">
        <v>0</v>
      </c>
      <c r="DX40" s="18">
        <f t="shared" si="276"/>
        <v>0</v>
      </c>
      <c r="DY40" s="18">
        <f t="shared" si="277"/>
        <v>0</v>
      </c>
      <c r="DZ40" s="18">
        <f t="shared" si="278"/>
        <v>0</v>
      </c>
      <c r="EA40" s="18">
        <f t="shared" si="279"/>
        <v>0</v>
      </c>
      <c r="EB40" s="18">
        <f t="shared" si="158"/>
        <v>0</v>
      </c>
      <c r="EC40" s="18">
        <f t="shared" si="159"/>
        <v>0</v>
      </c>
      <c r="ED40" s="18">
        <f t="shared" si="160"/>
        <v>0</v>
      </c>
      <c r="EE40" s="18">
        <f t="shared" si="161"/>
        <v>0</v>
      </c>
      <c r="EF40" s="18">
        <f t="shared" si="162"/>
        <v>0</v>
      </c>
      <c r="EG40" s="18">
        <f t="shared" si="280"/>
        <v>0</v>
      </c>
      <c r="EH40" s="18">
        <f t="shared" si="281"/>
        <v>0</v>
      </c>
      <c r="EI40" s="18">
        <f t="shared" si="282"/>
        <v>0</v>
      </c>
      <c r="EJ40" s="18">
        <f t="shared" si="283"/>
        <v>0</v>
      </c>
      <c r="EK40" s="85">
        <f t="shared" si="284"/>
        <v>0</v>
      </c>
      <c r="EL40" s="82">
        <v>0</v>
      </c>
      <c r="EM40" s="18">
        <f t="shared" si="285"/>
        <v>0</v>
      </c>
      <c r="EN40" s="18">
        <f t="shared" si="286"/>
        <v>0</v>
      </c>
      <c r="EO40" s="18">
        <f t="shared" si="287"/>
        <v>0</v>
      </c>
      <c r="EP40" s="18">
        <f t="shared" si="288"/>
        <v>0</v>
      </c>
      <c r="EQ40" s="18">
        <f t="shared" si="163"/>
        <v>0</v>
      </c>
      <c r="ER40" s="18">
        <f t="shared" si="164"/>
        <v>0</v>
      </c>
      <c r="ES40" s="18">
        <f t="shared" si="165"/>
        <v>0</v>
      </c>
      <c r="ET40" s="18">
        <f t="shared" si="166"/>
        <v>0</v>
      </c>
      <c r="EU40" s="18">
        <f t="shared" si="167"/>
        <v>0</v>
      </c>
      <c r="EV40" s="18">
        <f t="shared" si="289"/>
        <v>0</v>
      </c>
      <c r="EW40" s="18">
        <f t="shared" si="290"/>
        <v>0</v>
      </c>
      <c r="EX40" s="18">
        <f t="shared" si="291"/>
        <v>0</v>
      </c>
      <c r="EY40" s="18">
        <f t="shared" si="292"/>
        <v>0</v>
      </c>
      <c r="EZ40" s="85">
        <f t="shared" si="293"/>
        <v>0</v>
      </c>
      <c r="FA40" s="82">
        <v>0</v>
      </c>
      <c r="FB40" s="18">
        <f t="shared" si="294"/>
        <v>0</v>
      </c>
      <c r="FC40" s="18">
        <f t="shared" si="295"/>
        <v>0</v>
      </c>
      <c r="FD40" s="18">
        <f t="shared" si="296"/>
        <v>0</v>
      </c>
      <c r="FE40" s="18">
        <f t="shared" si="297"/>
        <v>0</v>
      </c>
      <c r="FF40" s="18">
        <f t="shared" si="168"/>
        <v>0</v>
      </c>
      <c r="FG40" s="18">
        <f t="shared" si="169"/>
        <v>0</v>
      </c>
      <c r="FH40" s="18">
        <f t="shared" si="170"/>
        <v>0</v>
      </c>
      <c r="FI40" s="18">
        <f t="shared" si="171"/>
        <v>0</v>
      </c>
      <c r="FJ40" s="18">
        <f t="shared" si="172"/>
        <v>0</v>
      </c>
      <c r="FK40" s="18">
        <f t="shared" si="298"/>
        <v>0</v>
      </c>
      <c r="FL40" s="18">
        <f t="shared" si="299"/>
        <v>0</v>
      </c>
      <c r="FM40" s="18">
        <f t="shared" si="300"/>
        <v>0</v>
      </c>
      <c r="FN40" s="18">
        <f t="shared" si="301"/>
        <v>0</v>
      </c>
      <c r="FO40" s="85">
        <f t="shared" si="302"/>
        <v>0</v>
      </c>
      <c r="FP40" s="82">
        <v>0</v>
      </c>
      <c r="FQ40" s="18">
        <f t="shared" si="303"/>
        <v>0</v>
      </c>
      <c r="FR40" s="18">
        <f t="shared" si="304"/>
        <v>0</v>
      </c>
      <c r="FS40" s="18">
        <f t="shared" si="305"/>
        <v>0</v>
      </c>
      <c r="FT40" s="18">
        <f t="shared" si="306"/>
        <v>0</v>
      </c>
      <c r="FU40" s="18">
        <f t="shared" si="173"/>
        <v>0</v>
      </c>
      <c r="FV40" s="18">
        <f t="shared" si="174"/>
        <v>0</v>
      </c>
      <c r="FW40" s="18">
        <f t="shared" si="175"/>
        <v>0</v>
      </c>
      <c r="FX40" s="18">
        <f t="shared" si="176"/>
        <v>0</v>
      </c>
      <c r="FY40" s="18">
        <f t="shared" si="177"/>
        <v>0</v>
      </c>
      <c r="FZ40" s="18">
        <f t="shared" si="307"/>
        <v>0</v>
      </c>
      <c r="GA40" s="18">
        <f t="shared" si="308"/>
        <v>0</v>
      </c>
      <c r="GB40" s="18">
        <f t="shared" si="309"/>
        <v>0</v>
      </c>
      <c r="GC40" s="18">
        <f t="shared" si="310"/>
        <v>0</v>
      </c>
      <c r="GD40" s="85">
        <f t="shared" si="311"/>
        <v>0</v>
      </c>
      <c r="GE40" s="82">
        <v>0</v>
      </c>
      <c r="GF40" s="18">
        <f t="shared" si="312"/>
        <v>0</v>
      </c>
      <c r="GG40" s="18">
        <f t="shared" si="313"/>
        <v>0</v>
      </c>
      <c r="GH40" s="18">
        <f t="shared" si="314"/>
        <v>0</v>
      </c>
      <c r="GI40" s="18">
        <f t="shared" si="315"/>
        <v>0</v>
      </c>
      <c r="GJ40" s="18">
        <f t="shared" si="178"/>
        <v>0</v>
      </c>
      <c r="GK40" s="18">
        <f t="shared" si="179"/>
        <v>0</v>
      </c>
      <c r="GL40" s="18">
        <f t="shared" si="180"/>
        <v>0</v>
      </c>
      <c r="GM40" s="18">
        <f t="shared" si="181"/>
        <v>0</v>
      </c>
      <c r="GN40" s="18">
        <f t="shared" si="182"/>
        <v>0</v>
      </c>
      <c r="GO40" s="18">
        <f t="shared" si="316"/>
        <v>0</v>
      </c>
      <c r="GP40" s="18">
        <f t="shared" si="317"/>
        <v>0</v>
      </c>
      <c r="GQ40" s="18">
        <f t="shared" si="318"/>
        <v>0</v>
      </c>
      <c r="GR40" s="18">
        <f t="shared" si="319"/>
        <v>0</v>
      </c>
      <c r="GS40" s="85">
        <f t="shared" si="320"/>
        <v>0</v>
      </c>
    </row>
    <row r="41" spans="1:201" ht="30" x14ac:dyDescent="0.2">
      <c r="A41" s="89">
        <v>35</v>
      </c>
      <c r="B41" s="54" t="s">
        <v>30</v>
      </c>
      <c r="C41" s="71">
        <v>441457</v>
      </c>
      <c r="D41" s="71">
        <v>381037</v>
      </c>
      <c r="E41" s="71">
        <f t="shared" si="202"/>
        <v>0.53672975122006972</v>
      </c>
      <c r="F41" s="99">
        <f t="shared" si="203"/>
        <v>0.46327024877993028</v>
      </c>
      <c r="G41" s="84">
        <v>0</v>
      </c>
      <c r="H41" s="18">
        <f t="shared" si="204"/>
        <v>0</v>
      </c>
      <c r="I41" s="18">
        <f t="shared" si="205"/>
        <v>0</v>
      </c>
      <c r="J41" s="18">
        <f t="shared" si="206"/>
        <v>0</v>
      </c>
      <c r="K41" s="18">
        <f t="shared" si="207"/>
        <v>0</v>
      </c>
      <c r="L41" s="18">
        <f t="shared" si="115"/>
        <v>0</v>
      </c>
      <c r="M41" s="18">
        <f t="shared" si="116"/>
        <v>0</v>
      </c>
      <c r="N41" s="18">
        <f t="shared" si="117"/>
        <v>0</v>
      </c>
      <c r="O41" s="18">
        <f t="shared" si="118"/>
        <v>0</v>
      </c>
      <c r="P41" s="18">
        <f t="shared" si="119"/>
        <v>0</v>
      </c>
      <c r="Q41" s="18">
        <f t="shared" si="208"/>
        <v>0</v>
      </c>
      <c r="R41" s="18">
        <f t="shared" si="209"/>
        <v>0</v>
      </c>
      <c r="S41" s="18">
        <f t="shared" si="210"/>
        <v>0</v>
      </c>
      <c r="T41" s="18">
        <f t="shared" si="211"/>
        <v>0</v>
      </c>
      <c r="U41" s="85">
        <f t="shared" si="212"/>
        <v>0</v>
      </c>
      <c r="V41" s="82">
        <v>0</v>
      </c>
      <c r="W41" s="18">
        <f t="shared" si="213"/>
        <v>0</v>
      </c>
      <c r="X41" s="18">
        <f t="shared" si="214"/>
        <v>0</v>
      </c>
      <c r="Y41" s="18">
        <f t="shared" si="215"/>
        <v>0</v>
      </c>
      <c r="Z41" s="18">
        <f t="shared" si="216"/>
        <v>0</v>
      </c>
      <c r="AA41" s="18">
        <f t="shared" si="120"/>
        <v>0</v>
      </c>
      <c r="AB41" s="18">
        <f t="shared" si="121"/>
        <v>0</v>
      </c>
      <c r="AC41" s="18">
        <f t="shared" si="122"/>
        <v>0</v>
      </c>
      <c r="AD41" s="18">
        <f t="shared" si="123"/>
        <v>0</v>
      </c>
      <c r="AE41" s="18">
        <f t="shared" si="124"/>
        <v>0</v>
      </c>
      <c r="AF41" s="18">
        <f t="shared" si="217"/>
        <v>0</v>
      </c>
      <c r="AG41" s="18">
        <f t="shared" si="218"/>
        <v>0</v>
      </c>
      <c r="AH41" s="18">
        <f t="shared" si="219"/>
        <v>0</v>
      </c>
      <c r="AI41" s="18">
        <f t="shared" si="220"/>
        <v>0</v>
      </c>
      <c r="AJ41" s="85">
        <f t="shared" si="221"/>
        <v>0</v>
      </c>
      <c r="AK41" s="82">
        <v>0</v>
      </c>
      <c r="AL41" s="18">
        <f t="shared" si="222"/>
        <v>0</v>
      </c>
      <c r="AM41" s="18">
        <f t="shared" si="223"/>
        <v>0</v>
      </c>
      <c r="AN41" s="18">
        <f t="shared" si="224"/>
        <v>0</v>
      </c>
      <c r="AO41" s="18">
        <f t="shared" si="225"/>
        <v>0</v>
      </c>
      <c r="AP41" s="18">
        <f t="shared" si="125"/>
        <v>0</v>
      </c>
      <c r="AQ41" s="18">
        <f t="shared" si="126"/>
        <v>0</v>
      </c>
      <c r="AR41" s="18">
        <f t="shared" si="127"/>
        <v>0</v>
      </c>
      <c r="AS41" s="18">
        <f t="shared" si="128"/>
        <v>0</v>
      </c>
      <c r="AT41" s="18">
        <f t="shared" si="129"/>
        <v>0</v>
      </c>
      <c r="AU41" s="18">
        <f t="shared" si="226"/>
        <v>0</v>
      </c>
      <c r="AV41" s="18">
        <f t="shared" si="227"/>
        <v>0</v>
      </c>
      <c r="AW41" s="18">
        <f t="shared" si="228"/>
        <v>0</v>
      </c>
      <c r="AX41" s="18">
        <f t="shared" si="229"/>
        <v>0</v>
      </c>
      <c r="AY41" s="85">
        <f t="shared" si="230"/>
        <v>0</v>
      </c>
      <c r="AZ41" s="82">
        <v>0</v>
      </c>
      <c r="BA41" s="18">
        <f t="shared" si="231"/>
        <v>0</v>
      </c>
      <c r="BB41" s="18">
        <f t="shared" si="232"/>
        <v>0</v>
      </c>
      <c r="BC41" s="18">
        <f t="shared" si="233"/>
        <v>0</v>
      </c>
      <c r="BD41" s="18">
        <f t="shared" si="234"/>
        <v>0</v>
      </c>
      <c r="BE41" s="18">
        <f t="shared" si="130"/>
        <v>0</v>
      </c>
      <c r="BF41" s="18">
        <f t="shared" si="131"/>
        <v>0</v>
      </c>
      <c r="BG41" s="18">
        <f t="shared" si="132"/>
        <v>0</v>
      </c>
      <c r="BH41" s="18">
        <f t="shared" si="133"/>
        <v>0</v>
      </c>
      <c r="BI41" s="18">
        <f t="shared" si="134"/>
        <v>0</v>
      </c>
      <c r="BJ41" s="18">
        <f t="shared" si="235"/>
        <v>0</v>
      </c>
      <c r="BK41" s="18">
        <f t="shared" si="236"/>
        <v>0</v>
      </c>
      <c r="BL41" s="18">
        <f t="shared" si="237"/>
        <v>0</v>
      </c>
      <c r="BM41" s="18">
        <f t="shared" si="238"/>
        <v>0</v>
      </c>
      <c r="BN41" s="85">
        <f t="shared" si="239"/>
        <v>0</v>
      </c>
      <c r="BO41" s="82">
        <v>2684</v>
      </c>
      <c r="BP41" s="18">
        <f t="shared" si="240"/>
        <v>671</v>
      </c>
      <c r="BQ41" s="18">
        <f t="shared" si="241"/>
        <v>671</v>
      </c>
      <c r="BR41" s="18">
        <f t="shared" si="242"/>
        <v>671</v>
      </c>
      <c r="BS41" s="18">
        <f t="shared" si="243"/>
        <v>671</v>
      </c>
      <c r="BT41" s="18">
        <f t="shared" si="136"/>
        <v>1441</v>
      </c>
      <c r="BU41" s="18">
        <f t="shared" si="187"/>
        <v>360</v>
      </c>
      <c r="BV41" s="18">
        <f t="shared" si="199"/>
        <v>360</v>
      </c>
      <c r="BW41" s="18">
        <f t="shared" si="200"/>
        <v>360</v>
      </c>
      <c r="BX41" s="18">
        <f t="shared" si="201"/>
        <v>361</v>
      </c>
      <c r="BY41" s="18">
        <f t="shared" si="244"/>
        <v>1243</v>
      </c>
      <c r="BZ41" s="18">
        <f t="shared" si="245"/>
        <v>311</v>
      </c>
      <c r="CA41" s="18">
        <f t="shared" si="246"/>
        <v>311</v>
      </c>
      <c r="CB41" s="18">
        <f t="shared" si="247"/>
        <v>311</v>
      </c>
      <c r="CC41" s="85">
        <f t="shared" si="248"/>
        <v>310</v>
      </c>
      <c r="CD41" s="82">
        <v>780</v>
      </c>
      <c r="CE41" s="18">
        <f t="shared" si="249"/>
        <v>195</v>
      </c>
      <c r="CF41" s="18">
        <f t="shared" si="250"/>
        <v>195</v>
      </c>
      <c r="CG41" s="18">
        <f t="shared" si="251"/>
        <v>195</v>
      </c>
      <c r="CH41" s="18">
        <f t="shared" si="252"/>
        <v>195</v>
      </c>
      <c r="CI41" s="18">
        <f t="shared" si="143"/>
        <v>419</v>
      </c>
      <c r="CJ41" s="18">
        <f t="shared" si="144"/>
        <v>105</v>
      </c>
      <c r="CK41" s="18">
        <f t="shared" si="145"/>
        <v>105</v>
      </c>
      <c r="CL41" s="18">
        <f t="shared" si="146"/>
        <v>105</v>
      </c>
      <c r="CM41" s="18">
        <f t="shared" si="147"/>
        <v>104</v>
      </c>
      <c r="CN41" s="18">
        <f t="shared" si="253"/>
        <v>361</v>
      </c>
      <c r="CO41" s="18">
        <f t="shared" si="254"/>
        <v>90</v>
      </c>
      <c r="CP41" s="18">
        <f t="shared" si="255"/>
        <v>90</v>
      </c>
      <c r="CQ41" s="18">
        <f t="shared" si="256"/>
        <v>90</v>
      </c>
      <c r="CR41" s="85">
        <f t="shared" si="257"/>
        <v>91</v>
      </c>
      <c r="CS41" s="82">
        <v>490</v>
      </c>
      <c r="CT41" s="18">
        <f t="shared" si="258"/>
        <v>123</v>
      </c>
      <c r="CU41" s="18">
        <f t="shared" si="259"/>
        <v>123</v>
      </c>
      <c r="CV41" s="18">
        <f t="shared" si="260"/>
        <v>123</v>
      </c>
      <c r="CW41" s="18">
        <f t="shared" si="261"/>
        <v>121</v>
      </c>
      <c r="CX41" s="18">
        <f t="shared" si="148"/>
        <v>263</v>
      </c>
      <c r="CY41" s="18">
        <f t="shared" si="149"/>
        <v>66</v>
      </c>
      <c r="CZ41" s="18">
        <f t="shared" si="150"/>
        <v>66</v>
      </c>
      <c r="DA41" s="18">
        <f t="shared" si="151"/>
        <v>66</v>
      </c>
      <c r="DB41" s="18">
        <f t="shared" si="152"/>
        <v>65</v>
      </c>
      <c r="DC41" s="18">
        <f t="shared" si="262"/>
        <v>227</v>
      </c>
      <c r="DD41" s="18">
        <f t="shared" si="263"/>
        <v>57</v>
      </c>
      <c r="DE41" s="18">
        <f t="shared" si="264"/>
        <v>57</v>
      </c>
      <c r="DF41" s="18">
        <f t="shared" si="265"/>
        <v>57</v>
      </c>
      <c r="DG41" s="85">
        <f t="shared" si="266"/>
        <v>56</v>
      </c>
      <c r="DH41" s="82">
        <v>0</v>
      </c>
      <c r="DI41" s="18">
        <f t="shared" si="267"/>
        <v>0</v>
      </c>
      <c r="DJ41" s="18">
        <f t="shared" si="268"/>
        <v>0</v>
      </c>
      <c r="DK41" s="18">
        <f t="shared" si="269"/>
        <v>0</v>
      </c>
      <c r="DL41" s="18">
        <f t="shared" si="270"/>
        <v>0</v>
      </c>
      <c r="DM41" s="18">
        <f t="shared" si="153"/>
        <v>0</v>
      </c>
      <c r="DN41" s="18">
        <f t="shared" si="154"/>
        <v>0</v>
      </c>
      <c r="DO41" s="18">
        <f t="shared" si="155"/>
        <v>0</v>
      </c>
      <c r="DP41" s="18">
        <f t="shared" si="156"/>
        <v>0</v>
      </c>
      <c r="DQ41" s="18">
        <f t="shared" si="157"/>
        <v>0</v>
      </c>
      <c r="DR41" s="18">
        <f t="shared" si="271"/>
        <v>0</v>
      </c>
      <c r="DS41" s="18">
        <f t="shared" si="272"/>
        <v>0</v>
      </c>
      <c r="DT41" s="18">
        <f t="shared" si="273"/>
        <v>0</v>
      </c>
      <c r="DU41" s="18">
        <f t="shared" si="274"/>
        <v>0</v>
      </c>
      <c r="DV41" s="85">
        <f t="shared" si="275"/>
        <v>0</v>
      </c>
      <c r="DW41" s="82">
        <v>0</v>
      </c>
      <c r="DX41" s="18">
        <f t="shared" si="276"/>
        <v>0</v>
      </c>
      <c r="DY41" s="18">
        <f t="shared" si="277"/>
        <v>0</v>
      </c>
      <c r="DZ41" s="18">
        <f t="shared" si="278"/>
        <v>0</v>
      </c>
      <c r="EA41" s="18">
        <f t="shared" si="279"/>
        <v>0</v>
      </c>
      <c r="EB41" s="18">
        <f t="shared" si="158"/>
        <v>0</v>
      </c>
      <c r="EC41" s="18">
        <f t="shared" si="159"/>
        <v>0</v>
      </c>
      <c r="ED41" s="18">
        <f t="shared" si="160"/>
        <v>0</v>
      </c>
      <c r="EE41" s="18">
        <f t="shared" si="161"/>
        <v>0</v>
      </c>
      <c r="EF41" s="18">
        <f t="shared" si="162"/>
        <v>0</v>
      </c>
      <c r="EG41" s="18">
        <f t="shared" si="280"/>
        <v>0</v>
      </c>
      <c r="EH41" s="18">
        <f t="shared" si="281"/>
        <v>0</v>
      </c>
      <c r="EI41" s="18">
        <f t="shared" si="282"/>
        <v>0</v>
      </c>
      <c r="EJ41" s="18">
        <f t="shared" si="283"/>
        <v>0</v>
      </c>
      <c r="EK41" s="85">
        <f t="shared" si="284"/>
        <v>0</v>
      </c>
      <c r="EL41" s="82">
        <v>0</v>
      </c>
      <c r="EM41" s="18">
        <f t="shared" si="285"/>
        <v>0</v>
      </c>
      <c r="EN41" s="18">
        <f t="shared" si="286"/>
        <v>0</v>
      </c>
      <c r="EO41" s="18">
        <f t="shared" si="287"/>
        <v>0</v>
      </c>
      <c r="EP41" s="18">
        <f t="shared" si="288"/>
        <v>0</v>
      </c>
      <c r="EQ41" s="18">
        <f t="shared" si="163"/>
        <v>0</v>
      </c>
      <c r="ER41" s="18">
        <f t="shared" si="164"/>
        <v>0</v>
      </c>
      <c r="ES41" s="18">
        <f t="shared" si="165"/>
        <v>0</v>
      </c>
      <c r="ET41" s="18">
        <f t="shared" si="166"/>
        <v>0</v>
      </c>
      <c r="EU41" s="18">
        <f t="shared" si="167"/>
        <v>0</v>
      </c>
      <c r="EV41" s="18">
        <f t="shared" si="289"/>
        <v>0</v>
      </c>
      <c r="EW41" s="18">
        <f t="shared" si="290"/>
        <v>0</v>
      </c>
      <c r="EX41" s="18">
        <f t="shared" si="291"/>
        <v>0</v>
      </c>
      <c r="EY41" s="18">
        <f t="shared" si="292"/>
        <v>0</v>
      </c>
      <c r="EZ41" s="85">
        <f t="shared" si="293"/>
        <v>0</v>
      </c>
      <c r="FA41" s="82">
        <v>0</v>
      </c>
      <c r="FB41" s="18">
        <f t="shared" si="294"/>
        <v>0</v>
      </c>
      <c r="FC41" s="18">
        <f t="shared" si="295"/>
        <v>0</v>
      </c>
      <c r="FD41" s="18">
        <f t="shared" si="296"/>
        <v>0</v>
      </c>
      <c r="FE41" s="18">
        <f t="shared" si="297"/>
        <v>0</v>
      </c>
      <c r="FF41" s="18">
        <f t="shared" si="168"/>
        <v>0</v>
      </c>
      <c r="FG41" s="18">
        <f t="shared" si="169"/>
        <v>0</v>
      </c>
      <c r="FH41" s="18">
        <f t="shared" si="170"/>
        <v>0</v>
      </c>
      <c r="FI41" s="18">
        <f t="shared" si="171"/>
        <v>0</v>
      </c>
      <c r="FJ41" s="18">
        <f t="shared" si="172"/>
        <v>0</v>
      </c>
      <c r="FK41" s="18">
        <f t="shared" si="298"/>
        <v>0</v>
      </c>
      <c r="FL41" s="18">
        <f t="shared" si="299"/>
        <v>0</v>
      </c>
      <c r="FM41" s="18">
        <f t="shared" si="300"/>
        <v>0</v>
      </c>
      <c r="FN41" s="18">
        <f t="shared" si="301"/>
        <v>0</v>
      </c>
      <c r="FO41" s="85">
        <f t="shared" si="302"/>
        <v>0</v>
      </c>
      <c r="FP41" s="82">
        <v>0</v>
      </c>
      <c r="FQ41" s="18">
        <f t="shared" si="303"/>
        <v>0</v>
      </c>
      <c r="FR41" s="18">
        <f t="shared" si="304"/>
        <v>0</v>
      </c>
      <c r="FS41" s="18">
        <f t="shared" si="305"/>
        <v>0</v>
      </c>
      <c r="FT41" s="18">
        <f t="shared" si="306"/>
        <v>0</v>
      </c>
      <c r="FU41" s="18">
        <f t="shared" si="173"/>
        <v>0</v>
      </c>
      <c r="FV41" s="18">
        <f t="shared" si="174"/>
        <v>0</v>
      </c>
      <c r="FW41" s="18">
        <f t="shared" si="175"/>
        <v>0</v>
      </c>
      <c r="FX41" s="18">
        <f t="shared" si="176"/>
        <v>0</v>
      </c>
      <c r="FY41" s="18">
        <f t="shared" si="177"/>
        <v>0</v>
      </c>
      <c r="FZ41" s="18">
        <f t="shared" si="307"/>
        <v>0</v>
      </c>
      <c r="GA41" s="18">
        <f t="shared" si="308"/>
        <v>0</v>
      </c>
      <c r="GB41" s="18">
        <f t="shared" si="309"/>
        <v>0</v>
      </c>
      <c r="GC41" s="18">
        <f t="shared" si="310"/>
        <v>0</v>
      </c>
      <c r="GD41" s="85">
        <f t="shared" si="311"/>
        <v>0</v>
      </c>
      <c r="GE41" s="82">
        <v>0</v>
      </c>
      <c r="GF41" s="18">
        <f t="shared" si="312"/>
        <v>0</v>
      </c>
      <c r="GG41" s="18">
        <f t="shared" si="313"/>
        <v>0</v>
      </c>
      <c r="GH41" s="18">
        <f t="shared" si="314"/>
        <v>0</v>
      </c>
      <c r="GI41" s="18">
        <f t="shared" si="315"/>
        <v>0</v>
      </c>
      <c r="GJ41" s="18">
        <f t="shared" si="178"/>
        <v>0</v>
      </c>
      <c r="GK41" s="18">
        <f t="shared" si="179"/>
        <v>0</v>
      </c>
      <c r="GL41" s="18">
        <f t="shared" si="180"/>
        <v>0</v>
      </c>
      <c r="GM41" s="18">
        <f t="shared" si="181"/>
        <v>0</v>
      </c>
      <c r="GN41" s="18">
        <f t="shared" si="182"/>
        <v>0</v>
      </c>
      <c r="GO41" s="18">
        <f t="shared" si="316"/>
        <v>0</v>
      </c>
      <c r="GP41" s="18">
        <f t="shared" si="317"/>
        <v>0</v>
      </c>
      <c r="GQ41" s="18">
        <f t="shared" si="318"/>
        <v>0</v>
      </c>
      <c r="GR41" s="18">
        <f t="shared" si="319"/>
        <v>0</v>
      </c>
      <c r="GS41" s="85">
        <f t="shared" si="320"/>
        <v>0</v>
      </c>
    </row>
    <row r="42" spans="1:201" ht="30" x14ac:dyDescent="0.2">
      <c r="A42" s="89">
        <v>36</v>
      </c>
      <c r="B42" s="54" t="s">
        <v>73</v>
      </c>
      <c r="C42" s="71">
        <v>441457</v>
      </c>
      <c r="D42" s="71">
        <v>381037</v>
      </c>
      <c r="E42" s="71">
        <f t="shared" si="202"/>
        <v>0.53672975122006972</v>
      </c>
      <c r="F42" s="99">
        <f t="shared" si="203"/>
        <v>0.46327024877993028</v>
      </c>
      <c r="G42" s="84">
        <v>2892</v>
      </c>
      <c r="H42" s="18">
        <f t="shared" si="204"/>
        <v>723</v>
      </c>
      <c r="I42" s="18">
        <f t="shared" si="205"/>
        <v>723</v>
      </c>
      <c r="J42" s="18">
        <f t="shared" si="206"/>
        <v>723</v>
      </c>
      <c r="K42" s="18">
        <f t="shared" si="207"/>
        <v>723</v>
      </c>
      <c r="L42" s="18">
        <f t="shared" si="115"/>
        <v>1552</v>
      </c>
      <c r="M42" s="18">
        <f t="shared" si="116"/>
        <v>388</v>
      </c>
      <c r="N42" s="18">
        <f t="shared" si="117"/>
        <v>388</v>
      </c>
      <c r="O42" s="18">
        <f t="shared" si="118"/>
        <v>388</v>
      </c>
      <c r="P42" s="18">
        <f t="shared" si="119"/>
        <v>388</v>
      </c>
      <c r="Q42" s="18">
        <f t="shared" si="208"/>
        <v>1340</v>
      </c>
      <c r="R42" s="18">
        <f t="shared" si="209"/>
        <v>335</v>
      </c>
      <c r="S42" s="18">
        <f t="shared" si="210"/>
        <v>335</v>
      </c>
      <c r="T42" s="18">
        <f t="shared" si="211"/>
        <v>335</v>
      </c>
      <c r="U42" s="85">
        <f t="shared" si="212"/>
        <v>335</v>
      </c>
      <c r="V42" s="82">
        <v>4958</v>
      </c>
      <c r="W42" s="18">
        <f t="shared" si="213"/>
        <v>1240</v>
      </c>
      <c r="X42" s="18">
        <f t="shared" si="214"/>
        <v>1240</v>
      </c>
      <c r="Y42" s="18">
        <f t="shared" si="215"/>
        <v>1240</v>
      </c>
      <c r="Z42" s="18">
        <f t="shared" si="216"/>
        <v>1238</v>
      </c>
      <c r="AA42" s="18">
        <f t="shared" si="120"/>
        <v>2661</v>
      </c>
      <c r="AB42" s="18">
        <f t="shared" si="121"/>
        <v>665</v>
      </c>
      <c r="AC42" s="18">
        <f t="shared" si="122"/>
        <v>665</v>
      </c>
      <c r="AD42" s="18">
        <f t="shared" si="123"/>
        <v>665</v>
      </c>
      <c r="AE42" s="18">
        <f t="shared" si="124"/>
        <v>666</v>
      </c>
      <c r="AF42" s="18">
        <f t="shared" si="217"/>
        <v>2297</v>
      </c>
      <c r="AG42" s="18">
        <f t="shared" si="218"/>
        <v>574</v>
      </c>
      <c r="AH42" s="18">
        <f t="shared" si="219"/>
        <v>574</v>
      </c>
      <c r="AI42" s="18">
        <f t="shared" si="220"/>
        <v>574</v>
      </c>
      <c r="AJ42" s="85">
        <f t="shared" si="221"/>
        <v>575</v>
      </c>
      <c r="AK42" s="82">
        <v>0</v>
      </c>
      <c r="AL42" s="18">
        <f t="shared" si="222"/>
        <v>0</v>
      </c>
      <c r="AM42" s="18">
        <f t="shared" si="223"/>
        <v>0</v>
      </c>
      <c r="AN42" s="18">
        <f t="shared" si="224"/>
        <v>0</v>
      </c>
      <c r="AO42" s="18">
        <f t="shared" si="225"/>
        <v>0</v>
      </c>
      <c r="AP42" s="18">
        <f t="shared" si="125"/>
        <v>0</v>
      </c>
      <c r="AQ42" s="18">
        <f t="shared" si="126"/>
        <v>0</v>
      </c>
      <c r="AR42" s="18">
        <f t="shared" si="127"/>
        <v>0</v>
      </c>
      <c r="AS42" s="18">
        <f t="shared" si="128"/>
        <v>0</v>
      </c>
      <c r="AT42" s="18">
        <f t="shared" si="129"/>
        <v>0</v>
      </c>
      <c r="AU42" s="18">
        <f t="shared" si="226"/>
        <v>0</v>
      </c>
      <c r="AV42" s="18">
        <f t="shared" si="227"/>
        <v>0</v>
      </c>
      <c r="AW42" s="18">
        <f t="shared" si="228"/>
        <v>0</v>
      </c>
      <c r="AX42" s="18">
        <f t="shared" si="229"/>
        <v>0</v>
      </c>
      <c r="AY42" s="85">
        <f t="shared" si="230"/>
        <v>0</v>
      </c>
      <c r="AZ42" s="82">
        <v>0</v>
      </c>
      <c r="BA42" s="18">
        <f t="shared" si="231"/>
        <v>0</v>
      </c>
      <c r="BB42" s="18">
        <f t="shared" si="232"/>
        <v>0</v>
      </c>
      <c r="BC42" s="18">
        <f t="shared" si="233"/>
        <v>0</v>
      </c>
      <c r="BD42" s="18">
        <f t="shared" si="234"/>
        <v>0</v>
      </c>
      <c r="BE42" s="18">
        <f t="shared" si="130"/>
        <v>0</v>
      </c>
      <c r="BF42" s="18">
        <f t="shared" si="131"/>
        <v>0</v>
      </c>
      <c r="BG42" s="18">
        <f t="shared" si="132"/>
        <v>0</v>
      </c>
      <c r="BH42" s="18">
        <f t="shared" si="133"/>
        <v>0</v>
      </c>
      <c r="BI42" s="18">
        <f t="shared" si="134"/>
        <v>0</v>
      </c>
      <c r="BJ42" s="18">
        <f t="shared" si="235"/>
        <v>0</v>
      </c>
      <c r="BK42" s="18">
        <f t="shared" si="236"/>
        <v>0</v>
      </c>
      <c r="BL42" s="18">
        <f t="shared" si="237"/>
        <v>0</v>
      </c>
      <c r="BM42" s="18">
        <f t="shared" si="238"/>
        <v>0</v>
      </c>
      <c r="BN42" s="85">
        <f t="shared" si="239"/>
        <v>0</v>
      </c>
      <c r="BO42" s="82">
        <v>0</v>
      </c>
      <c r="BP42" s="18">
        <f t="shared" si="240"/>
        <v>0</v>
      </c>
      <c r="BQ42" s="18">
        <f t="shared" si="241"/>
        <v>0</v>
      </c>
      <c r="BR42" s="18">
        <f t="shared" si="242"/>
        <v>0</v>
      </c>
      <c r="BS42" s="18">
        <f t="shared" si="243"/>
        <v>0</v>
      </c>
      <c r="BT42" s="18">
        <f t="shared" si="136"/>
        <v>0</v>
      </c>
      <c r="BU42" s="18">
        <f t="shared" si="187"/>
        <v>0</v>
      </c>
      <c r="BV42" s="18">
        <f t="shared" si="199"/>
        <v>0</v>
      </c>
      <c r="BW42" s="18">
        <f t="shared" si="200"/>
        <v>0</v>
      </c>
      <c r="BX42" s="18">
        <f t="shared" si="201"/>
        <v>0</v>
      </c>
      <c r="BY42" s="18">
        <f t="shared" si="244"/>
        <v>0</v>
      </c>
      <c r="BZ42" s="18">
        <f t="shared" si="245"/>
        <v>0</v>
      </c>
      <c r="CA42" s="18">
        <f t="shared" si="246"/>
        <v>0</v>
      </c>
      <c r="CB42" s="18">
        <f t="shared" si="247"/>
        <v>0</v>
      </c>
      <c r="CC42" s="85">
        <f t="shared" si="248"/>
        <v>0</v>
      </c>
      <c r="CD42" s="82">
        <v>1456</v>
      </c>
      <c r="CE42" s="18">
        <f t="shared" si="249"/>
        <v>364</v>
      </c>
      <c r="CF42" s="18">
        <f t="shared" si="250"/>
        <v>364</v>
      </c>
      <c r="CG42" s="18">
        <f t="shared" si="251"/>
        <v>364</v>
      </c>
      <c r="CH42" s="18">
        <f t="shared" si="252"/>
        <v>364</v>
      </c>
      <c r="CI42" s="18">
        <f t="shared" si="143"/>
        <v>781</v>
      </c>
      <c r="CJ42" s="18">
        <f t="shared" si="144"/>
        <v>195</v>
      </c>
      <c r="CK42" s="18">
        <f t="shared" si="145"/>
        <v>195</v>
      </c>
      <c r="CL42" s="18">
        <f t="shared" si="146"/>
        <v>195</v>
      </c>
      <c r="CM42" s="18">
        <f t="shared" si="147"/>
        <v>196</v>
      </c>
      <c r="CN42" s="18">
        <f t="shared" si="253"/>
        <v>675</v>
      </c>
      <c r="CO42" s="18">
        <f t="shared" si="254"/>
        <v>169</v>
      </c>
      <c r="CP42" s="18">
        <f t="shared" si="255"/>
        <v>169</v>
      </c>
      <c r="CQ42" s="18">
        <f t="shared" si="256"/>
        <v>169</v>
      </c>
      <c r="CR42" s="85">
        <f t="shared" si="257"/>
        <v>168</v>
      </c>
      <c r="CS42" s="82">
        <v>0</v>
      </c>
      <c r="CT42" s="18">
        <f t="shared" si="258"/>
        <v>0</v>
      </c>
      <c r="CU42" s="18">
        <f t="shared" si="259"/>
        <v>0</v>
      </c>
      <c r="CV42" s="18">
        <f t="shared" si="260"/>
        <v>0</v>
      </c>
      <c r="CW42" s="18">
        <f t="shared" si="261"/>
        <v>0</v>
      </c>
      <c r="CX42" s="18">
        <f t="shared" si="148"/>
        <v>0</v>
      </c>
      <c r="CY42" s="18">
        <f t="shared" si="149"/>
        <v>0</v>
      </c>
      <c r="CZ42" s="18">
        <f t="shared" si="150"/>
        <v>0</v>
      </c>
      <c r="DA42" s="18">
        <f t="shared" si="151"/>
        <v>0</v>
      </c>
      <c r="DB42" s="18">
        <f t="shared" si="152"/>
        <v>0</v>
      </c>
      <c r="DC42" s="18">
        <f t="shared" si="262"/>
        <v>0</v>
      </c>
      <c r="DD42" s="18">
        <f t="shared" si="263"/>
        <v>0</v>
      </c>
      <c r="DE42" s="18">
        <f t="shared" si="264"/>
        <v>0</v>
      </c>
      <c r="DF42" s="18">
        <f t="shared" si="265"/>
        <v>0</v>
      </c>
      <c r="DG42" s="85">
        <f t="shared" si="266"/>
        <v>0</v>
      </c>
      <c r="DH42" s="82">
        <v>0</v>
      </c>
      <c r="DI42" s="18">
        <f t="shared" si="267"/>
        <v>0</v>
      </c>
      <c r="DJ42" s="18">
        <f t="shared" si="268"/>
        <v>0</v>
      </c>
      <c r="DK42" s="18">
        <f t="shared" si="269"/>
        <v>0</v>
      </c>
      <c r="DL42" s="18">
        <f t="shared" si="270"/>
        <v>0</v>
      </c>
      <c r="DM42" s="18">
        <f t="shared" si="153"/>
        <v>0</v>
      </c>
      <c r="DN42" s="18">
        <f t="shared" si="154"/>
        <v>0</v>
      </c>
      <c r="DO42" s="18">
        <f t="shared" si="155"/>
        <v>0</v>
      </c>
      <c r="DP42" s="18">
        <f t="shared" si="156"/>
        <v>0</v>
      </c>
      <c r="DQ42" s="18">
        <f t="shared" si="157"/>
        <v>0</v>
      </c>
      <c r="DR42" s="18">
        <f t="shared" si="271"/>
        <v>0</v>
      </c>
      <c r="DS42" s="18">
        <f t="shared" si="272"/>
        <v>0</v>
      </c>
      <c r="DT42" s="18">
        <f t="shared" si="273"/>
        <v>0</v>
      </c>
      <c r="DU42" s="18">
        <f t="shared" si="274"/>
        <v>0</v>
      </c>
      <c r="DV42" s="85">
        <f t="shared" si="275"/>
        <v>0</v>
      </c>
      <c r="DW42" s="82">
        <v>0</v>
      </c>
      <c r="DX42" s="18">
        <f t="shared" si="276"/>
        <v>0</v>
      </c>
      <c r="DY42" s="18">
        <f t="shared" si="277"/>
        <v>0</v>
      </c>
      <c r="DZ42" s="18">
        <f t="shared" si="278"/>
        <v>0</v>
      </c>
      <c r="EA42" s="18">
        <f t="shared" si="279"/>
        <v>0</v>
      </c>
      <c r="EB42" s="18">
        <f t="shared" si="158"/>
        <v>0</v>
      </c>
      <c r="EC42" s="18">
        <f t="shared" si="159"/>
        <v>0</v>
      </c>
      <c r="ED42" s="18">
        <f t="shared" si="160"/>
        <v>0</v>
      </c>
      <c r="EE42" s="18">
        <f t="shared" si="161"/>
        <v>0</v>
      </c>
      <c r="EF42" s="18">
        <f t="shared" si="162"/>
        <v>0</v>
      </c>
      <c r="EG42" s="18">
        <f t="shared" si="280"/>
        <v>0</v>
      </c>
      <c r="EH42" s="18">
        <f t="shared" si="281"/>
        <v>0</v>
      </c>
      <c r="EI42" s="18">
        <f t="shared" si="282"/>
        <v>0</v>
      </c>
      <c r="EJ42" s="18">
        <f t="shared" si="283"/>
        <v>0</v>
      </c>
      <c r="EK42" s="85">
        <f t="shared" si="284"/>
        <v>0</v>
      </c>
      <c r="EL42" s="82">
        <v>0</v>
      </c>
      <c r="EM42" s="18">
        <f t="shared" si="285"/>
        <v>0</v>
      </c>
      <c r="EN42" s="18">
        <f t="shared" si="286"/>
        <v>0</v>
      </c>
      <c r="EO42" s="18">
        <f t="shared" si="287"/>
        <v>0</v>
      </c>
      <c r="EP42" s="18">
        <f t="shared" si="288"/>
        <v>0</v>
      </c>
      <c r="EQ42" s="18">
        <f t="shared" si="163"/>
        <v>0</v>
      </c>
      <c r="ER42" s="18">
        <f t="shared" si="164"/>
        <v>0</v>
      </c>
      <c r="ES42" s="18">
        <f t="shared" si="165"/>
        <v>0</v>
      </c>
      <c r="ET42" s="18">
        <f t="shared" si="166"/>
        <v>0</v>
      </c>
      <c r="EU42" s="18">
        <f t="shared" si="167"/>
        <v>0</v>
      </c>
      <c r="EV42" s="18">
        <f t="shared" si="289"/>
        <v>0</v>
      </c>
      <c r="EW42" s="18">
        <f t="shared" si="290"/>
        <v>0</v>
      </c>
      <c r="EX42" s="18">
        <f t="shared" si="291"/>
        <v>0</v>
      </c>
      <c r="EY42" s="18">
        <f t="shared" si="292"/>
        <v>0</v>
      </c>
      <c r="EZ42" s="85">
        <f t="shared" si="293"/>
        <v>0</v>
      </c>
      <c r="FA42" s="82">
        <v>0</v>
      </c>
      <c r="FB42" s="18">
        <f t="shared" si="294"/>
        <v>0</v>
      </c>
      <c r="FC42" s="18">
        <f t="shared" si="295"/>
        <v>0</v>
      </c>
      <c r="FD42" s="18">
        <f t="shared" si="296"/>
        <v>0</v>
      </c>
      <c r="FE42" s="18">
        <f t="shared" si="297"/>
        <v>0</v>
      </c>
      <c r="FF42" s="18">
        <f t="shared" si="168"/>
        <v>0</v>
      </c>
      <c r="FG42" s="18">
        <f t="shared" si="169"/>
        <v>0</v>
      </c>
      <c r="FH42" s="18">
        <f t="shared" si="170"/>
        <v>0</v>
      </c>
      <c r="FI42" s="18">
        <f t="shared" si="171"/>
        <v>0</v>
      </c>
      <c r="FJ42" s="18">
        <f t="shared" si="172"/>
        <v>0</v>
      </c>
      <c r="FK42" s="18">
        <f t="shared" si="298"/>
        <v>0</v>
      </c>
      <c r="FL42" s="18">
        <f t="shared" si="299"/>
        <v>0</v>
      </c>
      <c r="FM42" s="18">
        <f t="shared" si="300"/>
        <v>0</v>
      </c>
      <c r="FN42" s="18">
        <f t="shared" si="301"/>
        <v>0</v>
      </c>
      <c r="FO42" s="85">
        <f t="shared" si="302"/>
        <v>0</v>
      </c>
      <c r="FP42" s="82">
        <v>0</v>
      </c>
      <c r="FQ42" s="18">
        <f t="shared" si="303"/>
        <v>0</v>
      </c>
      <c r="FR42" s="18">
        <f t="shared" si="304"/>
        <v>0</v>
      </c>
      <c r="FS42" s="18">
        <f t="shared" si="305"/>
        <v>0</v>
      </c>
      <c r="FT42" s="18">
        <f t="shared" si="306"/>
        <v>0</v>
      </c>
      <c r="FU42" s="18">
        <f t="shared" si="173"/>
        <v>0</v>
      </c>
      <c r="FV42" s="18">
        <f t="shared" si="174"/>
        <v>0</v>
      </c>
      <c r="FW42" s="18">
        <f t="shared" si="175"/>
        <v>0</v>
      </c>
      <c r="FX42" s="18">
        <f t="shared" si="176"/>
        <v>0</v>
      </c>
      <c r="FY42" s="18">
        <f t="shared" si="177"/>
        <v>0</v>
      </c>
      <c r="FZ42" s="18">
        <f t="shared" si="307"/>
        <v>0</v>
      </c>
      <c r="GA42" s="18">
        <f t="shared" si="308"/>
        <v>0</v>
      </c>
      <c r="GB42" s="18">
        <f t="shared" si="309"/>
        <v>0</v>
      </c>
      <c r="GC42" s="18">
        <f t="shared" si="310"/>
        <v>0</v>
      </c>
      <c r="GD42" s="85">
        <f t="shared" si="311"/>
        <v>0</v>
      </c>
      <c r="GE42" s="82">
        <v>0</v>
      </c>
      <c r="GF42" s="18">
        <f t="shared" si="312"/>
        <v>0</v>
      </c>
      <c r="GG42" s="18">
        <f t="shared" si="313"/>
        <v>0</v>
      </c>
      <c r="GH42" s="18">
        <f t="shared" si="314"/>
        <v>0</v>
      </c>
      <c r="GI42" s="18">
        <f t="shared" si="315"/>
        <v>0</v>
      </c>
      <c r="GJ42" s="18">
        <f t="shared" si="178"/>
        <v>0</v>
      </c>
      <c r="GK42" s="18">
        <f t="shared" si="179"/>
        <v>0</v>
      </c>
      <c r="GL42" s="18">
        <f t="shared" si="180"/>
        <v>0</v>
      </c>
      <c r="GM42" s="18">
        <f t="shared" si="181"/>
        <v>0</v>
      </c>
      <c r="GN42" s="18">
        <f t="shared" si="182"/>
        <v>0</v>
      </c>
      <c r="GO42" s="18">
        <f t="shared" si="316"/>
        <v>0</v>
      </c>
      <c r="GP42" s="18">
        <f t="shared" si="317"/>
        <v>0</v>
      </c>
      <c r="GQ42" s="18">
        <f t="shared" si="318"/>
        <v>0</v>
      </c>
      <c r="GR42" s="18">
        <f t="shared" si="319"/>
        <v>0</v>
      </c>
      <c r="GS42" s="85">
        <f t="shared" si="320"/>
        <v>0</v>
      </c>
    </row>
    <row r="43" spans="1:201" x14ac:dyDescent="0.2">
      <c r="A43" s="89">
        <v>37</v>
      </c>
      <c r="B43" s="54" t="s">
        <v>31</v>
      </c>
      <c r="C43" s="71">
        <v>20296</v>
      </c>
      <c r="D43" s="71">
        <v>7088</v>
      </c>
      <c r="E43" s="71">
        <f t="shared" si="202"/>
        <v>0.74116272275781481</v>
      </c>
      <c r="F43" s="99">
        <f t="shared" si="203"/>
        <v>0.25883727724218519</v>
      </c>
      <c r="G43" s="84">
        <v>116</v>
      </c>
      <c r="H43" s="18">
        <f t="shared" si="204"/>
        <v>29</v>
      </c>
      <c r="I43" s="18">
        <f t="shared" si="205"/>
        <v>29</v>
      </c>
      <c r="J43" s="18">
        <f t="shared" si="206"/>
        <v>29</v>
      </c>
      <c r="K43" s="18">
        <f t="shared" si="207"/>
        <v>29</v>
      </c>
      <c r="L43" s="18">
        <f t="shared" si="115"/>
        <v>86</v>
      </c>
      <c r="M43" s="18">
        <f t="shared" si="116"/>
        <v>22</v>
      </c>
      <c r="N43" s="18">
        <f t="shared" si="117"/>
        <v>22</v>
      </c>
      <c r="O43" s="18">
        <f t="shared" si="118"/>
        <v>22</v>
      </c>
      <c r="P43" s="18">
        <f t="shared" si="119"/>
        <v>20</v>
      </c>
      <c r="Q43" s="18">
        <f t="shared" si="208"/>
        <v>30</v>
      </c>
      <c r="R43" s="18">
        <f t="shared" si="209"/>
        <v>8</v>
      </c>
      <c r="S43" s="18">
        <f t="shared" si="210"/>
        <v>8</v>
      </c>
      <c r="T43" s="18">
        <f t="shared" si="211"/>
        <v>8</v>
      </c>
      <c r="U43" s="85">
        <f t="shared" si="212"/>
        <v>6</v>
      </c>
      <c r="V43" s="82">
        <v>0</v>
      </c>
      <c r="W43" s="18">
        <f t="shared" si="213"/>
        <v>0</v>
      </c>
      <c r="X43" s="18">
        <f t="shared" si="214"/>
        <v>0</v>
      </c>
      <c r="Y43" s="18">
        <f t="shared" si="215"/>
        <v>0</v>
      </c>
      <c r="Z43" s="18">
        <f t="shared" si="216"/>
        <v>0</v>
      </c>
      <c r="AA43" s="18">
        <f t="shared" si="120"/>
        <v>0</v>
      </c>
      <c r="AB43" s="18">
        <f t="shared" si="121"/>
        <v>0</v>
      </c>
      <c r="AC43" s="18">
        <f t="shared" si="122"/>
        <v>0</v>
      </c>
      <c r="AD43" s="18">
        <f t="shared" si="123"/>
        <v>0</v>
      </c>
      <c r="AE43" s="18">
        <f t="shared" si="124"/>
        <v>0</v>
      </c>
      <c r="AF43" s="18">
        <f t="shared" si="217"/>
        <v>0</v>
      </c>
      <c r="AG43" s="18">
        <f t="shared" si="218"/>
        <v>0</v>
      </c>
      <c r="AH43" s="18">
        <f t="shared" si="219"/>
        <v>0</v>
      </c>
      <c r="AI43" s="18">
        <f t="shared" si="220"/>
        <v>0</v>
      </c>
      <c r="AJ43" s="85">
        <f t="shared" si="221"/>
        <v>0</v>
      </c>
      <c r="AK43" s="82">
        <v>0</v>
      </c>
      <c r="AL43" s="18">
        <f t="shared" si="222"/>
        <v>0</v>
      </c>
      <c r="AM43" s="18">
        <f t="shared" si="223"/>
        <v>0</v>
      </c>
      <c r="AN43" s="18">
        <f t="shared" si="224"/>
        <v>0</v>
      </c>
      <c r="AO43" s="18">
        <f t="shared" si="225"/>
        <v>0</v>
      </c>
      <c r="AP43" s="18">
        <f t="shared" si="125"/>
        <v>0</v>
      </c>
      <c r="AQ43" s="18">
        <f t="shared" si="126"/>
        <v>0</v>
      </c>
      <c r="AR43" s="18">
        <f t="shared" si="127"/>
        <v>0</v>
      </c>
      <c r="AS43" s="18">
        <f t="shared" si="128"/>
        <v>0</v>
      </c>
      <c r="AT43" s="18">
        <f t="shared" si="129"/>
        <v>0</v>
      </c>
      <c r="AU43" s="18">
        <f t="shared" si="226"/>
        <v>0</v>
      </c>
      <c r="AV43" s="18">
        <f t="shared" si="227"/>
        <v>0</v>
      </c>
      <c r="AW43" s="18">
        <f t="shared" si="228"/>
        <v>0</v>
      </c>
      <c r="AX43" s="18">
        <f t="shared" si="229"/>
        <v>0</v>
      </c>
      <c r="AY43" s="85">
        <f t="shared" si="230"/>
        <v>0</v>
      </c>
      <c r="AZ43" s="82">
        <v>0</v>
      </c>
      <c r="BA43" s="18">
        <f t="shared" si="231"/>
        <v>0</v>
      </c>
      <c r="BB43" s="18">
        <f t="shared" si="232"/>
        <v>0</v>
      </c>
      <c r="BC43" s="18">
        <f t="shared" si="233"/>
        <v>0</v>
      </c>
      <c r="BD43" s="18">
        <f t="shared" si="234"/>
        <v>0</v>
      </c>
      <c r="BE43" s="18">
        <f t="shared" si="130"/>
        <v>0</v>
      </c>
      <c r="BF43" s="18">
        <f t="shared" si="131"/>
        <v>0</v>
      </c>
      <c r="BG43" s="18">
        <f t="shared" si="132"/>
        <v>0</v>
      </c>
      <c r="BH43" s="18">
        <f t="shared" si="133"/>
        <v>0</v>
      </c>
      <c r="BI43" s="18">
        <f t="shared" si="134"/>
        <v>0</v>
      </c>
      <c r="BJ43" s="18">
        <f t="shared" si="235"/>
        <v>0</v>
      </c>
      <c r="BK43" s="18">
        <f t="shared" si="236"/>
        <v>0</v>
      </c>
      <c r="BL43" s="18">
        <f t="shared" si="237"/>
        <v>0</v>
      </c>
      <c r="BM43" s="18">
        <f t="shared" si="238"/>
        <v>0</v>
      </c>
      <c r="BN43" s="85">
        <f t="shared" si="239"/>
        <v>0</v>
      </c>
      <c r="BO43" s="82">
        <v>0</v>
      </c>
      <c r="BP43" s="18">
        <f t="shared" si="240"/>
        <v>0</v>
      </c>
      <c r="BQ43" s="18">
        <f t="shared" si="241"/>
        <v>0</v>
      </c>
      <c r="BR43" s="18">
        <f t="shared" si="242"/>
        <v>0</v>
      </c>
      <c r="BS43" s="18">
        <f t="shared" si="243"/>
        <v>0</v>
      </c>
      <c r="BT43" s="18">
        <f t="shared" si="136"/>
        <v>0</v>
      </c>
      <c r="BU43" s="18">
        <f t="shared" si="187"/>
        <v>0</v>
      </c>
      <c r="BV43" s="18">
        <f t="shared" si="199"/>
        <v>0</v>
      </c>
      <c r="BW43" s="18">
        <f t="shared" si="200"/>
        <v>0</v>
      </c>
      <c r="BX43" s="18">
        <f t="shared" si="201"/>
        <v>0</v>
      </c>
      <c r="BY43" s="18">
        <f t="shared" si="244"/>
        <v>0</v>
      </c>
      <c r="BZ43" s="18">
        <f t="shared" si="245"/>
        <v>0</v>
      </c>
      <c r="CA43" s="18">
        <f t="shared" si="246"/>
        <v>0</v>
      </c>
      <c r="CB43" s="18">
        <f t="shared" si="247"/>
        <v>0</v>
      </c>
      <c r="CC43" s="85">
        <f t="shared" si="248"/>
        <v>0</v>
      </c>
      <c r="CD43" s="82">
        <v>1286</v>
      </c>
      <c r="CE43" s="18">
        <f t="shared" si="249"/>
        <v>322</v>
      </c>
      <c r="CF43" s="18">
        <f t="shared" si="250"/>
        <v>322</v>
      </c>
      <c r="CG43" s="18">
        <f t="shared" si="251"/>
        <v>322</v>
      </c>
      <c r="CH43" s="18">
        <f t="shared" si="252"/>
        <v>320</v>
      </c>
      <c r="CI43" s="18">
        <f t="shared" si="143"/>
        <v>953</v>
      </c>
      <c r="CJ43" s="18">
        <f t="shared" si="144"/>
        <v>238</v>
      </c>
      <c r="CK43" s="18">
        <f t="shared" si="145"/>
        <v>238</v>
      </c>
      <c r="CL43" s="18">
        <f t="shared" si="146"/>
        <v>238</v>
      </c>
      <c r="CM43" s="18">
        <f t="shared" si="147"/>
        <v>239</v>
      </c>
      <c r="CN43" s="18">
        <f t="shared" si="253"/>
        <v>333</v>
      </c>
      <c r="CO43" s="18">
        <f t="shared" si="254"/>
        <v>83</v>
      </c>
      <c r="CP43" s="18">
        <f t="shared" si="255"/>
        <v>83</v>
      </c>
      <c r="CQ43" s="18">
        <f t="shared" si="256"/>
        <v>83</v>
      </c>
      <c r="CR43" s="85">
        <f t="shared" si="257"/>
        <v>84</v>
      </c>
      <c r="CS43" s="82">
        <v>0</v>
      </c>
      <c r="CT43" s="18">
        <f t="shared" si="258"/>
        <v>0</v>
      </c>
      <c r="CU43" s="18">
        <f t="shared" si="259"/>
        <v>0</v>
      </c>
      <c r="CV43" s="18">
        <f t="shared" si="260"/>
        <v>0</v>
      </c>
      <c r="CW43" s="18">
        <f t="shared" si="261"/>
        <v>0</v>
      </c>
      <c r="CX43" s="18">
        <f t="shared" si="148"/>
        <v>0</v>
      </c>
      <c r="CY43" s="18">
        <f t="shared" si="149"/>
        <v>0</v>
      </c>
      <c r="CZ43" s="18">
        <f t="shared" si="150"/>
        <v>0</v>
      </c>
      <c r="DA43" s="18">
        <f t="shared" si="151"/>
        <v>0</v>
      </c>
      <c r="DB43" s="18">
        <f t="shared" si="152"/>
        <v>0</v>
      </c>
      <c r="DC43" s="18">
        <f t="shared" si="262"/>
        <v>0</v>
      </c>
      <c r="DD43" s="18">
        <f t="shared" si="263"/>
        <v>0</v>
      </c>
      <c r="DE43" s="18">
        <f t="shared" si="264"/>
        <v>0</v>
      </c>
      <c r="DF43" s="18">
        <f t="shared" si="265"/>
        <v>0</v>
      </c>
      <c r="DG43" s="85">
        <f t="shared" si="266"/>
        <v>0</v>
      </c>
      <c r="DH43" s="82">
        <v>0</v>
      </c>
      <c r="DI43" s="18">
        <f t="shared" si="267"/>
        <v>0</v>
      </c>
      <c r="DJ43" s="18">
        <f t="shared" si="268"/>
        <v>0</v>
      </c>
      <c r="DK43" s="18">
        <f t="shared" si="269"/>
        <v>0</v>
      </c>
      <c r="DL43" s="18">
        <f t="shared" si="270"/>
        <v>0</v>
      </c>
      <c r="DM43" s="18">
        <f t="shared" si="153"/>
        <v>0</v>
      </c>
      <c r="DN43" s="18">
        <f t="shared" si="154"/>
        <v>0</v>
      </c>
      <c r="DO43" s="18">
        <f t="shared" si="155"/>
        <v>0</v>
      </c>
      <c r="DP43" s="18">
        <f t="shared" si="156"/>
        <v>0</v>
      </c>
      <c r="DQ43" s="18">
        <f t="shared" si="157"/>
        <v>0</v>
      </c>
      <c r="DR43" s="18">
        <f t="shared" si="271"/>
        <v>0</v>
      </c>
      <c r="DS43" s="18">
        <f t="shared" si="272"/>
        <v>0</v>
      </c>
      <c r="DT43" s="18">
        <f t="shared" si="273"/>
        <v>0</v>
      </c>
      <c r="DU43" s="18">
        <f t="shared" si="274"/>
        <v>0</v>
      </c>
      <c r="DV43" s="85">
        <f t="shared" si="275"/>
        <v>0</v>
      </c>
      <c r="DW43" s="82">
        <v>0</v>
      </c>
      <c r="DX43" s="18">
        <f t="shared" si="276"/>
        <v>0</v>
      </c>
      <c r="DY43" s="18">
        <f t="shared" si="277"/>
        <v>0</v>
      </c>
      <c r="DZ43" s="18">
        <f t="shared" si="278"/>
        <v>0</v>
      </c>
      <c r="EA43" s="18">
        <f t="shared" si="279"/>
        <v>0</v>
      </c>
      <c r="EB43" s="18">
        <f t="shared" si="158"/>
        <v>0</v>
      </c>
      <c r="EC43" s="18">
        <f t="shared" si="159"/>
        <v>0</v>
      </c>
      <c r="ED43" s="18">
        <f t="shared" si="160"/>
        <v>0</v>
      </c>
      <c r="EE43" s="18">
        <f t="shared" si="161"/>
        <v>0</v>
      </c>
      <c r="EF43" s="18">
        <f t="shared" si="162"/>
        <v>0</v>
      </c>
      <c r="EG43" s="18">
        <f t="shared" si="280"/>
        <v>0</v>
      </c>
      <c r="EH43" s="18">
        <f t="shared" si="281"/>
        <v>0</v>
      </c>
      <c r="EI43" s="18">
        <f t="shared" si="282"/>
        <v>0</v>
      </c>
      <c r="EJ43" s="18">
        <f t="shared" si="283"/>
        <v>0</v>
      </c>
      <c r="EK43" s="85">
        <f t="shared" si="284"/>
        <v>0</v>
      </c>
      <c r="EL43" s="82">
        <v>0</v>
      </c>
      <c r="EM43" s="18">
        <f t="shared" si="285"/>
        <v>0</v>
      </c>
      <c r="EN43" s="18">
        <f t="shared" si="286"/>
        <v>0</v>
      </c>
      <c r="EO43" s="18">
        <f t="shared" si="287"/>
        <v>0</v>
      </c>
      <c r="EP43" s="18">
        <f t="shared" si="288"/>
        <v>0</v>
      </c>
      <c r="EQ43" s="18">
        <f t="shared" si="163"/>
        <v>0</v>
      </c>
      <c r="ER43" s="18">
        <f t="shared" si="164"/>
        <v>0</v>
      </c>
      <c r="ES43" s="18">
        <f t="shared" si="165"/>
        <v>0</v>
      </c>
      <c r="ET43" s="18">
        <f t="shared" si="166"/>
        <v>0</v>
      </c>
      <c r="EU43" s="18">
        <f t="shared" si="167"/>
        <v>0</v>
      </c>
      <c r="EV43" s="18">
        <f t="shared" si="289"/>
        <v>0</v>
      </c>
      <c r="EW43" s="18">
        <f t="shared" si="290"/>
        <v>0</v>
      </c>
      <c r="EX43" s="18">
        <f t="shared" si="291"/>
        <v>0</v>
      </c>
      <c r="EY43" s="18">
        <f t="shared" si="292"/>
        <v>0</v>
      </c>
      <c r="EZ43" s="85">
        <f t="shared" si="293"/>
        <v>0</v>
      </c>
      <c r="FA43" s="82">
        <v>0</v>
      </c>
      <c r="FB43" s="18">
        <f t="shared" si="294"/>
        <v>0</v>
      </c>
      <c r="FC43" s="18">
        <f t="shared" si="295"/>
        <v>0</v>
      </c>
      <c r="FD43" s="18">
        <f t="shared" si="296"/>
        <v>0</v>
      </c>
      <c r="FE43" s="18">
        <f t="shared" si="297"/>
        <v>0</v>
      </c>
      <c r="FF43" s="18">
        <f t="shared" si="168"/>
        <v>0</v>
      </c>
      <c r="FG43" s="18">
        <f t="shared" si="169"/>
        <v>0</v>
      </c>
      <c r="FH43" s="18">
        <f t="shared" si="170"/>
        <v>0</v>
      </c>
      <c r="FI43" s="18">
        <f t="shared" si="171"/>
        <v>0</v>
      </c>
      <c r="FJ43" s="18">
        <f t="shared" si="172"/>
        <v>0</v>
      </c>
      <c r="FK43" s="18">
        <f t="shared" si="298"/>
        <v>0</v>
      </c>
      <c r="FL43" s="18">
        <f t="shared" si="299"/>
        <v>0</v>
      </c>
      <c r="FM43" s="18">
        <f t="shared" si="300"/>
        <v>0</v>
      </c>
      <c r="FN43" s="18">
        <f t="shared" si="301"/>
        <v>0</v>
      </c>
      <c r="FO43" s="85">
        <f t="shared" si="302"/>
        <v>0</v>
      </c>
      <c r="FP43" s="82">
        <v>0</v>
      </c>
      <c r="FQ43" s="18">
        <f t="shared" si="303"/>
        <v>0</v>
      </c>
      <c r="FR43" s="18">
        <f t="shared" si="304"/>
        <v>0</v>
      </c>
      <c r="FS43" s="18">
        <f t="shared" si="305"/>
        <v>0</v>
      </c>
      <c r="FT43" s="18">
        <f t="shared" si="306"/>
        <v>0</v>
      </c>
      <c r="FU43" s="18">
        <f t="shared" si="173"/>
        <v>0</v>
      </c>
      <c r="FV43" s="18">
        <f t="shared" si="174"/>
        <v>0</v>
      </c>
      <c r="FW43" s="18">
        <f t="shared" si="175"/>
        <v>0</v>
      </c>
      <c r="FX43" s="18">
        <f t="shared" si="176"/>
        <v>0</v>
      </c>
      <c r="FY43" s="18">
        <f t="shared" si="177"/>
        <v>0</v>
      </c>
      <c r="FZ43" s="18">
        <f t="shared" si="307"/>
        <v>0</v>
      </c>
      <c r="GA43" s="18">
        <f t="shared" si="308"/>
        <v>0</v>
      </c>
      <c r="GB43" s="18">
        <f t="shared" si="309"/>
        <v>0</v>
      </c>
      <c r="GC43" s="18">
        <f t="shared" si="310"/>
        <v>0</v>
      </c>
      <c r="GD43" s="85">
        <f t="shared" si="311"/>
        <v>0</v>
      </c>
      <c r="GE43" s="82">
        <v>0</v>
      </c>
      <c r="GF43" s="18">
        <f t="shared" si="312"/>
        <v>0</v>
      </c>
      <c r="GG43" s="18">
        <f t="shared" si="313"/>
        <v>0</v>
      </c>
      <c r="GH43" s="18">
        <f t="shared" si="314"/>
        <v>0</v>
      </c>
      <c r="GI43" s="18">
        <f t="shared" si="315"/>
        <v>0</v>
      </c>
      <c r="GJ43" s="18">
        <f t="shared" si="178"/>
        <v>0</v>
      </c>
      <c r="GK43" s="18">
        <f t="shared" si="179"/>
        <v>0</v>
      </c>
      <c r="GL43" s="18">
        <f t="shared" si="180"/>
        <v>0</v>
      </c>
      <c r="GM43" s="18">
        <f t="shared" si="181"/>
        <v>0</v>
      </c>
      <c r="GN43" s="18">
        <f t="shared" si="182"/>
        <v>0</v>
      </c>
      <c r="GO43" s="18">
        <f t="shared" si="316"/>
        <v>0</v>
      </c>
      <c r="GP43" s="18">
        <f t="shared" si="317"/>
        <v>0</v>
      </c>
      <c r="GQ43" s="18">
        <f t="shared" si="318"/>
        <v>0</v>
      </c>
      <c r="GR43" s="18">
        <f t="shared" si="319"/>
        <v>0</v>
      </c>
      <c r="GS43" s="85">
        <f t="shared" si="320"/>
        <v>0</v>
      </c>
    </row>
    <row r="44" spans="1:201" ht="15.75" x14ac:dyDescent="0.25">
      <c r="A44" s="89">
        <v>38</v>
      </c>
      <c r="B44" s="54" t="s">
        <v>32</v>
      </c>
      <c r="C44" s="72">
        <v>60194</v>
      </c>
      <c r="D44" s="71">
        <v>10332</v>
      </c>
      <c r="E44" s="71">
        <f t="shared" si="202"/>
        <v>0.85350083657091003</v>
      </c>
      <c r="F44" s="99">
        <f t="shared" si="203"/>
        <v>0.14649916342908997</v>
      </c>
      <c r="G44" s="84">
        <v>93</v>
      </c>
      <c r="H44" s="18">
        <f t="shared" si="204"/>
        <v>23</v>
      </c>
      <c r="I44" s="18">
        <f t="shared" si="205"/>
        <v>23</v>
      </c>
      <c r="J44" s="18">
        <f t="shared" si="206"/>
        <v>23</v>
      </c>
      <c r="K44" s="18">
        <f t="shared" si="207"/>
        <v>24</v>
      </c>
      <c r="L44" s="18">
        <f t="shared" si="115"/>
        <v>79</v>
      </c>
      <c r="M44" s="18">
        <f t="shared" si="116"/>
        <v>20</v>
      </c>
      <c r="N44" s="18">
        <f t="shared" si="117"/>
        <v>20</v>
      </c>
      <c r="O44" s="18">
        <f t="shared" si="118"/>
        <v>20</v>
      </c>
      <c r="P44" s="18">
        <f t="shared" si="119"/>
        <v>19</v>
      </c>
      <c r="Q44" s="18">
        <f t="shared" si="208"/>
        <v>14</v>
      </c>
      <c r="R44" s="18">
        <f t="shared" si="209"/>
        <v>4</v>
      </c>
      <c r="S44" s="18">
        <f t="shared" si="210"/>
        <v>4</v>
      </c>
      <c r="T44" s="18">
        <f t="shared" si="211"/>
        <v>4</v>
      </c>
      <c r="U44" s="85">
        <f t="shared" si="212"/>
        <v>2</v>
      </c>
      <c r="V44" s="82">
        <v>10142</v>
      </c>
      <c r="W44" s="18">
        <f t="shared" si="213"/>
        <v>2536</v>
      </c>
      <c r="X44" s="18">
        <f t="shared" si="214"/>
        <v>2536</v>
      </c>
      <c r="Y44" s="18">
        <f t="shared" si="215"/>
        <v>2536</v>
      </c>
      <c r="Z44" s="18">
        <f t="shared" si="216"/>
        <v>2534</v>
      </c>
      <c r="AA44" s="18">
        <f t="shared" si="120"/>
        <v>8656</v>
      </c>
      <c r="AB44" s="18">
        <f t="shared" si="121"/>
        <v>2164</v>
      </c>
      <c r="AC44" s="18">
        <f t="shared" si="122"/>
        <v>2164</v>
      </c>
      <c r="AD44" s="18">
        <f t="shared" si="123"/>
        <v>2164</v>
      </c>
      <c r="AE44" s="18">
        <f t="shared" si="124"/>
        <v>2164</v>
      </c>
      <c r="AF44" s="18">
        <f t="shared" si="217"/>
        <v>1486</v>
      </c>
      <c r="AG44" s="18">
        <f t="shared" si="218"/>
        <v>372</v>
      </c>
      <c r="AH44" s="18">
        <f t="shared" si="219"/>
        <v>372</v>
      </c>
      <c r="AI44" s="18">
        <f t="shared" si="220"/>
        <v>372</v>
      </c>
      <c r="AJ44" s="85">
        <f t="shared" si="221"/>
        <v>370</v>
      </c>
      <c r="AK44" s="82">
        <v>0</v>
      </c>
      <c r="AL44" s="18">
        <f t="shared" si="222"/>
        <v>0</v>
      </c>
      <c r="AM44" s="18">
        <f t="shared" si="223"/>
        <v>0</v>
      </c>
      <c r="AN44" s="18">
        <f t="shared" si="224"/>
        <v>0</v>
      </c>
      <c r="AO44" s="18">
        <f t="shared" si="225"/>
        <v>0</v>
      </c>
      <c r="AP44" s="18">
        <f t="shared" si="125"/>
        <v>0</v>
      </c>
      <c r="AQ44" s="18">
        <f t="shared" si="126"/>
        <v>0</v>
      </c>
      <c r="AR44" s="18">
        <f t="shared" si="127"/>
        <v>0</v>
      </c>
      <c r="AS44" s="18">
        <f t="shared" si="128"/>
        <v>0</v>
      </c>
      <c r="AT44" s="18">
        <f t="shared" si="129"/>
        <v>0</v>
      </c>
      <c r="AU44" s="18">
        <f t="shared" si="226"/>
        <v>0</v>
      </c>
      <c r="AV44" s="18">
        <f t="shared" si="227"/>
        <v>0</v>
      </c>
      <c r="AW44" s="18">
        <f t="shared" si="228"/>
        <v>0</v>
      </c>
      <c r="AX44" s="18">
        <f t="shared" si="229"/>
        <v>0</v>
      </c>
      <c r="AY44" s="85">
        <f t="shared" si="230"/>
        <v>0</v>
      </c>
      <c r="AZ44" s="82">
        <v>0</v>
      </c>
      <c r="BA44" s="18">
        <f t="shared" si="231"/>
        <v>0</v>
      </c>
      <c r="BB44" s="18">
        <f t="shared" si="232"/>
        <v>0</v>
      </c>
      <c r="BC44" s="18">
        <f t="shared" si="233"/>
        <v>0</v>
      </c>
      <c r="BD44" s="18">
        <f t="shared" si="234"/>
        <v>0</v>
      </c>
      <c r="BE44" s="18">
        <f t="shared" si="130"/>
        <v>0</v>
      </c>
      <c r="BF44" s="18">
        <f t="shared" si="131"/>
        <v>0</v>
      </c>
      <c r="BG44" s="18">
        <f t="shared" si="132"/>
        <v>0</v>
      </c>
      <c r="BH44" s="18">
        <f t="shared" si="133"/>
        <v>0</v>
      </c>
      <c r="BI44" s="18">
        <f t="shared" si="134"/>
        <v>0</v>
      </c>
      <c r="BJ44" s="18">
        <f t="shared" si="235"/>
        <v>0</v>
      </c>
      <c r="BK44" s="18">
        <f t="shared" si="236"/>
        <v>0</v>
      </c>
      <c r="BL44" s="18">
        <f t="shared" si="237"/>
        <v>0</v>
      </c>
      <c r="BM44" s="18">
        <f t="shared" si="238"/>
        <v>0</v>
      </c>
      <c r="BN44" s="85">
        <f t="shared" si="239"/>
        <v>0</v>
      </c>
      <c r="BO44" s="82">
        <v>378</v>
      </c>
      <c r="BP44" s="18">
        <f>BO44</f>
        <v>378</v>
      </c>
      <c r="BQ44" s="18">
        <v>0</v>
      </c>
      <c r="BR44" s="18">
        <v>0</v>
      </c>
      <c r="BS44" s="18">
        <v>0</v>
      </c>
      <c r="BT44" s="18">
        <f t="shared" si="136"/>
        <v>323</v>
      </c>
      <c r="BU44" s="18">
        <f>BT44</f>
        <v>323</v>
      </c>
      <c r="BV44" s="18">
        <v>0</v>
      </c>
      <c r="BW44" s="18">
        <v>0</v>
      </c>
      <c r="BX44" s="18">
        <v>0</v>
      </c>
      <c r="BY44" s="18">
        <f t="shared" si="244"/>
        <v>55</v>
      </c>
      <c r="BZ44" s="18">
        <f t="shared" ref="BZ44" si="321">BP44-BU44</f>
        <v>55</v>
      </c>
      <c r="CA44" s="18">
        <f t="shared" ref="CA44" si="322">BQ44-BV44</f>
        <v>0</v>
      </c>
      <c r="CB44" s="18">
        <f t="shared" ref="CB44" si="323">BR44-BW44</f>
        <v>0</v>
      </c>
      <c r="CC44" s="18">
        <f t="shared" ref="CC44" si="324">BS44-BX44</f>
        <v>0</v>
      </c>
      <c r="CD44" s="82">
        <v>0</v>
      </c>
      <c r="CE44" s="18">
        <f t="shared" si="249"/>
        <v>0</v>
      </c>
      <c r="CF44" s="18">
        <f t="shared" si="250"/>
        <v>0</v>
      </c>
      <c r="CG44" s="18">
        <f t="shared" si="251"/>
        <v>0</v>
      </c>
      <c r="CH44" s="18">
        <f t="shared" si="252"/>
        <v>0</v>
      </c>
      <c r="CI44" s="18">
        <f t="shared" si="143"/>
        <v>0</v>
      </c>
      <c r="CJ44" s="18">
        <f t="shared" si="144"/>
        <v>0</v>
      </c>
      <c r="CK44" s="18">
        <f t="shared" si="145"/>
        <v>0</v>
      </c>
      <c r="CL44" s="18">
        <f t="shared" si="146"/>
        <v>0</v>
      </c>
      <c r="CM44" s="18">
        <f t="shared" si="147"/>
        <v>0</v>
      </c>
      <c r="CN44" s="18">
        <f t="shared" si="253"/>
        <v>0</v>
      </c>
      <c r="CO44" s="18">
        <f t="shared" si="254"/>
        <v>0</v>
      </c>
      <c r="CP44" s="18">
        <f t="shared" si="255"/>
        <v>0</v>
      </c>
      <c r="CQ44" s="18">
        <f t="shared" si="256"/>
        <v>0</v>
      </c>
      <c r="CR44" s="85">
        <f t="shared" si="257"/>
        <v>0</v>
      </c>
      <c r="CS44" s="82">
        <v>0</v>
      </c>
      <c r="CT44" s="18">
        <f t="shared" si="258"/>
        <v>0</v>
      </c>
      <c r="CU44" s="18">
        <f t="shared" si="259"/>
        <v>0</v>
      </c>
      <c r="CV44" s="18">
        <f t="shared" si="260"/>
        <v>0</v>
      </c>
      <c r="CW44" s="18">
        <f t="shared" si="261"/>
        <v>0</v>
      </c>
      <c r="CX44" s="18">
        <f t="shared" si="148"/>
        <v>0</v>
      </c>
      <c r="CY44" s="18">
        <f t="shared" si="149"/>
        <v>0</v>
      </c>
      <c r="CZ44" s="18">
        <f t="shared" si="150"/>
        <v>0</v>
      </c>
      <c r="DA44" s="18">
        <f t="shared" si="151"/>
        <v>0</v>
      </c>
      <c r="DB44" s="18">
        <f t="shared" si="152"/>
        <v>0</v>
      </c>
      <c r="DC44" s="18">
        <f t="shared" si="262"/>
        <v>0</v>
      </c>
      <c r="DD44" s="18">
        <f t="shared" si="263"/>
        <v>0</v>
      </c>
      <c r="DE44" s="18">
        <f t="shared" si="264"/>
        <v>0</v>
      </c>
      <c r="DF44" s="18">
        <f t="shared" si="265"/>
        <v>0</v>
      </c>
      <c r="DG44" s="85">
        <f t="shared" si="266"/>
        <v>0</v>
      </c>
      <c r="DH44" s="82">
        <v>0</v>
      </c>
      <c r="DI44" s="18">
        <f t="shared" si="267"/>
        <v>0</v>
      </c>
      <c r="DJ44" s="18">
        <f t="shared" si="268"/>
        <v>0</v>
      </c>
      <c r="DK44" s="18">
        <f t="shared" si="269"/>
        <v>0</v>
      </c>
      <c r="DL44" s="18">
        <f t="shared" si="270"/>
        <v>0</v>
      </c>
      <c r="DM44" s="18">
        <f t="shared" si="153"/>
        <v>0</v>
      </c>
      <c r="DN44" s="18">
        <f t="shared" si="154"/>
        <v>0</v>
      </c>
      <c r="DO44" s="18">
        <f t="shared" si="155"/>
        <v>0</v>
      </c>
      <c r="DP44" s="18">
        <f t="shared" si="156"/>
        <v>0</v>
      </c>
      <c r="DQ44" s="18">
        <f t="shared" si="157"/>
        <v>0</v>
      </c>
      <c r="DR44" s="18">
        <f t="shared" si="271"/>
        <v>0</v>
      </c>
      <c r="DS44" s="18">
        <f t="shared" si="272"/>
        <v>0</v>
      </c>
      <c r="DT44" s="18">
        <f t="shared" si="273"/>
        <v>0</v>
      </c>
      <c r="DU44" s="18">
        <f t="shared" si="274"/>
        <v>0</v>
      </c>
      <c r="DV44" s="85">
        <f t="shared" si="275"/>
        <v>0</v>
      </c>
      <c r="DW44" s="82">
        <v>0</v>
      </c>
      <c r="DX44" s="18">
        <f t="shared" si="276"/>
        <v>0</v>
      </c>
      <c r="DY44" s="18">
        <f t="shared" si="277"/>
        <v>0</v>
      </c>
      <c r="DZ44" s="18">
        <f t="shared" si="278"/>
        <v>0</v>
      </c>
      <c r="EA44" s="18">
        <f t="shared" si="279"/>
        <v>0</v>
      </c>
      <c r="EB44" s="18">
        <f t="shared" si="158"/>
        <v>0</v>
      </c>
      <c r="EC44" s="18">
        <f t="shared" si="159"/>
        <v>0</v>
      </c>
      <c r="ED44" s="18">
        <f t="shared" si="160"/>
        <v>0</v>
      </c>
      <c r="EE44" s="18">
        <f t="shared" si="161"/>
        <v>0</v>
      </c>
      <c r="EF44" s="18">
        <f t="shared" si="162"/>
        <v>0</v>
      </c>
      <c r="EG44" s="18">
        <f t="shared" si="280"/>
        <v>0</v>
      </c>
      <c r="EH44" s="18">
        <f t="shared" si="281"/>
        <v>0</v>
      </c>
      <c r="EI44" s="18">
        <f t="shared" si="282"/>
        <v>0</v>
      </c>
      <c r="EJ44" s="18">
        <f t="shared" si="283"/>
        <v>0</v>
      </c>
      <c r="EK44" s="85">
        <f t="shared" si="284"/>
        <v>0</v>
      </c>
      <c r="EL44" s="82">
        <v>0</v>
      </c>
      <c r="EM44" s="18">
        <f t="shared" si="285"/>
        <v>0</v>
      </c>
      <c r="EN44" s="18">
        <f t="shared" si="286"/>
        <v>0</v>
      </c>
      <c r="EO44" s="18">
        <f t="shared" si="287"/>
        <v>0</v>
      </c>
      <c r="EP44" s="18">
        <f t="shared" si="288"/>
        <v>0</v>
      </c>
      <c r="EQ44" s="18">
        <f t="shared" si="163"/>
        <v>0</v>
      </c>
      <c r="ER44" s="18">
        <f t="shared" si="164"/>
        <v>0</v>
      </c>
      <c r="ES44" s="18">
        <f t="shared" si="165"/>
        <v>0</v>
      </c>
      <c r="ET44" s="18">
        <f t="shared" si="166"/>
        <v>0</v>
      </c>
      <c r="EU44" s="18">
        <f t="shared" si="167"/>
        <v>0</v>
      </c>
      <c r="EV44" s="18">
        <f t="shared" si="289"/>
        <v>0</v>
      </c>
      <c r="EW44" s="18">
        <f t="shared" si="290"/>
        <v>0</v>
      </c>
      <c r="EX44" s="18">
        <f t="shared" si="291"/>
        <v>0</v>
      </c>
      <c r="EY44" s="18">
        <f t="shared" si="292"/>
        <v>0</v>
      </c>
      <c r="EZ44" s="85">
        <f t="shared" si="293"/>
        <v>0</v>
      </c>
      <c r="FA44" s="82">
        <v>0</v>
      </c>
      <c r="FB44" s="18">
        <f t="shared" si="294"/>
        <v>0</v>
      </c>
      <c r="FC44" s="18">
        <f t="shared" si="295"/>
        <v>0</v>
      </c>
      <c r="FD44" s="18">
        <f t="shared" si="296"/>
        <v>0</v>
      </c>
      <c r="FE44" s="18">
        <f t="shared" si="297"/>
        <v>0</v>
      </c>
      <c r="FF44" s="18">
        <f t="shared" si="168"/>
        <v>0</v>
      </c>
      <c r="FG44" s="18">
        <f t="shared" si="169"/>
        <v>0</v>
      </c>
      <c r="FH44" s="18">
        <f t="shared" si="170"/>
        <v>0</v>
      </c>
      <c r="FI44" s="18">
        <f t="shared" si="171"/>
        <v>0</v>
      </c>
      <c r="FJ44" s="18">
        <f t="shared" si="172"/>
        <v>0</v>
      </c>
      <c r="FK44" s="18">
        <f t="shared" si="298"/>
        <v>0</v>
      </c>
      <c r="FL44" s="18">
        <f t="shared" si="299"/>
        <v>0</v>
      </c>
      <c r="FM44" s="18">
        <f t="shared" si="300"/>
        <v>0</v>
      </c>
      <c r="FN44" s="18">
        <f t="shared" si="301"/>
        <v>0</v>
      </c>
      <c r="FO44" s="85">
        <f t="shared" si="302"/>
        <v>0</v>
      </c>
      <c r="FP44" s="82">
        <v>0</v>
      </c>
      <c r="FQ44" s="18">
        <f t="shared" si="303"/>
        <v>0</v>
      </c>
      <c r="FR44" s="18">
        <f t="shared" si="304"/>
        <v>0</v>
      </c>
      <c r="FS44" s="18">
        <f t="shared" si="305"/>
        <v>0</v>
      </c>
      <c r="FT44" s="18">
        <f t="shared" si="306"/>
        <v>0</v>
      </c>
      <c r="FU44" s="18">
        <f t="shared" si="173"/>
        <v>0</v>
      </c>
      <c r="FV44" s="18">
        <f t="shared" si="174"/>
        <v>0</v>
      </c>
      <c r="FW44" s="18">
        <f t="shared" si="175"/>
        <v>0</v>
      </c>
      <c r="FX44" s="18">
        <f t="shared" si="176"/>
        <v>0</v>
      </c>
      <c r="FY44" s="18">
        <f t="shared" si="177"/>
        <v>0</v>
      </c>
      <c r="FZ44" s="18">
        <f t="shared" si="307"/>
        <v>0</v>
      </c>
      <c r="GA44" s="18">
        <f t="shared" si="308"/>
        <v>0</v>
      </c>
      <c r="GB44" s="18">
        <f t="shared" si="309"/>
        <v>0</v>
      </c>
      <c r="GC44" s="18">
        <f t="shared" si="310"/>
        <v>0</v>
      </c>
      <c r="GD44" s="85">
        <f t="shared" si="311"/>
        <v>0</v>
      </c>
      <c r="GE44" s="82">
        <v>0</v>
      </c>
      <c r="GF44" s="18">
        <f t="shared" si="312"/>
        <v>0</v>
      </c>
      <c r="GG44" s="18">
        <f t="shared" si="313"/>
        <v>0</v>
      </c>
      <c r="GH44" s="18">
        <f t="shared" si="314"/>
        <v>0</v>
      </c>
      <c r="GI44" s="18">
        <f t="shared" si="315"/>
        <v>0</v>
      </c>
      <c r="GJ44" s="18">
        <f t="shared" si="178"/>
        <v>0</v>
      </c>
      <c r="GK44" s="18">
        <f t="shared" si="179"/>
        <v>0</v>
      </c>
      <c r="GL44" s="18">
        <f t="shared" si="180"/>
        <v>0</v>
      </c>
      <c r="GM44" s="18">
        <f t="shared" si="181"/>
        <v>0</v>
      </c>
      <c r="GN44" s="18">
        <f t="shared" si="182"/>
        <v>0</v>
      </c>
      <c r="GO44" s="18">
        <f t="shared" si="316"/>
        <v>0</v>
      </c>
      <c r="GP44" s="18">
        <f t="shared" si="317"/>
        <v>0</v>
      </c>
      <c r="GQ44" s="18">
        <f t="shared" si="318"/>
        <v>0</v>
      </c>
      <c r="GR44" s="18">
        <f t="shared" si="319"/>
        <v>0</v>
      </c>
      <c r="GS44" s="85">
        <f t="shared" si="320"/>
        <v>0</v>
      </c>
    </row>
    <row r="45" spans="1:201" ht="15.75" x14ac:dyDescent="0.25">
      <c r="A45" s="89">
        <v>39</v>
      </c>
      <c r="B45" s="54" t="s">
        <v>33</v>
      </c>
      <c r="C45" s="72">
        <v>94360</v>
      </c>
      <c r="D45" s="71">
        <v>17577</v>
      </c>
      <c r="E45" s="71">
        <f t="shared" si="202"/>
        <v>0.84297417297229693</v>
      </c>
      <c r="F45" s="99">
        <f t="shared" si="203"/>
        <v>0.15702582702770307</v>
      </c>
      <c r="G45" s="84">
        <v>6443</v>
      </c>
      <c r="H45" s="18">
        <f t="shared" si="204"/>
        <v>1611</v>
      </c>
      <c r="I45" s="18">
        <f t="shared" si="205"/>
        <v>1611</v>
      </c>
      <c r="J45" s="18">
        <f t="shared" si="206"/>
        <v>1611</v>
      </c>
      <c r="K45" s="18">
        <f t="shared" si="207"/>
        <v>1610</v>
      </c>
      <c r="L45" s="18">
        <f t="shared" si="115"/>
        <v>5431</v>
      </c>
      <c r="M45" s="18">
        <f t="shared" si="116"/>
        <v>1358</v>
      </c>
      <c r="N45" s="18">
        <f t="shared" si="117"/>
        <v>1358</v>
      </c>
      <c r="O45" s="18">
        <f t="shared" si="118"/>
        <v>1358</v>
      </c>
      <c r="P45" s="18">
        <f t="shared" si="119"/>
        <v>1357</v>
      </c>
      <c r="Q45" s="18">
        <f t="shared" si="208"/>
        <v>1012</v>
      </c>
      <c r="R45" s="18">
        <f t="shared" si="209"/>
        <v>253</v>
      </c>
      <c r="S45" s="18">
        <f t="shared" si="210"/>
        <v>253</v>
      </c>
      <c r="T45" s="18">
        <f t="shared" si="211"/>
        <v>253</v>
      </c>
      <c r="U45" s="85">
        <f t="shared" si="212"/>
        <v>253</v>
      </c>
      <c r="V45" s="82">
        <v>15717</v>
      </c>
      <c r="W45" s="18">
        <f t="shared" si="213"/>
        <v>3929</v>
      </c>
      <c r="X45" s="18">
        <f t="shared" si="214"/>
        <v>3929</v>
      </c>
      <c r="Y45" s="18">
        <f t="shared" si="215"/>
        <v>3929</v>
      </c>
      <c r="Z45" s="18">
        <f t="shared" si="216"/>
        <v>3930</v>
      </c>
      <c r="AA45" s="18">
        <f t="shared" si="120"/>
        <v>13249</v>
      </c>
      <c r="AB45" s="18">
        <f t="shared" si="121"/>
        <v>3312</v>
      </c>
      <c r="AC45" s="18">
        <f t="shared" si="122"/>
        <v>3312</v>
      </c>
      <c r="AD45" s="18">
        <f t="shared" si="123"/>
        <v>3312</v>
      </c>
      <c r="AE45" s="18">
        <f t="shared" si="124"/>
        <v>3313</v>
      </c>
      <c r="AF45" s="18">
        <f t="shared" si="217"/>
        <v>2468</v>
      </c>
      <c r="AG45" s="18">
        <f t="shared" si="218"/>
        <v>617</v>
      </c>
      <c r="AH45" s="18">
        <f t="shared" si="219"/>
        <v>617</v>
      </c>
      <c r="AI45" s="18">
        <f t="shared" si="220"/>
        <v>617</v>
      </c>
      <c r="AJ45" s="85">
        <f t="shared" si="221"/>
        <v>617</v>
      </c>
      <c r="AK45" s="82">
        <v>0</v>
      </c>
      <c r="AL45" s="18">
        <f t="shared" si="222"/>
        <v>0</v>
      </c>
      <c r="AM45" s="18">
        <f t="shared" si="223"/>
        <v>0</v>
      </c>
      <c r="AN45" s="18">
        <f t="shared" si="224"/>
        <v>0</v>
      </c>
      <c r="AO45" s="18">
        <f t="shared" si="225"/>
        <v>0</v>
      </c>
      <c r="AP45" s="18">
        <f t="shared" si="125"/>
        <v>0</v>
      </c>
      <c r="AQ45" s="18">
        <f t="shared" si="126"/>
        <v>0</v>
      </c>
      <c r="AR45" s="18">
        <f t="shared" si="127"/>
        <v>0</v>
      </c>
      <c r="AS45" s="18">
        <f t="shared" si="128"/>
        <v>0</v>
      </c>
      <c r="AT45" s="18">
        <f t="shared" si="129"/>
        <v>0</v>
      </c>
      <c r="AU45" s="18">
        <f t="shared" si="226"/>
        <v>0</v>
      </c>
      <c r="AV45" s="18">
        <f t="shared" si="227"/>
        <v>0</v>
      </c>
      <c r="AW45" s="18">
        <f t="shared" si="228"/>
        <v>0</v>
      </c>
      <c r="AX45" s="18">
        <f t="shared" si="229"/>
        <v>0</v>
      </c>
      <c r="AY45" s="85">
        <f t="shared" si="230"/>
        <v>0</v>
      </c>
      <c r="AZ45" s="82">
        <v>0</v>
      </c>
      <c r="BA45" s="18">
        <f t="shared" si="231"/>
        <v>0</v>
      </c>
      <c r="BB45" s="18">
        <f t="shared" si="232"/>
        <v>0</v>
      </c>
      <c r="BC45" s="18">
        <f t="shared" si="233"/>
        <v>0</v>
      </c>
      <c r="BD45" s="18">
        <f t="shared" si="234"/>
        <v>0</v>
      </c>
      <c r="BE45" s="18">
        <f t="shared" si="130"/>
        <v>0</v>
      </c>
      <c r="BF45" s="18">
        <f t="shared" si="131"/>
        <v>0</v>
      </c>
      <c r="BG45" s="18">
        <f t="shared" si="132"/>
        <v>0</v>
      </c>
      <c r="BH45" s="18">
        <f t="shared" si="133"/>
        <v>0</v>
      </c>
      <c r="BI45" s="18">
        <f t="shared" si="134"/>
        <v>0</v>
      </c>
      <c r="BJ45" s="18">
        <f t="shared" si="235"/>
        <v>0</v>
      </c>
      <c r="BK45" s="18">
        <f t="shared" si="236"/>
        <v>0</v>
      </c>
      <c r="BL45" s="18">
        <f t="shared" si="237"/>
        <v>0</v>
      </c>
      <c r="BM45" s="18">
        <f t="shared" si="238"/>
        <v>0</v>
      </c>
      <c r="BN45" s="85">
        <f t="shared" si="239"/>
        <v>0</v>
      </c>
      <c r="BO45" s="82">
        <v>32862</v>
      </c>
      <c r="BP45" s="18">
        <f t="shared" si="240"/>
        <v>8216</v>
      </c>
      <c r="BQ45" s="18">
        <f t="shared" si="241"/>
        <v>8216</v>
      </c>
      <c r="BR45" s="18">
        <f t="shared" si="242"/>
        <v>8216</v>
      </c>
      <c r="BS45" s="18">
        <f t="shared" si="243"/>
        <v>8214</v>
      </c>
      <c r="BT45" s="18">
        <f t="shared" si="136"/>
        <v>27702</v>
      </c>
      <c r="BU45" s="18">
        <f t="shared" si="187"/>
        <v>6926</v>
      </c>
      <c r="BV45" s="18">
        <f t="shared" si="199"/>
        <v>6926</v>
      </c>
      <c r="BW45" s="18">
        <f t="shared" si="200"/>
        <v>6926</v>
      </c>
      <c r="BX45" s="18">
        <f t="shared" si="201"/>
        <v>6924</v>
      </c>
      <c r="BY45" s="18">
        <f t="shared" si="244"/>
        <v>5160</v>
      </c>
      <c r="BZ45" s="18">
        <f t="shared" si="245"/>
        <v>1290</v>
      </c>
      <c r="CA45" s="18">
        <f t="shared" si="246"/>
        <v>1290</v>
      </c>
      <c r="CB45" s="18">
        <f t="shared" si="247"/>
        <v>1290</v>
      </c>
      <c r="CC45" s="85">
        <f t="shared" si="248"/>
        <v>1290</v>
      </c>
      <c r="CD45" s="82">
        <v>0</v>
      </c>
      <c r="CE45" s="18">
        <f t="shared" si="249"/>
        <v>0</v>
      </c>
      <c r="CF45" s="18">
        <f t="shared" si="250"/>
        <v>0</v>
      </c>
      <c r="CG45" s="18">
        <f t="shared" si="251"/>
        <v>0</v>
      </c>
      <c r="CH45" s="18">
        <f t="shared" si="252"/>
        <v>0</v>
      </c>
      <c r="CI45" s="18">
        <f t="shared" si="143"/>
        <v>0</v>
      </c>
      <c r="CJ45" s="18">
        <f t="shared" si="144"/>
        <v>0</v>
      </c>
      <c r="CK45" s="18">
        <f t="shared" si="145"/>
        <v>0</v>
      </c>
      <c r="CL45" s="18">
        <f t="shared" si="146"/>
        <v>0</v>
      </c>
      <c r="CM45" s="18">
        <f t="shared" si="147"/>
        <v>0</v>
      </c>
      <c r="CN45" s="18">
        <f t="shared" si="253"/>
        <v>0</v>
      </c>
      <c r="CO45" s="18">
        <f t="shared" si="254"/>
        <v>0</v>
      </c>
      <c r="CP45" s="18">
        <f t="shared" si="255"/>
        <v>0</v>
      </c>
      <c r="CQ45" s="18">
        <f t="shared" si="256"/>
        <v>0</v>
      </c>
      <c r="CR45" s="85">
        <f t="shared" si="257"/>
        <v>0</v>
      </c>
      <c r="CS45" s="82">
        <v>0</v>
      </c>
      <c r="CT45" s="18">
        <f t="shared" si="258"/>
        <v>0</v>
      </c>
      <c r="CU45" s="18">
        <f t="shared" si="259"/>
        <v>0</v>
      </c>
      <c r="CV45" s="18">
        <f t="shared" si="260"/>
        <v>0</v>
      </c>
      <c r="CW45" s="18">
        <f t="shared" si="261"/>
        <v>0</v>
      </c>
      <c r="CX45" s="18">
        <f t="shared" si="148"/>
        <v>0</v>
      </c>
      <c r="CY45" s="18">
        <f t="shared" si="149"/>
        <v>0</v>
      </c>
      <c r="CZ45" s="18">
        <f t="shared" si="150"/>
        <v>0</v>
      </c>
      <c r="DA45" s="18">
        <f t="shared" si="151"/>
        <v>0</v>
      </c>
      <c r="DB45" s="18">
        <f t="shared" si="152"/>
        <v>0</v>
      </c>
      <c r="DC45" s="18">
        <f t="shared" si="262"/>
        <v>0</v>
      </c>
      <c r="DD45" s="18">
        <f t="shared" si="263"/>
        <v>0</v>
      </c>
      <c r="DE45" s="18">
        <f t="shared" si="264"/>
        <v>0</v>
      </c>
      <c r="DF45" s="18">
        <f t="shared" si="265"/>
        <v>0</v>
      </c>
      <c r="DG45" s="85">
        <f t="shared" si="266"/>
        <v>0</v>
      </c>
      <c r="DH45" s="82">
        <v>0</v>
      </c>
      <c r="DI45" s="18">
        <f t="shared" si="267"/>
        <v>0</v>
      </c>
      <c r="DJ45" s="18">
        <f t="shared" si="268"/>
        <v>0</v>
      </c>
      <c r="DK45" s="18">
        <f t="shared" si="269"/>
        <v>0</v>
      </c>
      <c r="DL45" s="18">
        <f t="shared" si="270"/>
        <v>0</v>
      </c>
      <c r="DM45" s="18">
        <f t="shared" si="153"/>
        <v>0</v>
      </c>
      <c r="DN45" s="18">
        <f t="shared" si="154"/>
        <v>0</v>
      </c>
      <c r="DO45" s="18">
        <f t="shared" si="155"/>
        <v>0</v>
      </c>
      <c r="DP45" s="18">
        <f t="shared" si="156"/>
        <v>0</v>
      </c>
      <c r="DQ45" s="18">
        <f t="shared" si="157"/>
        <v>0</v>
      </c>
      <c r="DR45" s="18">
        <f t="shared" si="271"/>
        <v>0</v>
      </c>
      <c r="DS45" s="18">
        <f t="shared" si="272"/>
        <v>0</v>
      </c>
      <c r="DT45" s="18">
        <f t="shared" si="273"/>
        <v>0</v>
      </c>
      <c r="DU45" s="18">
        <f t="shared" si="274"/>
        <v>0</v>
      </c>
      <c r="DV45" s="85">
        <f t="shared" si="275"/>
        <v>0</v>
      </c>
      <c r="DW45" s="82">
        <v>0</v>
      </c>
      <c r="DX45" s="18">
        <f t="shared" si="276"/>
        <v>0</v>
      </c>
      <c r="DY45" s="18">
        <f t="shared" si="277"/>
        <v>0</v>
      </c>
      <c r="DZ45" s="18">
        <f t="shared" si="278"/>
        <v>0</v>
      </c>
      <c r="EA45" s="18">
        <f t="shared" si="279"/>
        <v>0</v>
      </c>
      <c r="EB45" s="18">
        <f t="shared" si="158"/>
        <v>0</v>
      </c>
      <c r="EC45" s="18">
        <f t="shared" si="159"/>
        <v>0</v>
      </c>
      <c r="ED45" s="18">
        <f t="shared" si="160"/>
        <v>0</v>
      </c>
      <c r="EE45" s="18">
        <f t="shared" si="161"/>
        <v>0</v>
      </c>
      <c r="EF45" s="18">
        <f t="shared" si="162"/>
        <v>0</v>
      </c>
      <c r="EG45" s="18">
        <f t="shared" si="280"/>
        <v>0</v>
      </c>
      <c r="EH45" s="18">
        <f t="shared" si="281"/>
        <v>0</v>
      </c>
      <c r="EI45" s="18">
        <f t="shared" si="282"/>
        <v>0</v>
      </c>
      <c r="EJ45" s="18">
        <f t="shared" si="283"/>
        <v>0</v>
      </c>
      <c r="EK45" s="85">
        <f t="shared" si="284"/>
        <v>0</v>
      </c>
      <c r="EL45" s="82">
        <v>0</v>
      </c>
      <c r="EM45" s="18">
        <f t="shared" si="285"/>
        <v>0</v>
      </c>
      <c r="EN45" s="18">
        <f t="shared" si="286"/>
        <v>0</v>
      </c>
      <c r="EO45" s="18">
        <f t="shared" si="287"/>
        <v>0</v>
      </c>
      <c r="EP45" s="18">
        <f t="shared" si="288"/>
        <v>0</v>
      </c>
      <c r="EQ45" s="18">
        <f t="shared" si="163"/>
        <v>0</v>
      </c>
      <c r="ER45" s="18">
        <f t="shared" si="164"/>
        <v>0</v>
      </c>
      <c r="ES45" s="18">
        <f t="shared" si="165"/>
        <v>0</v>
      </c>
      <c r="ET45" s="18">
        <f t="shared" si="166"/>
        <v>0</v>
      </c>
      <c r="EU45" s="18">
        <f t="shared" si="167"/>
        <v>0</v>
      </c>
      <c r="EV45" s="18">
        <f t="shared" si="289"/>
        <v>0</v>
      </c>
      <c r="EW45" s="18">
        <f t="shared" si="290"/>
        <v>0</v>
      </c>
      <c r="EX45" s="18">
        <f t="shared" si="291"/>
        <v>0</v>
      </c>
      <c r="EY45" s="18">
        <f t="shared" si="292"/>
        <v>0</v>
      </c>
      <c r="EZ45" s="85">
        <f t="shared" si="293"/>
        <v>0</v>
      </c>
      <c r="FA45" s="82">
        <v>0</v>
      </c>
      <c r="FB45" s="18">
        <f t="shared" si="294"/>
        <v>0</v>
      </c>
      <c r="FC45" s="18">
        <f t="shared" si="295"/>
        <v>0</v>
      </c>
      <c r="FD45" s="18">
        <f t="shared" si="296"/>
        <v>0</v>
      </c>
      <c r="FE45" s="18">
        <f t="shared" si="297"/>
        <v>0</v>
      </c>
      <c r="FF45" s="18">
        <f t="shared" si="168"/>
        <v>0</v>
      </c>
      <c r="FG45" s="18">
        <f t="shared" si="169"/>
        <v>0</v>
      </c>
      <c r="FH45" s="18">
        <f t="shared" si="170"/>
        <v>0</v>
      </c>
      <c r="FI45" s="18">
        <f t="shared" si="171"/>
        <v>0</v>
      </c>
      <c r="FJ45" s="18">
        <f t="shared" si="172"/>
        <v>0</v>
      </c>
      <c r="FK45" s="18">
        <f t="shared" si="298"/>
        <v>0</v>
      </c>
      <c r="FL45" s="18">
        <f t="shared" si="299"/>
        <v>0</v>
      </c>
      <c r="FM45" s="18">
        <f t="shared" si="300"/>
        <v>0</v>
      </c>
      <c r="FN45" s="18">
        <f t="shared" si="301"/>
        <v>0</v>
      </c>
      <c r="FO45" s="85">
        <f t="shared" si="302"/>
        <v>0</v>
      </c>
      <c r="FP45" s="82">
        <v>0</v>
      </c>
      <c r="FQ45" s="18">
        <f t="shared" si="303"/>
        <v>0</v>
      </c>
      <c r="FR45" s="18">
        <f t="shared" si="304"/>
        <v>0</v>
      </c>
      <c r="FS45" s="18">
        <f t="shared" si="305"/>
        <v>0</v>
      </c>
      <c r="FT45" s="18">
        <f t="shared" si="306"/>
        <v>0</v>
      </c>
      <c r="FU45" s="18">
        <f t="shared" si="173"/>
        <v>0</v>
      </c>
      <c r="FV45" s="18">
        <f t="shared" si="174"/>
        <v>0</v>
      </c>
      <c r="FW45" s="18">
        <f t="shared" si="175"/>
        <v>0</v>
      </c>
      <c r="FX45" s="18">
        <f t="shared" si="176"/>
        <v>0</v>
      </c>
      <c r="FY45" s="18">
        <f t="shared" si="177"/>
        <v>0</v>
      </c>
      <c r="FZ45" s="18">
        <f t="shared" si="307"/>
        <v>0</v>
      </c>
      <c r="GA45" s="18">
        <f t="shared" si="308"/>
        <v>0</v>
      </c>
      <c r="GB45" s="18">
        <f t="shared" si="309"/>
        <v>0</v>
      </c>
      <c r="GC45" s="18">
        <f t="shared" si="310"/>
        <v>0</v>
      </c>
      <c r="GD45" s="85">
        <f t="shared" si="311"/>
        <v>0</v>
      </c>
      <c r="GE45" s="82">
        <v>0</v>
      </c>
      <c r="GF45" s="18">
        <f t="shared" si="312"/>
        <v>0</v>
      </c>
      <c r="GG45" s="18">
        <f t="shared" si="313"/>
        <v>0</v>
      </c>
      <c r="GH45" s="18">
        <f t="shared" si="314"/>
        <v>0</v>
      </c>
      <c r="GI45" s="18">
        <f t="shared" si="315"/>
        <v>0</v>
      </c>
      <c r="GJ45" s="18">
        <f t="shared" si="178"/>
        <v>0</v>
      </c>
      <c r="GK45" s="18">
        <f t="shared" si="179"/>
        <v>0</v>
      </c>
      <c r="GL45" s="18">
        <f t="shared" si="180"/>
        <v>0</v>
      </c>
      <c r="GM45" s="18">
        <f t="shared" si="181"/>
        <v>0</v>
      </c>
      <c r="GN45" s="18">
        <f t="shared" si="182"/>
        <v>0</v>
      </c>
      <c r="GO45" s="18">
        <f t="shared" si="316"/>
        <v>0</v>
      </c>
      <c r="GP45" s="18">
        <f t="shared" si="317"/>
        <v>0</v>
      </c>
      <c r="GQ45" s="18">
        <f t="shared" si="318"/>
        <v>0</v>
      </c>
      <c r="GR45" s="18">
        <f t="shared" si="319"/>
        <v>0</v>
      </c>
      <c r="GS45" s="85">
        <f t="shared" si="320"/>
        <v>0</v>
      </c>
    </row>
    <row r="46" spans="1:201" ht="15.75" x14ac:dyDescent="0.25">
      <c r="A46" s="89">
        <v>40</v>
      </c>
      <c r="B46" s="54" t="s">
        <v>34</v>
      </c>
      <c r="C46" s="72">
        <v>92101</v>
      </c>
      <c r="D46" s="71">
        <v>20950</v>
      </c>
      <c r="E46" s="71">
        <f t="shared" si="202"/>
        <v>0.81468540747096441</v>
      </c>
      <c r="F46" s="99">
        <f t="shared" si="203"/>
        <v>0.18531459252903559</v>
      </c>
      <c r="G46" s="84">
        <v>9255</v>
      </c>
      <c r="H46" s="18">
        <f t="shared" si="204"/>
        <v>2314</v>
      </c>
      <c r="I46" s="18">
        <f t="shared" si="205"/>
        <v>2314</v>
      </c>
      <c r="J46" s="18">
        <f t="shared" si="206"/>
        <v>2314</v>
      </c>
      <c r="K46" s="18">
        <f t="shared" si="207"/>
        <v>2313</v>
      </c>
      <c r="L46" s="18">
        <f t="shared" si="115"/>
        <v>7540</v>
      </c>
      <c r="M46" s="18">
        <f t="shared" si="116"/>
        <v>1885</v>
      </c>
      <c r="N46" s="18">
        <f t="shared" si="117"/>
        <v>1885</v>
      </c>
      <c r="O46" s="18">
        <f t="shared" si="118"/>
        <v>1885</v>
      </c>
      <c r="P46" s="18">
        <f t="shared" si="119"/>
        <v>1885</v>
      </c>
      <c r="Q46" s="18">
        <f t="shared" si="208"/>
        <v>1715</v>
      </c>
      <c r="R46" s="18">
        <f t="shared" si="209"/>
        <v>429</v>
      </c>
      <c r="S46" s="18">
        <f t="shared" si="210"/>
        <v>429</v>
      </c>
      <c r="T46" s="18">
        <f t="shared" si="211"/>
        <v>429</v>
      </c>
      <c r="U46" s="85">
        <f t="shared" si="212"/>
        <v>428</v>
      </c>
      <c r="V46" s="82">
        <v>15776</v>
      </c>
      <c r="W46" s="18">
        <f t="shared" si="213"/>
        <v>3944</v>
      </c>
      <c r="X46" s="18">
        <f t="shared" si="214"/>
        <v>3944</v>
      </c>
      <c r="Y46" s="18">
        <f t="shared" si="215"/>
        <v>3944</v>
      </c>
      <c r="Z46" s="18">
        <f t="shared" si="216"/>
        <v>3944</v>
      </c>
      <c r="AA46" s="18">
        <f t="shared" si="120"/>
        <v>12852</v>
      </c>
      <c r="AB46" s="18">
        <f t="shared" si="121"/>
        <v>3213</v>
      </c>
      <c r="AC46" s="18">
        <f t="shared" si="122"/>
        <v>3213</v>
      </c>
      <c r="AD46" s="18">
        <f t="shared" si="123"/>
        <v>3213</v>
      </c>
      <c r="AE46" s="18">
        <f t="shared" si="124"/>
        <v>3213</v>
      </c>
      <c r="AF46" s="18">
        <f t="shared" si="217"/>
        <v>2924</v>
      </c>
      <c r="AG46" s="18">
        <f t="shared" si="218"/>
        <v>731</v>
      </c>
      <c r="AH46" s="18">
        <f t="shared" si="219"/>
        <v>731</v>
      </c>
      <c r="AI46" s="18">
        <f t="shared" si="220"/>
        <v>731</v>
      </c>
      <c r="AJ46" s="85">
        <f t="shared" si="221"/>
        <v>731</v>
      </c>
      <c r="AK46" s="82">
        <v>0</v>
      </c>
      <c r="AL46" s="18">
        <f t="shared" si="222"/>
        <v>0</v>
      </c>
      <c r="AM46" s="18">
        <f t="shared" si="223"/>
        <v>0</v>
      </c>
      <c r="AN46" s="18">
        <f t="shared" si="224"/>
        <v>0</v>
      </c>
      <c r="AO46" s="18">
        <f t="shared" si="225"/>
        <v>0</v>
      </c>
      <c r="AP46" s="18">
        <f t="shared" si="125"/>
        <v>0</v>
      </c>
      <c r="AQ46" s="18">
        <f t="shared" si="126"/>
        <v>0</v>
      </c>
      <c r="AR46" s="18">
        <f t="shared" si="127"/>
        <v>0</v>
      </c>
      <c r="AS46" s="18">
        <f t="shared" si="128"/>
        <v>0</v>
      </c>
      <c r="AT46" s="18">
        <f t="shared" si="129"/>
        <v>0</v>
      </c>
      <c r="AU46" s="18">
        <f t="shared" si="226"/>
        <v>0</v>
      </c>
      <c r="AV46" s="18">
        <f t="shared" si="227"/>
        <v>0</v>
      </c>
      <c r="AW46" s="18">
        <f t="shared" si="228"/>
        <v>0</v>
      </c>
      <c r="AX46" s="18">
        <f t="shared" si="229"/>
        <v>0</v>
      </c>
      <c r="AY46" s="85">
        <f t="shared" si="230"/>
        <v>0</v>
      </c>
      <c r="AZ46" s="82">
        <v>0</v>
      </c>
      <c r="BA46" s="18">
        <f t="shared" si="231"/>
        <v>0</v>
      </c>
      <c r="BB46" s="18">
        <f t="shared" si="232"/>
        <v>0</v>
      </c>
      <c r="BC46" s="18">
        <f t="shared" si="233"/>
        <v>0</v>
      </c>
      <c r="BD46" s="18">
        <f t="shared" si="234"/>
        <v>0</v>
      </c>
      <c r="BE46" s="18">
        <f t="shared" si="130"/>
        <v>0</v>
      </c>
      <c r="BF46" s="18">
        <f t="shared" si="131"/>
        <v>0</v>
      </c>
      <c r="BG46" s="18">
        <f t="shared" si="132"/>
        <v>0</v>
      </c>
      <c r="BH46" s="18">
        <f t="shared" si="133"/>
        <v>0</v>
      </c>
      <c r="BI46" s="18">
        <f t="shared" si="134"/>
        <v>0</v>
      </c>
      <c r="BJ46" s="18">
        <f t="shared" si="235"/>
        <v>0</v>
      </c>
      <c r="BK46" s="18">
        <f t="shared" si="236"/>
        <v>0</v>
      </c>
      <c r="BL46" s="18">
        <f t="shared" si="237"/>
        <v>0</v>
      </c>
      <c r="BM46" s="18">
        <f t="shared" si="238"/>
        <v>0</v>
      </c>
      <c r="BN46" s="85">
        <f t="shared" si="239"/>
        <v>0</v>
      </c>
      <c r="BO46" s="82">
        <v>6840</v>
      </c>
      <c r="BP46" s="18">
        <f>BO46</f>
        <v>6840</v>
      </c>
      <c r="BQ46" s="18">
        <v>0</v>
      </c>
      <c r="BR46" s="18">
        <v>0</v>
      </c>
      <c r="BS46" s="18">
        <v>0</v>
      </c>
      <c r="BT46" s="18">
        <f t="shared" si="136"/>
        <v>5572</v>
      </c>
      <c r="BU46" s="18">
        <f>BT46</f>
        <v>5572</v>
      </c>
      <c r="BV46" s="18">
        <v>0</v>
      </c>
      <c r="BW46" s="18">
        <v>0</v>
      </c>
      <c r="BX46" s="18">
        <v>0</v>
      </c>
      <c r="BY46" s="18">
        <f t="shared" si="244"/>
        <v>1268</v>
      </c>
      <c r="BZ46" s="18">
        <f t="shared" ref="BZ46" si="325">BP46-BU46</f>
        <v>1268</v>
      </c>
      <c r="CA46" s="18">
        <f t="shared" ref="CA46" si="326">BQ46-BV46</f>
        <v>0</v>
      </c>
      <c r="CB46" s="18">
        <f t="shared" ref="CB46" si="327">BR46-BW46</f>
        <v>0</v>
      </c>
      <c r="CC46" s="18">
        <f t="shared" ref="CC46" si="328">BS46-BX46</f>
        <v>0</v>
      </c>
      <c r="CD46" s="82">
        <v>0</v>
      </c>
      <c r="CE46" s="18">
        <f t="shared" si="249"/>
        <v>0</v>
      </c>
      <c r="CF46" s="18">
        <f t="shared" si="250"/>
        <v>0</v>
      </c>
      <c r="CG46" s="18">
        <f t="shared" si="251"/>
        <v>0</v>
      </c>
      <c r="CH46" s="18">
        <f t="shared" si="252"/>
        <v>0</v>
      </c>
      <c r="CI46" s="18">
        <f t="shared" si="143"/>
        <v>0</v>
      </c>
      <c r="CJ46" s="18">
        <f t="shared" si="144"/>
        <v>0</v>
      </c>
      <c r="CK46" s="18">
        <f t="shared" si="145"/>
        <v>0</v>
      </c>
      <c r="CL46" s="18">
        <f t="shared" si="146"/>
        <v>0</v>
      </c>
      <c r="CM46" s="18">
        <f t="shared" si="147"/>
        <v>0</v>
      </c>
      <c r="CN46" s="18">
        <f t="shared" si="253"/>
        <v>0</v>
      </c>
      <c r="CO46" s="18">
        <f t="shared" si="254"/>
        <v>0</v>
      </c>
      <c r="CP46" s="18">
        <f t="shared" si="255"/>
        <v>0</v>
      </c>
      <c r="CQ46" s="18">
        <f t="shared" si="256"/>
        <v>0</v>
      </c>
      <c r="CR46" s="85">
        <f t="shared" si="257"/>
        <v>0</v>
      </c>
      <c r="CS46" s="82">
        <v>0</v>
      </c>
      <c r="CT46" s="18">
        <f t="shared" si="258"/>
        <v>0</v>
      </c>
      <c r="CU46" s="18">
        <f t="shared" si="259"/>
        <v>0</v>
      </c>
      <c r="CV46" s="18">
        <f t="shared" si="260"/>
        <v>0</v>
      </c>
      <c r="CW46" s="18">
        <f t="shared" si="261"/>
        <v>0</v>
      </c>
      <c r="CX46" s="18">
        <f t="shared" si="148"/>
        <v>0</v>
      </c>
      <c r="CY46" s="18">
        <f t="shared" si="149"/>
        <v>0</v>
      </c>
      <c r="CZ46" s="18">
        <f t="shared" si="150"/>
        <v>0</v>
      </c>
      <c r="DA46" s="18">
        <f t="shared" si="151"/>
        <v>0</v>
      </c>
      <c r="DB46" s="18">
        <f t="shared" si="152"/>
        <v>0</v>
      </c>
      <c r="DC46" s="18">
        <f t="shared" si="262"/>
        <v>0</v>
      </c>
      <c r="DD46" s="18">
        <f t="shared" si="263"/>
        <v>0</v>
      </c>
      <c r="DE46" s="18">
        <f t="shared" si="264"/>
        <v>0</v>
      </c>
      <c r="DF46" s="18">
        <f t="shared" si="265"/>
        <v>0</v>
      </c>
      <c r="DG46" s="85">
        <f t="shared" si="266"/>
        <v>0</v>
      </c>
      <c r="DH46" s="82">
        <v>0</v>
      </c>
      <c r="DI46" s="18">
        <f t="shared" si="267"/>
        <v>0</v>
      </c>
      <c r="DJ46" s="18">
        <f t="shared" si="268"/>
        <v>0</v>
      </c>
      <c r="DK46" s="18">
        <f t="shared" si="269"/>
        <v>0</v>
      </c>
      <c r="DL46" s="18">
        <f t="shared" si="270"/>
        <v>0</v>
      </c>
      <c r="DM46" s="18">
        <f t="shared" si="153"/>
        <v>0</v>
      </c>
      <c r="DN46" s="18">
        <f t="shared" si="154"/>
        <v>0</v>
      </c>
      <c r="DO46" s="18">
        <f t="shared" si="155"/>
        <v>0</v>
      </c>
      <c r="DP46" s="18">
        <f t="shared" si="156"/>
        <v>0</v>
      </c>
      <c r="DQ46" s="18">
        <f t="shared" si="157"/>
        <v>0</v>
      </c>
      <c r="DR46" s="18">
        <f t="shared" si="271"/>
        <v>0</v>
      </c>
      <c r="DS46" s="18">
        <f t="shared" si="272"/>
        <v>0</v>
      </c>
      <c r="DT46" s="18">
        <f t="shared" si="273"/>
        <v>0</v>
      </c>
      <c r="DU46" s="18">
        <f t="shared" si="274"/>
        <v>0</v>
      </c>
      <c r="DV46" s="85">
        <f t="shared" si="275"/>
        <v>0</v>
      </c>
      <c r="DW46" s="82">
        <v>0</v>
      </c>
      <c r="DX46" s="18">
        <f t="shared" si="276"/>
        <v>0</v>
      </c>
      <c r="DY46" s="18">
        <f t="shared" si="277"/>
        <v>0</v>
      </c>
      <c r="DZ46" s="18">
        <f t="shared" si="278"/>
        <v>0</v>
      </c>
      <c r="EA46" s="18">
        <f t="shared" si="279"/>
        <v>0</v>
      </c>
      <c r="EB46" s="18">
        <f t="shared" si="158"/>
        <v>0</v>
      </c>
      <c r="EC46" s="18">
        <f t="shared" si="159"/>
        <v>0</v>
      </c>
      <c r="ED46" s="18">
        <f t="shared" si="160"/>
        <v>0</v>
      </c>
      <c r="EE46" s="18">
        <f t="shared" si="161"/>
        <v>0</v>
      </c>
      <c r="EF46" s="18">
        <f t="shared" si="162"/>
        <v>0</v>
      </c>
      <c r="EG46" s="18">
        <f t="shared" si="280"/>
        <v>0</v>
      </c>
      <c r="EH46" s="18">
        <f t="shared" si="281"/>
        <v>0</v>
      </c>
      <c r="EI46" s="18">
        <f t="shared" si="282"/>
        <v>0</v>
      </c>
      <c r="EJ46" s="18">
        <f t="shared" si="283"/>
        <v>0</v>
      </c>
      <c r="EK46" s="85">
        <f t="shared" si="284"/>
        <v>0</v>
      </c>
      <c r="EL46" s="82">
        <v>0</v>
      </c>
      <c r="EM46" s="18">
        <f t="shared" si="285"/>
        <v>0</v>
      </c>
      <c r="EN46" s="18">
        <f t="shared" si="286"/>
        <v>0</v>
      </c>
      <c r="EO46" s="18">
        <f t="shared" si="287"/>
        <v>0</v>
      </c>
      <c r="EP46" s="18">
        <f t="shared" si="288"/>
        <v>0</v>
      </c>
      <c r="EQ46" s="18">
        <f t="shared" si="163"/>
        <v>0</v>
      </c>
      <c r="ER46" s="18">
        <f t="shared" si="164"/>
        <v>0</v>
      </c>
      <c r="ES46" s="18">
        <f t="shared" si="165"/>
        <v>0</v>
      </c>
      <c r="ET46" s="18">
        <f t="shared" si="166"/>
        <v>0</v>
      </c>
      <c r="EU46" s="18">
        <f t="shared" si="167"/>
        <v>0</v>
      </c>
      <c r="EV46" s="18">
        <f t="shared" si="289"/>
        <v>0</v>
      </c>
      <c r="EW46" s="18">
        <f t="shared" si="290"/>
        <v>0</v>
      </c>
      <c r="EX46" s="18">
        <f t="shared" si="291"/>
        <v>0</v>
      </c>
      <c r="EY46" s="18">
        <f t="shared" si="292"/>
        <v>0</v>
      </c>
      <c r="EZ46" s="85">
        <f t="shared" si="293"/>
        <v>0</v>
      </c>
      <c r="FA46" s="82">
        <v>0</v>
      </c>
      <c r="FB46" s="18">
        <f t="shared" si="294"/>
        <v>0</v>
      </c>
      <c r="FC46" s="18">
        <f t="shared" si="295"/>
        <v>0</v>
      </c>
      <c r="FD46" s="18">
        <f t="shared" si="296"/>
        <v>0</v>
      </c>
      <c r="FE46" s="18">
        <f t="shared" si="297"/>
        <v>0</v>
      </c>
      <c r="FF46" s="18">
        <f t="shared" si="168"/>
        <v>0</v>
      </c>
      <c r="FG46" s="18">
        <f t="shared" si="169"/>
        <v>0</v>
      </c>
      <c r="FH46" s="18">
        <f t="shared" si="170"/>
        <v>0</v>
      </c>
      <c r="FI46" s="18">
        <f t="shared" si="171"/>
        <v>0</v>
      </c>
      <c r="FJ46" s="18">
        <f t="shared" si="172"/>
        <v>0</v>
      </c>
      <c r="FK46" s="18">
        <f t="shared" si="298"/>
        <v>0</v>
      </c>
      <c r="FL46" s="18">
        <f t="shared" si="299"/>
        <v>0</v>
      </c>
      <c r="FM46" s="18">
        <f t="shared" si="300"/>
        <v>0</v>
      </c>
      <c r="FN46" s="18">
        <f t="shared" si="301"/>
        <v>0</v>
      </c>
      <c r="FO46" s="85">
        <f t="shared" si="302"/>
        <v>0</v>
      </c>
      <c r="FP46" s="82">
        <v>0</v>
      </c>
      <c r="FQ46" s="18">
        <f t="shared" si="303"/>
        <v>0</v>
      </c>
      <c r="FR46" s="18">
        <f t="shared" si="304"/>
        <v>0</v>
      </c>
      <c r="FS46" s="18">
        <f t="shared" si="305"/>
        <v>0</v>
      </c>
      <c r="FT46" s="18">
        <f t="shared" si="306"/>
        <v>0</v>
      </c>
      <c r="FU46" s="18">
        <f t="shared" si="173"/>
        <v>0</v>
      </c>
      <c r="FV46" s="18">
        <f t="shared" si="174"/>
        <v>0</v>
      </c>
      <c r="FW46" s="18">
        <f t="shared" si="175"/>
        <v>0</v>
      </c>
      <c r="FX46" s="18">
        <f t="shared" si="176"/>
        <v>0</v>
      </c>
      <c r="FY46" s="18">
        <f t="shared" si="177"/>
        <v>0</v>
      </c>
      <c r="FZ46" s="18">
        <f t="shared" si="307"/>
        <v>0</v>
      </c>
      <c r="GA46" s="18">
        <f t="shared" si="308"/>
        <v>0</v>
      </c>
      <c r="GB46" s="18">
        <f t="shared" si="309"/>
        <v>0</v>
      </c>
      <c r="GC46" s="18">
        <f t="shared" si="310"/>
        <v>0</v>
      </c>
      <c r="GD46" s="85">
        <f t="shared" si="311"/>
        <v>0</v>
      </c>
      <c r="GE46" s="82">
        <v>0</v>
      </c>
      <c r="GF46" s="18">
        <f t="shared" si="312"/>
        <v>0</v>
      </c>
      <c r="GG46" s="18">
        <f t="shared" si="313"/>
        <v>0</v>
      </c>
      <c r="GH46" s="18">
        <f t="shared" si="314"/>
        <v>0</v>
      </c>
      <c r="GI46" s="18">
        <f t="shared" si="315"/>
        <v>0</v>
      </c>
      <c r="GJ46" s="18">
        <f t="shared" si="178"/>
        <v>0</v>
      </c>
      <c r="GK46" s="18">
        <f t="shared" si="179"/>
        <v>0</v>
      </c>
      <c r="GL46" s="18">
        <f t="shared" si="180"/>
        <v>0</v>
      </c>
      <c r="GM46" s="18">
        <f t="shared" si="181"/>
        <v>0</v>
      </c>
      <c r="GN46" s="18">
        <f t="shared" si="182"/>
        <v>0</v>
      </c>
      <c r="GO46" s="18">
        <f t="shared" si="316"/>
        <v>0</v>
      </c>
      <c r="GP46" s="18">
        <f t="shared" si="317"/>
        <v>0</v>
      </c>
      <c r="GQ46" s="18">
        <f t="shared" si="318"/>
        <v>0</v>
      </c>
      <c r="GR46" s="18">
        <f t="shared" si="319"/>
        <v>0</v>
      </c>
      <c r="GS46" s="85">
        <f t="shared" si="320"/>
        <v>0</v>
      </c>
    </row>
    <row r="47" spans="1:201" ht="30" x14ac:dyDescent="0.2">
      <c r="A47" s="89">
        <v>41</v>
      </c>
      <c r="B47" s="54" t="s">
        <v>35</v>
      </c>
      <c r="C47" s="71">
        <v>441457</v>
      </c>
      <c r="D47" s="71">
        <v>381037</v>
      </c>
      <c r="E47" s="71">
        <f t="shared" si="202"/>
        <v>0.53672975122006972</v>
      </c>
      <c r="F47" s="99">
        <f t="shared" si="203"/>
        <v>0.46327024877993028</v>
      </c>
      <c r="G47" s="84">
        <v>0</v>
      </c>
      <c r="H47" s="18">
        <f t="shared" si="204"/>
        <v>0</v>
      </c>
      <c r="I47" s="18">
        <f t="shared" si="205"/>
        <v>0</v>
      </c>
      <c r="J47" s="18">
        <f t="shared" si="206"/>
        <v>0</v>
      </c>
      <c r="K47" s="18">
        <f t="shared" si="207"/>
        <v>0</v>
      </c>
      <c r="L47" s="18">
        <f t="shared" si="115"/>
        <v>0</v>
      </c>
      <c r="M47" s="18">
        <f t="shared" si="116"/>
        <v>0</v>
      </c>
      <c r="N47" s="18">
        <f t="shared" si="117"/>
        <v>0</v>
      </c>
      <c r="O47" s="18">
        <f t="shared" si="118"/>
        <v>0</v>
      </c>
      <c r="P47" s="18">
        <f t="shared" si="119"/>
        <v>0</v>
      </c>
      <c r="Q47" s="18">
        <f t="shared" si="208"/>
        <v>0</v>
      </c>
      <c r="R47" s="18">
        <f t="shared" si="209"/>
        <v>0</v>
      </c>
      <c r="S47" s="18">
        <f t="shared" si="210"/>
        <v>0</v>
      </c>
      <c r="T47" s="18">
        <f t="shared" si="211"/>
        <v>0</v>
      </c>
      <c r="U47" s="85">
        <f t="shared" si="212"/>
        <v>0</v>
      </c>
      <c r="V47" s="82">
        <v>0</v>
      </c>
      <c r="W47" s="18">
        <f t="shared" si="213"/>
        <v>0</v>
      </c>
      <c r="X47" s="18">
        <f t="shared" si="214"/>
        <v>0</v>
      </c>
      <c r="Y47" s="18">
        <f t="shared" si="215"/>
        <v>0</v>
      </c>
      <c r="Z47" s="18">
        <f t="shared" si="216"/>
        <v>0</v>
      </c>
      <c r="AA47" s="18">
        <f t="shared" si="120"/>
        <v>0</v>
      </c>
      <c r="AB47" s="18">
        <f t="shared" si="121"/>
        <v>0</v>
      </c>
      <c r="AC47" s="18">
        <f t="shared" si="122"/>
        <v>0</v>
      </c>
      <c r="AD47" s="18">
        <f t="shared" si="123"/>
        <v>0</v>
      </c>
      <c r="AE47" s="18">
        <f t="shared" si="124"/>
        <v>0</v>
      </c>
      <c r="AF47" s="18">
        <f t="shared" si="217"/>
        <v>0</v>
      </c>
      <c r="AG47" s="18">
        <f t="shared" si="218"/>
        <v>0</v>
      </c>
      <c r="AH47" s="18">
        <f t="shared" si="219"/>
        <v>0</v>
      </c>
      <c r="AI47" s="18">
        <f t="shared" si="220"/>
        <v>0</v>
      </c>
      <c r="AJ47" s="85">
        <f t="shared" si="221"/>
        <v>0</v>
      </c>
      <c r="AK47" s="82">
        <v>0</v>
      </c>
      <c r="AL47" s="18">
        <f t="shared" si="222"/>
        <v>0</v>
      </c>
      <c r="AM47" s="18">
        <f t="shared" si="223"/>
        <v>0</v>
      </c>
      <c r="AN47" s="18">
        <f t="shared" si="224"/>
        <v>0</v>
      </c>
      <c r="AO47" s="18">
        <f t="shared" si="225"/>
        <v>0</v>
      </c>
      <c r="AP47" s="18">
        <f t="shared" si="125"/>
        <v>0</v>
      </c>
      <c r="AQ47" s="18">
        <f t="shared" si="126"/>
        <v>0</v>
      </c>
      <c r="AR47" s="18">
        <f t="shared" si="127"/>
        <v>0</v>
      </c>
      <c r="AS47" s="18">
        <f t="shared" si="128"/>
        <v>0</v>
      </c>
      <c r="AT47" s="18">
        <f t="shared" si="129"/>
        <v>0</v>
      </c>
      <c r="AU47" s="18">
        <f t="shared" si="226"/>
        <v>0</v>
      </c>
      <c r="AV47" s="18">
        <f t="shared" si="227"/>
        <v>0</v>
      </c>
      <c r="AW47" s="18">
        <f t="shared" si="228"/>
        <v>0</v>
      </c>
      <c r="AX47" s="18">
        <f t="shared" si="229"/>
        <v>0</v>
      </c>
      <c r="AY47" s="85">
        <f t="shared" si="230"/>
        <v>0</v>
      </c>
      <c r="AZ47" s="82">
        <v>0</v>
      </c>
      <c r="BA47" s="18">
        <f t="shared" si="231"/>
        <v>0</v>
      </c>
      <c r="BB47" s="18">
        <f t="shared" si="232"/>
        <v>0</v>
      </c>
      <c r="BC47" s="18">
        <f t="shared" si="233"/>
        <v>0</v>
      </c>
      <c r="BD47" s="18">
        <f t="shared" si="234"/>
        <v>0</v>
      </c>
      <c r="BE47" s="18">
        <f t="shared" si="130"/>
        <v>0</v>
      </c>
      <c r="BF47" s="18">
        <f t="shared" si="131"/>
        <v>0</v>
      </c>
      <c r="BG47" s="18">
        <f t="shared" si="132"/>
        <v>0</v>
      </c>
      <c r="BH47" s="18">
        <f t="shared" si="133"/>
        <v>0</v>
      </c>
      <c r="BI47" s="18">
        <f t="shared" si="134"/>
        <v>0</v>
      </c>
      <c r="BJ47" s="18">
        <f t="shared" si="235"/>
        <v>0</v>
      </c>
      <c r="BK47" s="18">
        <f t="shared" si="236"/>
        <v>0</v>
      </c>
      <c r="BL47" s="18">
        <f t="shared" si="237"/>
        <v>0</v>
      </c>
      <c r="BM47" s="18">
        <f t="shared" si="238"/>
        <v>0</v>
      </c>
      <c r="BN47" s="85">
        <f t="shared" si="239"/>
        <v>0</v>
      </c>
      <c r="BO47" s="82">
        <v>0</v>
      </c>
      <c r="BP47" s="18">
        <f t="shared" si="240"/>
        <v>0</v>
      </c>
      <c r="BQ47" s="18">
        <f t="shared" si="241"/>
        <v>0</v>
      </c>
      <c r="BR47" s="18">
        <f t="shared" si="242"/>
        <v>0</v>
      </c>
      <c r="BS47" s="18">
        <f t="shared" si="243"/>
        <v>0</v>
      </c>
      <c r="BT47" s="18">
        <f t="shared" si="136"/>
        <v>0</v>
      </c>
      <c r="BU47" s="18">
        <f t="shared" si="187"/>
        <v>0</v>
      </c>
      <c r="BV47" s="18">
        <f t="shared" si="199"/>
        <v>0</v>
      </c>
      <c r="BW47" s="18">
        <f t="shared" si="200"/>
        <v>0</v>
      </c>
      <c r="BX47" s="18">
        <f t="shared" si="201"/>
        <v>0</v>
      </c>
      <c r="BY47" s="18">
        <f t="shared" si="244"/>
        <v>0</v>
      </c>
      <c r="BZ47" s="18">
        <f t="shared" si="245"/>
        <v>0</v>
      </c>
      <c r="CA47" s="18">
        <f t="shared" si="246"/>
        <v>0</v>
      </c>
      <c r="CB47" s="18">
        <f t="shared" si="247"/>
        <v>0</v>
      </c>
      <c r="CC47" s="85">
        <f t="shared" si="248"/>
        <v>0</v>
      </c>
      <c r="CD47" s="82">
        <v>0</v>
      </c>
      <c r="CE47" s="18">
        <f t="shared" si="249"/>
        <v>0</v>
      </c>
      <c r="CF47" s="18">
        <f t="shared" si="250"/>
        <v>0</v>
      </c>
      <c r="CG47" s="18">
        <f t="shared" si="251"/>
        <v>0</v>
      </c>
      <c r="CH47" s="18">
        <f t="shared" si="252"/>
        <v>0</v>
      </c>
      <c r="CI47" s="18">
        <f t="shared" si="143"/>
        <v>0</v>
      </c>
      <c r="CJ47" s="18">
        <f t="shared" si="144"/>
        <v>0</v>
      </c>
      <c r="CK47" s="18">
        <f t="shared" si="145"/>
        <v>0</v>
      </c>
      <c r="CL47" s="18">
        <f t="shared" si="146"/>
        <v>0</v>
      </c>
      <c r="CM47" s="18">
        <f t="shared" si="147"/>
        <v>0</v>
      </c>
      <c r="CN47" s="18">
        <f t="shared" si="253"/>
        <v>0</v>
      </c>
      <c r="CO47" s="18">
        <f t="shared" si="254"/>
        <v>0</v>
      </c>
      <c r="CP47" s="18">
        <f t="shared" si="255"/>
        <v>0</v>
      </c>
      <c r="CQ47" s="18">
        <f t="shared" si="256"/>
        <v>0</v>
      </c>
      <c r="CR47" s="85">
        <f t="shared" si="257"/>
        <v>0</v>
      </c>
      <c r="CS47" s="82">
        <v>0</v>
      </c>
      <c r="CT47" s="18">
        <f t="shared" si="258"/>
        <v>0</v>
      </c>
      <c r="CU47" s="18">
        <f t="shared" si="259"/>
        <v>0</v>
      </c>
      <c r="CV47" s="18">
        <f t="shared" si="260"/>
        <v>0</v>
      </c>
      <c r="CW47" s="18">
        <f t="shared" si="261"/>
        <v>0</v>
      </c>
      <c r="CX47" s="18">
        <f t="shared" si="148"/>
        <v>0</v>
      </c>
      <c r="CY47" s="18">
        <f t="shared" si="149"/>
        <v>0</v>
      </c>
      <c r="CZ47" s="18">
        <f t="shared" si="150"/>
        <v>0</v>
      </c>
      <c r="DA47" s="18">
        <f t="shared" si="151"/>
        <v>0</v>
      </c>
      <c r="DB47" s="18">
        <f t="shared" si="152"/>
        <v>0</v>
      </c>
      <c r="DC47" s="18">
        <f t="shared" si="262"/>
        <v>0</v>
      </c>
      <c r="DD47" s="18">
        <f t="shared" si="263"/>
        <v>0</v>
      </c>
      <c r="DE47" s="18">
        <f t="shared" si="264"/>
        <v>0</v>
      </c>
      <c r="DF47" s="18">
        <f t="shared" si="265"/>
        <v>0</v>
      </c>
      <c r="DG47" s="85">
        <f t="shared" si="266"/>
        <v>0</v>
      </c>
      <c r="DH47" s="82">
        <v>0</v>
      </c>
      <c r="DI47" s="18">
        <f t="shared" si="267"/>
        <v>0</v>
      </c>
      <c r="DJ47" s="18">
        <f t="shared" si="268"/>
        <v>0</v>
      </c>
      <c r="DK47" s="18">
        <f t="shared" si="269"/>
        <v>0</v>
      </c>
      <c r="DL47" s="18">
        <f t="shared" si="270"/>
        <v>0</v>
      </c>
      <c r="DM47" s="18">
        <f t="shared" si="153"/>
        <v>0</v>
      </c>
      <c r="DN47" s="18">
        <f t="shared" si="154"/>
        <v>0</v>
      </c>
      <c r="DO47" s="18">
        <f t="shared" si="155"/>
        <v>0</v>
      </c>
      <c r="DP47" s="18">
        <f t="shared" si="156"/>
        <v>0</v>
      </c>
      <c r="DQ47" s="18">
        <f t="shared" si="157"/>
        <v>0</v>
      </c>
      <c r="DR47" s="18">
        <f t="shared" si="271"/>
        <v>0</v>
      </c>
      <c r="DS47" s="18">
        <f t="shared" si="272"/>
        <v>0</v>
      </c>
      <c r="DT47" s="18">
        <f t="shared" si="273"/>
        <v>0</v>
      </c>
      <c r="DU47" s="18">
        <f t="shared" si="274"/>
        <v>0</v>
      </c>
      <c r="DV47" s="85">
        <f t="shared" si="275"/>
        <v>0</v>
      </c>
      <c r="DW47" s="82">
        <v>0</v>
      </c>
      <c r="DX47" s="18">
        <f t="shared" si="276"/>
        <v>0</v>
      </c>
      <c r="DY47" s="18">
        <f t="shared" si="277"/>
        <v>0</v>
      </c>
      <c r="DZ47" s="18">
        <f t="shared" si="278"/>
        <v>0</v>
      </c>
      <c r="EA47" s="18">
        <f t="shared" si="279"/>
        <v>0</v>
      </c>
      <c r="EB47" s="18">
        <f t="shared" si="158"/>
        <v>0</v>
      </c>
      <c r="EC47" s="18">
        <f t="shared" si="159"/>
        <v>0</v>
      </c>
      <c r="ED47" s="18">
        <f t="shared" si="160"/>
        <v>0</v>
      </c>
      <c r="EE47" s="18">
        <f t="shared" si="161"/>
        <v>0</v>
      </c>
      <c r="EF47" s="18">
        <f t="shared" si="162"/>
        <v>0</v>
      </c>
      <c r="EG47" s="18">
        <f t="shared" si="280"/>
        <v>0</v>
      </c>
      <c r="EH47" s="18">
        <f t="shared" si="281"/>
        <v>0</v>
      </c>
      <c r="EI47" s="18">
        <f t="shared" si="282"/>
        <v>0</v>
      </c>
      <c r="EJ47" s="18">
        <f t="shared" si="283"/>
        <v>0</v>
      </c>
      <c r="EK47" s="85">
        <f t="shared" si="284"/>
        <v>0</v>
      </c>
      <c r="EL47" s="82">
        <v>0</v>
      </c>
      <c r="EM47" s="18">
        <f t="shared" si="285"/>
        <v>0</v>
      </c>
      <c r="EN47" s="18">
        <f t="shared" si="286"/>
        <v>0</v>
      </c>
      <c r="EO47" s="18">
        <f t="shared" si="287"/>
        <v>0</v>
      </c>
      <c r="EP47" s="18">
        <f t="shared" si="288"/>
        <v>0</v>
      </c>
      <c r="EQ47" s="18">
        <f t="shared" si="163"/>
        <v>0</v>
      </c>
      <c r="ER47" s="18">
        <f t="shared" si="164"/>
        <v>0</v>
      </c>
      <c r="ES47" s="18">
        <f t="shared" si="165"/>
        <v>0</v>
      </c>
      <c r="ET47" s="18">
        <f t="shared" si="166"/>
        <v>0</v>
      </c>
      <c r="EU47" s="18">
        <f t="shared" si="167"/>
        <v>0</v>
      </c>
      <c r="EV47" s="18">
        <f t="shared" si="289"/>
        <v>0</v>
      </c>
      <c r="EW47" s="18">
        <f t="shared" si="290"/>
        <v>0</v>
      </c>
      <c r="EX47" s="18">
        <f t="shared" si="291"/>
        <v>0</v>
      </c>
      <c r="EY47" s="18">
        <f t="shared" si="292"/>
        <v>0</v>
      </c>
      <c r="EZ47" s="85">
        <f t="shared" si="293"/>
        <v>0</v>
      </c>
      <c r="FA47" s="82">
        <v>0</v>
      </c>
      <c r="FB47" s="18">
        <f t="shared" si="294"/>
        <v>0</v>
      </c>
      <c r="FC47" s="18">
        <f t="shared" si="295"/>
        <v>0</v>
      </c>
      <c r="FD47" s="18">
        <f t="shared" si="296"/>
        <v>0</v>
      </c>
      <c r="FE47" s="18">
        <f t="shared" si="297"/>
        <v>0</v>
      </c>
      <c r="FF47" s="18">
        <f t="shared" si="168"/>
        <v>0</v>
      </c>
      <c r="FG47" s="18">
        <f t="shared" si="169"/>
        <v>0</v>
      </c>
      <c r="FH47" s="18">
        <f t="shared" si="170"/>
        <v>0</v>
      </c>
      <c r="FI47" s="18">
        <f t="shared" si="171"/>
        <v>0</v>
      </c>
      <c r="FJ47" s="18">
        <f t="shared" si="172"/>
        <v>0</v>
      </c>
      <c r="FK47" s="18">
        <f t="shared" si="298"/>
        <v>0</v>
      </c>
      <c r="FL47" s="18">
        <f t="shared" si="299"/>
        <v>0</v>
      </c>
      <c r="FM47" s="18">
        <f t="shared" si="300"/>
        <v>0</v>
      </c>
      <c r="FN47" s="18">
        <f t="shared" si="301"/>
        <v>0</v>
      </c>
      <c r="FO47" s="85">
        <f t="shared" si="302"/>
        <v>0</v>
      </c>
      <c r="FP47" s="82">
        <v>0</v>
      </c>
      <c r="FQ47" s="18">
        <f t="shared" si="303"/>
        <v>0</v>
      </c>
      <c r="FR47" s="18">
        <f t="shared" si="304"/>
        <v>0</v>
      </c>
      <c r="FS47" s="18">
        <f t="shared" si="305"/>
        <v>0</v>
      </c>
      <c r="FT47" s="18">
        <f t="shared" si="306"/>
        <v>0</v>
      </c>
      <c r="FU47" s="18">
        <f t="shared" si="173"/>
        <v>0</v>
      </c>
      <c r="FV47" s="18">
        <f t="shared" si="174"/>
        <v>0</v>
      </c>
      <c r="FW47" s="18">
        <f t="shared" si="175"/>
        <v>0</v>
      </c>
      <c r="FX47" s="18">
        <f t="shared" si="176"/>
        <v>0</v>
      </c>
      <c r="FY47" s="18">
        <f t="shared" si="177"/>
        <v>0</v>
      </c>
      <c r="FZ47" s="18">
        <f t="shared" si="307"/>
        <v>0</v>
      </c>
      <c r="GA47" s="18">
        <f t="shared" si="308"/>
        <v>0</v>
      </c>
      <c r="GB47" s="18">
        <f t="shared" si="309"/>
        <v>0</v>
      </c>
      <c r="GC47" s="18">
        <f t="shared" si="310"/>
        <v>0</v>
      </c>
      <c r="GD47" s="85">
        <f t="shared" si="311"/>
        <v>0</v>
      </c>
      <c r="GE47" s="82">
        <v>0</v>
      </c>
      <c r="GF47" s="18">
        <f t="shared" si="312"/>
        <v>0</v>
      </c>
      <c r="GG47" s="18">
        <f t="shared" si="313"/>
        <v>0</v>
      </c>
      <c r="GH47" s="18">
        <f t="shared" si="314"/>
        <v>0</v>
      </c>
      <c r="GI47" s="18">
        <f t="shared" si="315"/>
        <v>0</v>
      </c>
      <c r="GJ47" s="18">
        <f t="shared" si="178"/>
        <v>0</v>
      </c>
      <c r="GK47" s="18">
        <f t="shared" si="179"/>
        <v>0</v>
      </c>
      <c r="GL47" s="18">
        <f t="shared" si="180"/>
        <v>0</v>
      </c>
      <c r="GM47" s="18">
        <f t="shared" si="181"/>
        <v>0</v>
      </c>
      <c r="GN47" s="18">
        <f t="shared" si="182"/>
        <v>0</v>
      </c>
      <c r="GO47" s="18">
        <f t="shared" si="316"/>
        <v>0</v>
      </c>
      <c r="GP47" s="18">
        <f t="shared" si="317"/>
        <v>0</v>
      </c>
      <c r="GQ47" s="18">
        <f t="shared" si="318"/>
        <v>0</v>
      </c>
      <c r="GR47" s="18">
        <f t="shared" si="319"/>
        <v>0</v>
      </c>
      <c r="GS47" s="85">
        <f t="shared" si="320"/>
        <v>0</v>
      </c>
    </row>
    <row r="48" spans="1:201" ht="30" x14ac:dyDescent="0.2">
      <c r="A48" s="89">
        <v>42</v>
      </c>
      <c r="B48" s="81" t="s">
        <v>36</v>
      </c>
      <c r="C48" s="71">
        <v>441457</v>
      </c>
      <c r="D48" s="71">
        <v>381037</v>
      </c>
      <c r="E48" s="71">
        <f t="shared" si="202"/>
        <v>0.53672975122006972</v>
      </c>
      <c r="F48" s="99">
        <f t="shared" si="203"/>
        <v>0.46327024877993028</v>
      </c>
      <c r="G48" s="84">
        <v>0</v>
      </c>
      <c r="H48" s="18">
        <f t="shared" si="204"/>
        <v>0</v>
      </c>
      <c r="I48" s="18">
        <f t="shared" si="205"/>
        <v>0</v>
      </c>
      <c r="J48" s="18">
        <f t="shared" si="206"/>
        <v>0</v>
      </c>
      <c r="K48" s="18">
        <f t="shared" si="207"/>
        <v>0</v>
      </c>
      <c r="L48" s="18">
        <f t="shared" si="115"/>
        <v>0</v>
      </c>
      <c r="M48" s="18">
        <f t="shared" si="116"/>
        <v>0</v>
      </c>
      <c r="N48" s="18">
        <f t="shared" si="117"/>
        <v>0</v>
      </c>
      <c r="O48" s="18">
        <f t="shared" si="118"/>
        <v>0</v>
      </c>
      <c r="P48" s="18">
        <f t="shared" si="119"/>
        <v>0</v>
      </c>
      <c r="Q48" s="18">
        <f t="shared" si="208"/>
        <v>0</v>
      </c>
      <c r="R48" s="18">
        <f t="shared" si="209"/>
        <v>0</v>
      </c>
      <c r="S48" s="18">
        <f t="shared" si="210"/>
        <v>0</v>
      </c>
      <c r="T48" s="18">
        <f t="shared" si="211"/>
        <v>0</v>
      </c>
      <c r="U48" s="85">
        <f t="shared" si="212"/>
        <v>0</v>
      </c>
      <c r="V48" s="82">
        <v>0</v>
      </c>
      <c r="W48" s="18">
        <f t="shared" si="213"/>
        <v>0</v>
      </c>
      <c r="X48" s="18">
        <f t="shared" si="214"/>
        <v>0</v>
      </c>
      <c r="Y48" s="18">
        <f t="shared" si="215"/>
        <v>0</v>
      </c>
      <c r="Z48" s="18">
        <f t="shared" si="216"/>
        <v>0</v>
      </c>
      <c r="AA48" s="18">
        <f t="shared" si="120"/>
        <v>0</v>
      </c>
      <c r="AB48" s="18">
        <f t="shared" si="121"/>
        <v>0</v>
      </c>
      <c r="AC48" s="18">
        <f t="shared" si="122"/>
        <v>0</v>
      </c>
      <c r="AD48" s="18">
        <f t="shared" si="123"/>
        <v>0</v>
      </c>
      <c r="AE48" s="18">
        <f t="shared" si="124"/>
        <v>0</v>
      </c>
      <c r="AF48" s="18">
        <f t="shared" si="217"/>
        <v>0</v>
      </c>
      <c r="AG48" s="18">
        <f t="shared" si="218"/>
        <v>0</v>
      </c>
      <c r="AH48" s="18">
        <f t="shared" si="219"/>
        <v>0</v>
      </c>
      <c r="AI48" s="18">
        <f t="shared" si="220"/>
        <v>0</v>
      </c>
      <c r="AJ48" s="85">
        <f t="shared" si="221"/>
        <v>0</v>
      </c>
      <c r="AK48" s="82">
        <v>0</v>
      </c>
      <c r="AL48" s="18">
        <f t="shared" si="222"/>
        <v>0</v>
      </c>
      <c r="AM48" s="18">
        <f t="shared" si="223"/>
        <v>0</v>
      </c>
      <c r="AN48" s="18">
        <f t="shared" si="224"/>
        <v>0</v>
      </c>
      <c r="AO48" s="18">
        <f t="shared" si="225"/>
        <v>0</v>
      </c>
      <c r="AP48" s="18">
        <f t="shared" si="125"/>
        <v>0</v>
      </c>
      <c r="AQ48" s="18">
        <f t="shared" si="126"/>
        <v>0</v>
      </c>
      <c r="AR48" s="18">
        <f t="shared" si="127"/>
        <v>0</v>
      </c>
      <c r="AS48" s="18">
        <f t="shared" si="128"/>
        <v>0</v>
      </c>
      <c r="AT48" s="18">
        <f t="shared" si="129"/>
        <v>0</v>
      </c>
      <c r="AU48" s="18">
        <f t="shared" si="226"/>
        <v>0</v>
      </c>
      <c r="AV48" s="18">
        <f t="shared" si="227"/>
        <v>0</v>
      </c>
      <c r="AW48" s="18">
        <f t="shared" si="228"/>
        <v>0</v>
      </c>
      <c r="AX48" s="18">
        <f t="shared" si="229"/>
        <v>0</v>
      </c>
      <c r="AY48" s="85">
        <f t="shared" si="230"/>
        <v>0</v>
      </c>
      <c r="AZ48" s="82">
        <v>0</v>
      </c>
      <c r="BA48" s="18">
        <f t="shared" si="231"/>
        <v>0</v>
      </c>
      <c r="BB48" s="18">
        <f t="shared" si="232"/>
        <v>0</v>
      </c>
      <c r="BC48" s="18">
        <f t="shared" si="233"/>
        <v>0</v>
      </c>
      <c r="BD48" s="18">
        <f t="shared" si="234"/>
        <v>0</v>
      </c>
      <c r="BE48" s="18">
        <f t="shared" si="130"/>
        <v>0</v>
      </c>
      <c r="BF48" s="18">
        <f t="shared" si="131"/>
        <v>0</v>
      </c>
      <c r="BG48" s="18">
        <f t="shared" si="132"/>
        <v>0</v>
      </c>
      <c r="BH48" s="18">
        <f t="shared" si="133"/>
        <v>0</v>
      </c>
      <c r="BI48" s="18">
        <f t="shared" si="134"/>
        <v>0</v>
      </c>
      <c r="BJ48" s="18">
        <f t="shared" si="235"/>
        <v>0</v>
      </c>
      <c r="BK48" s="18">
        <f t="shared" si="236"/>
        <v>0</v>
      </c>
      <c r="BL48" s="18">
        <f t="shared" si="237"/>
        <v>0</v>
      </c>
      <c r="BM48" s="18">
        <f t="shared" si="238"/>
        <v>0</v>
      </c>
      <c r="BN48" s="85">
        <f t="shared" si="239"/>
        <v>0</v>
      </c>
      <c r="BO48" s="82">
        <v>0</v>
      </c>
      <c r="BP48" s="18">
        <f t="shared" si="240"/>
        <v>0</v>
      </c>
      <c r="BQ48" s="18">
        <f t="shared" si="241"/>
        <v>0</v>
      </c>
      <c r="BR48" s="18">
        <f t="shared" si="242"/>
        <v>0</v>
      </c>
      <c r="BS48" s="18">
        <f t="shared" si="243"/>
        <v>0</v>
      </c>
      <c r="BT48" s="18">
        <f t="shared" si="136"/>
        <v>0</v>
      </c>
      <c r="BU48" s="18">
        <f t="shared" si="187"/>
        <v>0</v>
      </c>
      <c r="BV48" s="18">
        <f t="shared" si="199"/>
        <v>0</v>
      </c>
      <c r="BW48" s="18">
        <f t="shared" si="200"/>
        <v>0</v>
      </c>
      <c r="BX48" s="18">
        <f t="shared" si="201"/>
        <v>0</v>
      </c>
      <c r="BY48" s="18">
        <f t="shared" si="244"/>
        <v>0</v>
      </c>
      <c r="BZ48" s="18">
        <f t="shared" si="245"/>
        <v>0</v>
      </c>
      <c r="CA48" s="18">
        <f t="shared" si="246"/>
        <v>0</v>
      </c>
      <c r="CB48" s="18">
        <f t="shared" si="247"/>
        <v>0</v>
      </c>
      <c r="CC48" s="85">
        <f t="shared" si="248"/>
        <v>0</v>
      </c>
      <c r="CD48" s="82">
        <v>0</v>
      </c>
      <c r="CE48" s="18">
        <f t="shared" si="249"/>
        <v>0</v>
      </c>
      <c r="CF48" s="18">
        <f t="shared" si="250"/>
        <v>0</v>
      </c>
      <c r="CG48" s="18">
        <f t="shared" si="251"/>
        <v>0</v>
      </c>
      <c r="CH48" s="18">
        <f t="shared" si="252"/>
        <v>0</v>
      </c>
      <c r="CI48" s="18">
        <f t="shared" si="143"/>
        <v>0</v>
      </c>
      <c r="CJ48" s="18">
        <f t="shared" si="144"/>
        <v>0</v>
      </c>
      <c r="CK48" s="18">
        <f t="shared" si="145"/>
        <v>0</v>
      </c>
      <c r="CL48" s="18">
        <f t="shared" si="146"/>
        <v>0</v>
      </c>
      <c r="CM48" s="18">
        <f t="shared" si="147"/>
        <v>0</v>
      </c>
      <c r="CN48" s="18">
        <f t="shared" si="253"/>
        <v>0</v>
      </c>
      <c r="CO48" s="18">
        <f t="shared" si="254"/>
        <v>0</v>
      </c>
      <c r="CP48" s="18">
        <f t="shared" si="255"/>
        <v>0</v>
      </c>
      <c r="CQ48" s="18">
        <f t="shared" si="256"/>
        <v>0</v>
      </c>
      <c r="CR48" s="85">
        <f t="shared" si="257"/>
        <v>0</v>
      </c>
      <c r="CS48" s="82">
        <v>0</v>
      </c>
      <c r="CT48" s="18">
        <f t="shared" si="258"/>
        <v>0</v>
      </c>
      <c r="CU48" s="18">
        <f t="shared" si="259"/>
        <v>0</v>
      </c>
      <c r="CV48" s="18">
        <f t="shared" si="260"/>
        <v>0</v>
      </c>
      <c r="CW48" s="18">
        <f t="shared" si="261"/>
        <v>0</v>
      </c>
      <c r="CX48" s="18">
        <f t="shared" si="148"/>
        <v>0</v>
      </c>
      <c r="CY48" s="18">
        <f t="shared" si="149"/>
        <v>0</v>
      </c>
      <c r="CZ48" s="18">
        <f t="shared" si="150"/>
        <v>0</v>
      </c>
      <c r="DA48" s="18">
        <f t="shared" si="151"/>
        <v>0</v>
      </c>
      <c r="DB48" s="18">
        <f t="shared" si="152"/>
        <v>0</v>
      </c>
      <c r="DC48" s="18">
        <f t="shared" si="262"/>
        <v>0</v>
      </c>
      <c r="DD48" s="18">
        <f t="shared" si="263"/>
        <v>0</v>
      </c>
      <c r="DE48" s="18">
        <f t="shared" si="264"/>
        <v>0</v>
      </c>
      <c r="DF48" s="18">
        <f t="shared" si="265"/>
        <v>0</v>
      </c>
      <c r="DG48" s="85">
        <f t="shared" si="266"/>
        <v>0</v>
      </c>
      <c r="DH48" s="82">
        <v>0</v>
      </c>
      <c r="DI48" s="18">
        <f t="shared" si="267"/>
        <v>0</v>
      </c>
      <c r="DJ48" s="18">
        <f t="shared" si="268"/>
        <v>0</v>
      </c>
      <c r="DK48" s="18">
        <f t="shared" si="269"/>
        <v>0</v>
      </c>
      <c r="DL48" s="18">
        <f t="shared" si="270"/>
        <v>0</v>
      </c>
      <c r="DM48" s="18">
        <f t="shared" si="153"/>
        <v>0</v>
      </c>
      <c r="DN48" s="18">
        <f t="shared" si="154"/>
        <v>0</v>
      </c>
      <c r="DO48" s="18">
        <f t="shared" si="155"/>
        <v>0</v>
      </c>
      <c r="DP48" s="18">
        <f t="shared" si="156"/>
        <v>0</v>
      </c>
      <c r="DQ48" s="18">
        <f t="shared" si="157"/>
        <v>0</v>
      </c>
      <c r="DR48" s="18">
        <f t="shared" si="271"/>
        <v>0</v>
      </c>
      <c r="DS48" s="18">
        <f t="shared" si="272"/>
        <v>0</v>
      </c>
      <c r="DT48" s="18">
        <f t="shared" si="273"/>
        <v>0</v>
      </c>
      <c r="DU48" s="18">
        <f t="shared" si="274"/>
        <v>0</v>
      </c>
      <c r="DV48" s="85">
        <f t="shared" si="275"/>
        <v>0</v>
      </c>
      <c r="DW48" s="82">
        <v>0</v>
      </c>
      <c r="DX48" s="18">
        <f t="shared" si="276"/>
        <v>0</v>
      </c>
      <c r="DY48" s="18">
        <f t="shared" si="277"/>
        <v>0</v>
      </c>
      <c r="DZ48" s="18">
        <f t="shared" si="278"/>
        <v>0</v>
      </c>
      <c r="EA48" s="18">
        <f t="shared" si="279"/>
        <v>0</v>
      </c>
      <c r="EB48" s="18">
        <f t="shared" si="158"/>
        <v>0</v>
      </c>
      <c r="EC48" s="18">
        <f t="shared" si="159"/>
        <v>0</v>
      </c>
      <c r="ED48" s="18">
        <f t="shared" si="160"/>
        <v>0</v>
      </c>
      <c r="EE48" s="18">
        <f t="shared" si="161"/>
        <v>0</v>
      </c>
      <c r="EF48" s="18">
        <f t="shared" si="162"/>
        <v>0</v>
      </c>
      <c r="EG48" s="18">
        <f t="shared" si="280"/>
        <v>0</v>
      </c>
      <c r="EH48" s="18">
        <f t="shared" si="281"/>
        <v>0</v>
      </c>
      <c r="EI48" s="18">
        <f t="shared" si="282"/>
        <v>0</v>
      </c>
      <c r="EJ48" s="18">
        <f t="shared" si="283"/>
        <v>0</v>
      </c>
      <c r="EK48" s="85">
        <f t="shared" si="284"/>
        <v>0</v>
      </c>
      <c r="EL48" s="82">
        <v>0</v>
      </c>
      <c r="EM48" s="18">
        <f t="shared" si="285"/>
        <v>0</v>
      </c>
      <c r="EN48" s="18">
        <f t="shared" si="286"/>
        <v>0</v>
      </c>
      <c r="EO48" s="18">
        <f t="shared" si="287"/>
        <v>0</v>
      </c>
      <c r="EP48" s="18">
        <f t="shared" si="288"/>
        <v>0</v>
      </c>
      <c r="EQ48" s="18">
        <f t="shared" si="163"/>
        <v>0</v>
      </c>
      <c r="ER48" s="18">
        <f t="shared" si="164"/>
        <v>0</v>
      </c>
      <c r="ES48" s="18">
        <f t="shared" si="165"/>
        <v>0</v>
      </c>
      <c r="ET48" s="18">
        <f t="shared" si="166"/>
        <v>0</v>
      </c>
      <c r="EU48" s="18">
        <f t="shared" si="167"/>
        <v>0</v>
      </c>
      <c r="EV48" s="18">
        <f t="shared" si="289"/>
        <v>0</v>
      </c>
      <c r="EW48" s="18">
        <f t="shared" si="290"/>
        <v>0</v>
      </c>
      <c r="EX48" s="18">
        <f t="shared" si="291"/>
        <v>0</v>
      </c>
      <c r="EY48" s="18">
        <f t="shared" si="292"/>
        <v>0</v>
      </c>
      <c r="EZ48" s="85">
        <f t="shared" si="293"/>
        <v>0</v>
      </c>
      <c r="FA48" s="82">
        <v>0</v>
      </c>
      <c r="FB48" s="18">
        <f t="shared" si="294"/>
        <v>0</v>
      </c>
      <c r="FC48" s="18">
        <f t="shared" si="295"/>
        <v>0</v>
      </c>
      <c r="FD48" s="18">
        <f t="shared" si="296"/>
        <v>0</v>
      </c>
      <c r="FE48" s="18">
        <f t="shared" si="297"/>
        <v>0</v>
      </c>
      <c r="FF48" s="18">
        <f t="shared" si="168"/>
        <v>0</v>
      </c>
      <c r="FG48" s="18">
        <f t="shared" si="169"/>
        <v>0</v>
      </c>
      <c r="FH48" s="18">
        <f t="shared" si="170"/>
        <v>0</v>
      </c>
      <c r="FI48" s="18">
        <f t="shared" si="171"/>
        <v>0</v>
      </c>
      <c r="FJ48" s="18">
        <f t="shared" si="172"/>
        <v>0</v>
      </c>
      <c r="FK48" s="18">
        <f t="shared" si="298"/>
        <v>0</v>
      </c>
      <c r="FL48" s="18">
        <f t="shared" si="299"/>
        <v>0</v>
      </c>
      <c r="FM48" s="18">
        <f t="shared" si="300"/>
        <v>0</v>
      </c>
      <c r="FN48" s="18">
        <f t="shared" si="301"/>
        <v>0</v>
      </c>
      <c r="FO48" s="85">
        <f t="shared" si="302"/>
        <v>0</v>
      </c>
      <c r="FP48" s="82">
        <v>0</v>
      </c>
      <c r="FQ48" s="18">
        <f t="shared" si="303"/>
        <v>0</v>
      </c>
      <c r="FR48" s="18">
        <f t="shared" si="304"/>
        <v>0</v>
      </c>
      <c r="FS48" s="18">
        <f t="shared" si="305"/>
        <v>0</v>
      </c>
      <c r="FT48" s="18">
        <f t="shared" si="306"/>
        <v>0</v>
      </c>
      <c r="FU48" s="18">
        <f t="shared" si="173"/>
        <v>0</v>
      </c>
      <c r="FV48" s="18">
        <f t="shared" si="174"/>
        <v>0</v>
      </c>
      <c r="FW48" s="18">
        <f t="shared" si="175"/>
        <v>0</v>
      </c>
      <c r="FX48" s="18">
        <f t="shared" si="176"/>
        <v>0</v>
      </c>
      <c r="FY48" s="18">
        <f t="shared" si="177"/>
        <v>0</v>
      </c>
      <c r="FZ48" s="18">
        <f t="shared" si="307"/>
        <v>0</v>
      </c>
      <c r="GA48" s="18">
        <f t="shared" si="308"/>
        <v>0</v>
      </c>
      <c r="GB48" s="18">
        <f t="shared" si="309"/>
        <v>0</v>
      </c>
      <c r="GC48" s="18">
        <f t="shared" si="310"/>
        <v>0</v>
      </c>
      <c r="GD48" s="85">
        <f t="shared" si="311"/>
        <v>0</v>
      </c>
      <c r="GE48" s="82">
        <v>0</v>
      </c>
      <c r="GF48" s="18">
        <f t="shared" si="312"/>
        <v>0</v>
      </c>
      <c r="GG48" s="18">
        <f t="shared" si="313"/>
        <v>0</v>
      </c>
      <c r="GH48" s="18">
        <f t="shared" si="314"/>
        <v>0</v>
      </c>
      <c r="GI48" s="18">
        <f t="shared" si="315"/>
        <v>0</v>
      </c>
      <c r="GJ48" s="18">
        <f t="shared" si="178"/>
        <v>0</v>
      </c>
      <c r="GK48" s="18">
        <f t="shared" si="179"/>
        <v>0</v>
      </c>
      <c r="GL48" s="18">
        <f t="shared" si="180"/>
        <v>0</v>
      </c>
      <c r="GM48" s="18">
        <f t="shared" si="181"/>
        <v>0</v>
      </c>
      <c r="GN48" s="18">
        <f t="shared" si="182"/>
        <v>0</v>
      </c>
      <c r="GO48" s="18">
        <f t="shared" si="316"/>
        <v>0</v>
      </c>
      <c r="GP48" s="18">
        <f t="shared" si="317"/>
        <v>0</v>
      </c>
      <c r="GQ48" s="18">
        <f t="shared" si="318"/>
        <v>0</v>
      </c>
      <c r="GR48" s="18">
        <f t="shared" si="319"/>
        <v>0</v>
      </c>
      <c r="GS48" s="85">
        <f t="shared" si="320"/>
        <v>0</v>
      </c>
    </row>
    <row r="49" spans="1:201" ht="15.75" x14ac:dyDescent="0.25">
      <c r="A49" s="89">
        <v>43</v>
      </c>
      <c r="B49" s="81" t="s">
        <v>37</v>
      </c>
      <c r="C49" s="72">
        <v>6169</v>
      </c>
      <c r="D49" s="71">
        <v>8051</v>
      </c>
      <c r="E49" s="71">
        <f t="shared" si="202"/>
        <v>0.43382559774964841</v>
      </c>
      <c r="F49" s="99">
        <f t="shared" si="203"/>
        <v>0.56617440225035165</v>
      </c>
      <c r="G49" s="84">
        <v>0</v>
      </c>
      <c r="H49" s="18">
        <f t="shared" si="204"/>
        <v>0</v>
      </c>
      <c r="I49" s="18">
        <f t="shared" si="205"/>
        <v>0</v>
      </c>
      <c r="J49" s="18">
        <f t="shared" si="206"/>
        <v>0</v>
      </c>
      <c r="K49" s="18">
        <f t="shared" si="207"/>
        <v>0</v>
      </c>
      <c r="L49" s="18">
        <f t="shared" si="115"/>
        <v>0</v>
      </c>
      <c r="M49" s="18">
        <f t="shared" si="116"/>
        <v>0</v>
      </c>
      <c r="N49" s="18">
        <f t="shared" si="117"/>
        <v>0</v>
      </c>
      <c r="O49" s="18">
        <f t="shared" si="118"/>
        <v>0</v>
      </c>
      <c r="P49" s="18">
        <f t="shared" si="119"/>
        <v>0</v>
      </c>
      <c r="Q49" s="18">
        <f t="shared" si="208"/>
        <v>0</v>
      </c>
      <c r="R49" s="18">
        <f t="shared" si="209"/>
        <v>0</v>
      </c>
      <c r="S49" s="18">
        <f t="shared" si="210"/>
        <v>0</v>
      </c>
      <c r="T49" s="18">
        <f t="shared" si="211"/>
        <v>0</v>
      </c>
      <c r="U49" s="85">
        <f t="shared" si="212"/>
        <v>0</v>
      </c>
      <c r="V49" s="82">
        <v>2254</v>
      </c>
      <c r="W49" s="18">
        <f t="shared" si="213"/>
        <v>564</v>
      </c>
      <c r="X49" s="18">
        <f t="shared" si="214"/>
        <v>564</v>
      </c>
      <c r="Y49" s="18">
        <f t="shared" si="215"/>
        <v>564</v>
      </c>
      <c r="Z49" s="18">
        <f t="shared" si="216"/>
        <v>562</v>
      </c>
      <c r="AA49" s="18">
        <f t="shared" si="120"/>
        <v>978</v>
      </c>
      <c r="AB49" s="18">
        <f t="shared" si="121"/>
        <v>245</v>
      </c>
      <c r="AC49" s="18">
        <f t="shared" si="122"/>
        <v>245</v>
      </c>
      <c r="AD49" s="18">
        <f t="shared" si="123"/>
        <v>245</v>
      </c>
      <c r="AE49" s="18">
        <f t="shared" si="124"/>
        <v>243</v>
      </c>
      <c r="AF49" s="18">
        <f t="shared" si="217"/>
        <v>1276</v>
      </c>
      <c r="AG49" s="18">
        <f t="shared" si="218"/>
        <v>319</v>
      </c>
      <c r="AH49" s="18">
        <f t="shared" si="219"/>
        <v>319</v>
      </c>
      <c r="AI49" s="18">
        <f t="shared" si="220"/>
        <v>319</v>
      </c>
      <c r="AJ49" s="85">
        <f t="shared" si="221"/>
        <v>319</v>
      </c>
      <c r="AK49" s="82">
        <v>0</v>
      </c>
      <c r="AL49" s="18">
        <f t="shared" si="222"/>
        <v>0</v>
      </c>
      <c r="AM49" s="18">
        <f t="shared" si="223"/>
        <v>0</v>
      </c>
      <c r="AN49" s="18">
        <f t="shared" si="224"/>
        <v>0</v>
      </c>
      <c r="AO49" s="18">
        <f t="shared" si="225"/>
        <v>0</v>
      </c>
      <c r="AP49" s="18">
        <f t="shared" si="125"/>
        <v>0</v>
      </c>
      <c r="AQ49" s="18">
        <f t="shared" si="126"/>
        <v>0</v>
      </c>
      <c r="AR49" s="18">
        <f t="shared" si="127"/>
        <v>0</v>
      </c>
      <c r="AS49" s="18">
        <f t="shared" si="128"/>
        <v>0</v>
      </c>
      <c r="AT49" s="18">
        <f t="shared" si="129"/>
        <v>0</v>
      </c>
      <c r="AU49" s="18">
        <f t="shared" si="226"/>
        <v>0</v>
      </c>
      <c r="AV49" s="18">
        <f t="shared" si="227"/>
        <v>0</v>
      </c>
      <c r="AW49" s="18">
        <f t="shared" si="228"/>
        <v>0</v>
      </c>
      <c r="AX49" s="18">
        <f t="shared" si="229"/>
        <v>0</v>
      </c>
      <c r="AY49" s="85">
        <f t="shared" si="230"/>
        <v>0</v>
      </c>
      <c r="AZ49" s="82">
        <v>0</v>
      </c>
      <c r="BA49" s="18">
        <f t="shared" si="231"/>
        <v>0</v>
      </c>
      <c r="BB49" s="18">
        <f t="shared" si="232"/>
        <v>0</v>
      </c>
      <c r="BC49" s="18">
        <f t="shared" si="233"/>
        <v>0</v>
      </c>
      <c r="BD49" s="18">
        <f t="shared" si="234"/>
        <v>0</v>
      </c>
      <c r="BE49" s="18">
        <f t="shared" si="130"/>
        <v>0</v>
      </c>
      <c r="BF49" s="18">
        <f t="shared" si="131"/>
        <v>0</v>
      </c>
      <c r="BG49" s="18">
        <f t="shared" si="132"/>
        <v>0</v>
      </c>
      <c r="BH49" s="18">
        <f t="shared" si="133"/>
        <v>0</v>
      </c>
      <c r="BI49" s="18">
        <f t="shared" si="134"/>
        <v>0</v>
      </c>
      <c r="BJ49" s="18">
        <f t="shared" si="235"/>
        <v>0</v>
      </c>
      <c r="BK49" s="18">
        <f t="shared" si="236"/>
        <v>0</v>
      </c>
      <c r="BL49" s="18">
        <f t="shared" si="237"/>
        <v>0</v>
      </c>
      <c r="BM49" s="18">
        <f t="shared" si="238"/>
        <v>0</v>
      </c>
      <c r="BN49" s="85">
        <f t="shared" si="239"/>
        <v>0</v>
      </c>
      <c r="BO49" s="82">
        <v>242</v>
      </c>
      <c r="BP49" s="18">
        <f>BO49</f>
        <v>242</v>
      </c>
      <c r="BQ49" s="18">
        <v>0</v>
      </c>
      <c r="BR49" s="18">
        <v>0</v>
      </c>
      <c r="BS49" s="18">
        <v>0</v>
      </c>
      <c r="BT49" s="18">
        <f t="shared" si="136"/>
        <v>105</v>
      </c>
      <c r="BU49" s="18">
        <f>BT49</f>
        <v>105</v>
      </c>
      <c r="BV49" s="18">
        <v>0</v>
      </c>
      <c r="BW49" s="18">
        <v>0</v>
      </c>
      <c r="BX49" s="18">
        <v>0</v>
      </c>
      <c r="BY49" s="18">
        <f t="shared" si="244"/>
        <v>137</v>
      </c>
      <c r="BZ49" s="18">
        <f t="shared" ref="BZ49" si="329">BP49-BU49</f>
        <v>137</v>
      </c>
      <c r="CA49" s="18">
        <f t="shared" ref="CA49" si="330">BQ49-BV49</f>
        <v>0</v>
      </c>
      <c r="CB49" s="18">
        <f t="shared" ref="CB49" si="331">BR49-BW49</f>
        <v>0</v>
      </c>
      <c r="CC49" s="18">
        <f t="shared" ref="CC49" si="332">BS49-BX49</f>
        <v>0</v>
      </c>
      <c r="CD49" s="82">
        <v>0</v>
      </c>
      <c r="CE49" s="18">
        <f t="shared" si="249"/>
        <v>0</v>
      </c>
      <c r="CF49" s="18">
        <f t="shared" si="250"/>
        <v>0</v>
      </c>
      <c r="CG49" s="18">
        <f t="shared" si="251"/>
        <v>0</v>
      </c>
      <c r="CH49" s="18">
        <f t="shared" si="252"/>
        <v>0</v>
      </c>
      <c r="CI49" s="18">
        <f t="shared" si="143"/>
        <v>0</v>
      </c>
      <c r="CJ49" s="18">
        <f t="shared" si="144"/>
        <v>0</v>
      </c>
      <c r="CK49" s="18">
        <f t="shared" si="145"/>
        <v>0</v>
      </c>
      <c r="CL49" s="18">
        <f t="shared" si="146"/>
        <v>0</v>
      </c>
      <c r="CM49" s="18">
        <f t="shared" si="147"/>
        <v>0</v>
      </c>
      <c r="CN49" s="18">
        <f t="shared" si="253"/>
        <v>0</v>
      </c>
      <c r="CO49" s="18">
        <f t="shared" si="254"/>
        <v>0</v>
      </c>
      <c r="CP49" s="18">
        <f t="shared" si="255"/>
        <v>0</v>
      </c>
      <c r="CQ49" s="18">
        <f t="shared" si="256"/>
        <v>0</v>
      </c>
      <c r="CR49" s="85">
        <f t="shared" si="257"/>
        <v>0</v>
      </c>
      <c r="CS49" s="82">
        <v>0</v>
      </c>
      <c r="CT49" s="18">
        <f t="shared" si="258"/>
        <v>0</v>
      </c>
      <c r="CU49" s="18">
        <f t="shared" si="259"/>
        <v>0</v>
      </c>
      <c r="CV49" s="18">
        <f t="shared" si="260"/>
        <v>0</v>
      </c>
      <c r="CW49" s="18">
        <f t="shared" si="261"/>
        <v>0</v>
      </c>
      <c r="CX49" s="18">
        <f t="shared" si="148"/>
        <v>0</v>
      </c>
      <c r="CY49" s="18">
        <f t="shared" si="149"/>
        <v>0</v>
      </c>
      <c r="CZ49" s="18">
        <f t="shared" si="150"/>
        <v>0</v>
      </c>
      <c r="DA49" s="18">
        <f t="shared" si="151"/>
        <v>0</v>
      </c>
      <c r="DB49" s="18">
        <f t="shared" si="152"/>
        <v>0</v>
      </c>
      <c r="DC49" s="18">
        <f t="shared" si="262"/>
        <v>0</v>
      </c>
      <c r="DD49" s="18">
        <f t="shared" si="263"/>
        <v>0</v>
      </c>
      <c r="DE49" s="18">
        <f t="shared" si="264"/>
        <v>0</v>
      </c>
      <c r="DF49" s="18">
        <f t="shared" si="265"/>
        <v>0</v>
      </c>
      <c r="DG49" s="85">
        <f t="shared" si="266"/>
        <v>0</v>
      </c>
      <c r="DH49" s="82">
        <v>0</v>
      </c>
      <c r="DI49" s="18">
        <f t="shared" si="267"/>
        <v>0</v>
      </c>
      <c r="DJ49" s="18">
        <f t="shared" si="268"/>
        <v>0</v>
      </c>
      <c r="DK49" s="18">
        <f t="shared" si="269"/>
        <v>0</v>
      </c>
      <c r="DL49" s="18">
        <f t="shared" si="270"/>
        <v>0</v>
      </c>
      <c r="DM49" s="18">
        <f t="shared" si="153"/>
        <v>0</v>
      </c>
      <c r="DN49" s="18">
        <f t="shared" si="154"/>
        <v>0</v>
      </c>
      <c r="DO49" s="18">
        <f t="shared" si="155"/>
        <v>0</v>
      </c>
      <c r="DP49" s="18">
        <f t="shared" si="156"/>
        <v>0</v>
      </c>
      <c r="DQ49" s="18">
        <f t="shared" si="157"/>
        <v>0</v>
      </c>
      <c r="DR49" s="18">
        <f t="shared" si="271"/>
        <v>0</v>
      </c>
      <c r="DS49" s="18">
        <f t="shared" si="272"/>
        <v>0</v>
      </c>
      <c r="DT49" s="18">
        <f t="shared" si="273"/>
        <v>0</v>
      </c>
      <c r="DU49" s="18">
        <f t="shared" si="274"/>
        <v>0</v>
      </c>
      <c r="DV49" s="85">
        <f t="shared" si="275"/>
        <v>0</v>
      </c>
      <c r="DW49" s="82">
        <v>0</v>
      </c>
      <c r="DX49" s="18">
        <f t="shared" si="276"/>
        <v>0</v>
      </c>
      <c r="DY49" s="18">
        <f t="shared" si="277"/>
        <v>0</v>
      </c>
      <c r="DZ49" s="18">
        <f t="shared" si="278"/>
        <v>0</v>
      </c>
      <c r="EA49" s="18">
        <f t="shared" si="279"/>
        <v>0</v>
      </c>
      <c r="EB49" s="18">
        <f t="shared" si="158"/>
        <v>0</v>
      </c>
      <c r="EC49" s="18">
        <f t="shared" si="159"/>
        <v>0</v>
      </c>
      <c r="ED49" s="18">
        <f t="shared" si="160"/>
        <v>0</v>
      </c>
      <c r="EE49" s="18">
        <f t="shared" si="161"/>
        <v>0</v>
      </c>
      <c r="EF49" s="18">
        <f t="shared" si="162"/>
        <v>0</v>
      </c>
      <c r="EG49" s="18">
        <f t="shared" si="280"/>
        <v>0</v>
      </c>
      <c r="EH49" s="18">
        <f t="shared" si="281"/>
        <v>0</v>
      </c>
      <c r="EI49" s="18">
        <f t="shared" si="282"/>
        <v>0</v>
      </c>
      <c r="EJ49" s="18">
        <f t="shared" si="283"/>
        <v>0</v>
      </c>
      <c r="EK49" s="85">
        <f t="shared" si="284"/>
        <v>0</v>
      </c>
      <c r="EL49" s="82">
        <v>0</v>
      </c>
      <c r="EM49" s="18">
        <f t="shared" si="285"/>
        <v>0</v>
      </c>
      <c r="EN49" s="18">
        <f t="shared" si="286"/>
        <v>0</v>
      </c>
      <c r="EO49" s="18">
        <f t="shared" si="287"/>
        <v>0</v>
      </c>
      <c r="EP49" s="18">
        <f t="shared" si="288"/>
        <v>0</v>
      </c>
      <c r="EQ49" s="18">
        <f t="shared" si="163"/>
        <v>0</v>
      </c>
      <c r="ER49" s="18">
        <f t="shared" si="164"/>
        <v>0</v>
      </c>
      <c r="ES49" s="18">
        <f t="shared" si="165"/>
        <v>0</v>
      </c>
      <c r="ET49" s="18">
        <f t="shared" si="166"/>
        <v>0</v>
      </c>
      <c r="EU49" s="18">
        <f t="shared" si="167"/>
        <v>0</v>
      </c>
      <c r="EV49" s="18">
        <f t="shared" si="289"/>
        <v>0</v>
      </c>
      <c r="EW49" s="18">
        <f t="shared" si="290"/>
        <v>0</v>
      </c>
      <c r="EX49" s="18">
        <f t="shared" si="291"/>
        <v>0</v>
      </c>
      <c r="EY49" s="18">
        <f t="shared" si="292"/>
        <v>0</v>
      </c>
      <c r="EZ49" s="85">
        <f t="shared" si="293"/>
        <v>0</v>
      </c>
      <c r="FA49" s="82">
        <v>0</v>
      </c>
      <c r="FB49" s="18">
        <f t="shared" si="294"/>
        <v>0</v>
      </c>
      <c r="FC49" s="18">
        <f t="shared" si="295"/>
        <v>0</v>
      </c>
      <c r="FD49" s="18">
        <f t="shared" si="296"/>
        <v>0</v>
      </c>
      <c r="FE49" s="18">
        <f t="shared" si="297"/>
        <v>0</v>
      </c>
      <c r="FF49" s="18">
        <f t="shared" si="168"/>
        <v>0</v>
      </c>
      <c r="FG49" s="18">
        <f t="shared" si="169"/>
        <v>0</v>
      </c>
      <c r="FH49" s="18">
        <f t="shared" si="170"/>
        <v>0</v>
      </c>
      <c r="FI49" s="18">
        <f t="shared" si="171"/>
        <v>0</v>
      </c>
      <c r="FJ49" s="18">
        <f t="shared" si="172"/>
        <v>0</v>
      </c>
      <c r="FK49" s="18">
        <f t="shared" si="298"/>
        <v>0</v>
      </c>
      <c r="FL49" s="18">
        <f t="shared" si="299"/>
        <v>0</v>
      </c>
      <c r="FM49" s="18">
        <f t="shared" si="300"/>
        <v>0</v>
      </c>
      <c r="FN49" s="18">
        <f t="shared" si="301"/>
        <v>0</v>
      </c>
      <c r="FO49" s="85">
        <f t="shared" si="302"/>
        <v>0</v>
      </c>
      <c r="FP49" s="82">
        <v>0</v>
      </c>
      <c r="FQ49" s="18">
        <f t="shared" si="303"/>
        <v>0</v>
      </c>
      <c r="FR49" s="18">
        <f t="shared" si="304"/>
        <v>0</v>
      </c>
      <c r="FS49" s="18">
        <f t="shared" si="305"/>
        <v>0</v>
      </c>
      <c r="FT49" s="18">
        <f t="shared" si="306"/>
        <v>0</v>
      </c>
      <c r="FU49" s="18">
        <f t="shared" si="173"/>
        <v>0</v>
      </c>
      <c r="FV49" s="18">
        <f t="shared" si="174"/>
        <v>0</v>
      </c>
      <c r="FW49" s="18">
        <f t="shared" si="175"/>
        <v>0</v>
      </c>
      <c r="FX49" s="18">
        <f t="shared" si="176"/>
        <v>0</v>
      </c>
      <c r="FY49" s="18">
        <f t="shared" si="177"/>
        <v>0</v>
      </c>
      <c r="FZ49" s="18">
        <f t="shared" si="307"/>
        <v>0</v>
      </c>
      <c r="GA49" s="18">
        <f t="shared" si="308"/>
        <v>0</v>
      </c>
      <c r="GB49" s="18">
        <f t="shared" si="309"/>
        <v>0</v>
      </c>
      <c r="GC49" s="18">
        <f t="shared" si="310"/>
        <v>0</v>
      </c>
      <c r="GD49" s="85">
        <f t="shared" si="311"/>
        <v>0</v>
      </c>
      <c r="GE49" s="82">
        <v>0</v>
      </c>
      <c r="GF49" s="18">
        <f t="shared" si="312"/>
        <v>0</v>
      </c>
      <c r="GG49" s="18">
        <f t="shared" si="313"/>
        <v>0</v>
      </c>
      <c r="GH49" s="18">
        <f t="shared" si="314"/>
        <v>0</v>
      </c>
      <c r="GI49" s="18">
        <f t="shared" si="315"/>
        <v>0</v>
      </c>
      <c r="GJ49" s="18">
        <f t="shared" si="178"/>
        <v>0</v>
      </c>
      <c r="GK49" s="18">
        <f t="shared" si="179"/>
        <v>0</v>
      </c>
      <c r="GL49" s="18">
        <f t="shared" si="180"/>
        <v>0</v>
      </c>
      <c r="GM49" s="18">
        <f t="shared" si="181"/>
        <v>0</v>
      </c>
      <c r="GN49" s="18">
        <f t="shared" si="182"/>
        <v>0</v>
      </c>
      <c r="GO49" s="18">
        <f t="shared" si="316"/>
        <v>0</v>
      </c>
      <c r="GP49" s="18">
        <f t="shared" si="317"/>
        <v>0</v>
      </c>
      <c r="GQ49" s="18">
        <f t="shared" si="318"/>
        <v>0</v>
      </c>
      <c r="GR49" s="18">
        <f t="shared" si="319"/>
        <v>0</v>
      </c>
      <c r="GS49" s="85">
        <f t="shared" si="320"/>
        <v>0</v>
      </c>
    </row>
    <row r="50" spans="1:201" ht="30.75" x14ac:dyDescent="0.25">
      <c r="A50" s="89">
        <v>44</v>
      </c>
      <c r="B50" s="81" t="s">
        <v>38</v>
      </c>
      <c r="C50" s="72">
        <v>23717</v>
      </c>
      <c r="D50" s="72">
        <v>30057</v>
      </c>
      <c r="E50" s="71">
        <f t="shared" si="202"/>
        <v>0.44104957786290772</v>
      </c>
      <c r="F50" s="99">
        <f t="shared" si="203"/>
        <v>0.55895042213709223</v>
      </c>
      <c r="G50" s="84">
        <v>0</v>
      </c>
      <c r="H50" s="18">
        <f t="shared" si="204"/>
        <v>0</v>
      </c>
      <c r="I50" s="18">
        <f t="shared" si="205"/>
        <v>0</v>
      </c>
      <c r="J50" s="18">
        <f t="shared" si="206"/>
        <v>0</v>
      </c>
      <c r="K50" s="18">
        <f t="shared" si="207"/>
        <v>0</v>
      </c>
      <c r="L50" s="18">
        <f t="shared" si="115"/>
        <v>0</v>
      </c>
      <c r="M50" s="18">
        <f t="shared" si="116"/>
        <v>0</v>
      </c>
      <c r="N50" s="18">
        <f t="shared" si="117"/>
        <v>0</v>
      </c>
      <c r="O50" s="18">
        <f t="shared" si="118"/>
        <v>0</v>
      </c>
      <c r="P50" s="18">
        <f t="shared" si="119"/>
        <v>0</v>
      </c>
      <c r="Q50" s="18">
        <f t="shared" si="208"/>
        <v>0</v>
      </c>
      <c r="R50" s="18">
        <f t="shared" si="209"/>
        <v>0</v>
      </c>
      <c r="S50" s="18">
        <f t="shared" si="210"/>
        <v>0</v>
      </c>
      <c r="T50" s="18">
        <f t="shared" si="211"/>
        <v>0</v>
      </c>
      <c r="U50" s="85">
        <f t="shared" si="212"/>
        <v>0</v>
      </c>
      <c r="V50" s="82">
        <v>0</v>
      </c>
      <c r="W50" s="18">
        <f t="shared" si="213"/>
        <v>0</v>
      </c>
      <c r="X50" s="18">
        <f t="shared" si="214"/>
        <v>0</v>
      </c>
      <c r="Y50" s="18">
        <f t="shared" si="215"/>
        <v>0</v>
      </c>
      <c r="Z50" s="18">
        <f t="shared" si="216"/>
        <v>0</v>
      </c>
      <c r="AA50" s="18">
        <f t="shared" si="120"/>
        <v>0</v>
      </c>
      <c r="AB50" s="18">
        <f t="shared" si="121"/>
        <v>0</v>
      </c>
      <c r="AC50" s="18">
        <f t="shared" si="122"/>
        <v>0</v>
      </c>
      <c r="AD50" s="18">
        <f t="shared" si="123"/>
        <v>0</v>
      </c>
      <c r="AE50" s="18">
        <f t="shared" si="124"/>
        <v>0</v>
      </c>
      <c r="AF50" s="18">
        <f t="shared" si="217"/>
        <v>0</v>
      </c>
      <c r="AG50" s="18">
        <f t="shared" si="218"/>
        <v>0</v>
      </c>
      <c r="AH50" s="18">
        <f t="shared" si="219"/>
        <v>0</v>
      </c>
      <c r="AI50" s="18">
        <f t="shared" si="220"/>
        <v>0</v>
      </c>
      <c r="AJ50" s="85">
        <f t="shared" si="221"/>
        <v>0</v>
      </c>
      <c r="AK50" s="82">
        <v>1200</v>
      </c>
      <c r="AL50" s="18">
        <f t="shared" si="222"/>
        <v>300</v>
      </c>
      <c r="AM50" s="18">
        <f t="shared" si="223"/>
        <v>300</v>
      </c>
      <c r="AN50" s="18">
        <f t="shared" si="224"/>
        <v>300</v>
      </c>
      <c r="AO50" s="18">
        <f t="shared" si="225"/>
        <v>300</v>
      </c>
      <c r="AP50" s="18">
        <f t="shared" si="125"/>
        <v>529</v>
      </c>
      <c r="AQ50" s="18">
        <f t="shared" si="126"/>
        <v>132</v>
      </c>
      <c r="AR50" s="18">
        <f t="shared" si="127"/>
        <v>132</v>
      </c>
      <c r="AS50" s="18">
        <f t="shared" si="128"/>
        <v>132</v>
      </c>
      <c r="AT50" s="18">
        <f t="shared" si="129"/>
        <v>133</v>
      </c>
      <c r="AU50" s="18">
        <f t="shared" si="226"/>
        <v>671</v>
      </c>
      <c r="AV50" s="18">
        <f t="shared" si="227"/>
        <v>168</v>
      </c>
      <c r="AW50" s="18">
        <f t="shared" si="228"/>
        <v>168</v>
      </c>
      <c r="AX50" s="18">
        <f t="shared" si="229"/>
        <v>168</v>
      </c>
      <c r="AY50" s="85">
        <f t="shared" si="230"/>
        <v>167</v>
      </c>
      <c r="AZ50" s="82">
        <v>0</v>
      </c>
      <c r="BA50" s="18">
        <f t="shared" si="231"/>
        <v>0</v>
      </c>
      <c r="BB50" s="18">
        <f t="shared" si="232"/>
        <v>0</v>
      </c>
      <c r="BC50" s="18">
        <f t="shared" si="233"/>
        <v>0</v>
      </c>
      <c r="BD50" s="18">
        <f t="shared" si="234"/>
        <v>0</v>
      </c>
      <c r="BE50" s="18">
        <f t="shared" si="130"/>
        <v>0</v>
      </c>
      <c r="BF50" s="18">
        <f t="shared" si="131"/>
        <v>0</v>
      </c>
      <c r="BG50" s="18">
        <f t="shared" si="132"/>
        <v>0</v>
      </c>
      <c r="BH50" s="18">
        <f t="shared" si="133"/>
        <v>0</v>
      </c>
      <c r="BI50" s="18">
        <f t="shared" si="134"/>
        <v>0</v>
      </c>
      <c r="BJ50" s="18">
        <f t="shared" si="235"/>
        <v>0</v>
      </c>
      <c r="BK50" s="18">
        <f t="shared" si="236"/>
        <v>0</v>
      </c>
      <c r="BL50" s="18">
        <f t="shared" si="237"/>
        <v>0</v>
      </c>
      <c r="BM50" s="18">
        <f t="shared" si="238"/>
        <v>0</v>
      </c>
      <c r="BN50" s="85">
        <f t="shared" si="239"/>
        <v>0</v>
      </c>
      <c r="BO50" s="82">
        <v>0</v>
      </c>
      <c r="BP50" s="18">
        <f t="shared" si="240"/>
        <v>0</v>
      </c>
      <c r="BQ50" s="18">
        <f t="shared" si="241"/>
        <v>0</v>
      </c>
      <c r="BR50" s="18">
        <f t="shared" si="242"/>
        <v>0</v>
      </c>
      <c r="BS50" s="18">
        <f t="shared" si="243"/>
        <v>0</v>
      </c>
      <c r="BT50" s="18">
        <f t="shared" si="136"/>
        <v>0</v>
      </c>
      <c r="BU50" s="18">
        <f t="shared" si="187"/>
        <v>0</v>
      </c>
      <c r="BV50" s="18">
        <f t="shared" si="199"/>
        <v>0</v>
      </c>
      <c r="BW50" s="18">
        <f t="shared" si="200"/>
        <v>0</v>
      </c>
      <c r="BX50" s="18">
        <f t="shared" si="201"/>
        <v>0</v>
      </c>
      <c r="BY50" s="18">
        <f t="shared" si="244"/>
        <v>0</v>
      </c>
      <c r="BZ50" s="18">
        <f t="shared" si="245"/>
        <v>0</v>
      </c>
      <c r="CA50" s="18">
        <f t="shared" si="246"/>
        <v>0</v>
      </c>
      <c r="CB50" s="18">
        <f t="shared" si="247"/>
        <v>0</v>
      </c>
      <c r="CC50" s="85">
        <f t="shared" si="248"/>
        <v>0</v>
      </c>
      <c r="CD50" s="82">
        <v>1342</v>
      </c>
      <c r="CE50" s="18">
        <f t="shared" si="249"/>
        <v>336</v>
      </c>
      <c r="CF50" s="18">
        <f t="shared" si="250"/>
        <v>336</v>
      </c>
      <c r="CG50" s="18">
        <f t="shared" si="251"/>
        <v>336</v>
      </c>
      <c r="CH50" s="18">
        <f t="shared" si="252"/>
        <v>334</v>
      </c>
      <c r="CI50" s="18">
        <f t="shared" si="143"/>
        <v>592</v>
      </c>
      <c r="CJ50" s="18">
        <f t="shared" si="144"/>
        <v>148</v>
      </c>
      <c r="CK50" s="18">
        <f t="shared" si="145"/>
        <v>148</v>
      </c>
      <c r="CL50" s="18">
        <f t="shared" si="146"/>
        <v>148</v>
      </c>
      <c r="CM50" s="18">
        <f t="shared" si="147"/>
        <v>148</v>
      </c>
      <c r="CN50" s="18">
        <f t="shared" si="253"/>
        <v>750</v>
      </c>
      <c r="CO50" s="18">
        <f t="shared" si="254"/>
        <v>188</v>
      </c>
      <c r="CP50" s="18">
        <f t="shared" si="255"/>
        <v>188</v>
      </c>
      <c r="CQ50" s="18">
        <f t="shared" si="256"/>
        <v>188</v>
      </c>
      <c r="CR50" s="85">
        <f t="shared" si="257"/>
        <v>186</v>
      </c>
      <c r="CS50" s="82">
        <v>0</v>
      </c>
      <c r="CT50" s="18">
        <f t="shared" si="258"/>
        <v>0</v>
      </c>
      <c r="CU50" s="18">
        <f t="shared" si="259"/>
        <v>0</v>
      </c>
      <c r="CV50" s="18">
        <f t="shared" si="260"/>
        <v>0</v>
      </c>
      <c r="CW50" s="18">
        <f t="shared" si="261"/>
        <v>0</v>
      </c>
      <c r="CX50" s="18">
        <f t="shared" si="148"/>
        <v>0</v>
      </c>
      <c r="CY50" s="18">
        <f t="shared" si="149"/>
        <v>0</v>
      </c>
      <c r="CZ50" s="18">
        <f t="shared" si="150"/>
        <v>0</v>
      </c>
      <c r="DA50" s="18">
        <f t="shared" si="151"/>
        <v>0</v>
      </c>
      <c r="DB50" s="18">
        <f t="shared" si="152"/>
        <v>0</v>
      </c>
      <c r="DC50" s="18">
        <f t="shared" si="262"/>
        <v>0</v>
      </c>
      <c r="DD50" s="18">
        <f t="shared" si="263"/>
        <v>0</v>
      </c>
      <c r="DE50" s="18">
        <f t="shared" si="264"/>
        <v>0</v>
      </c>
      <c r="DF50" s="18">
        <f t="shared" si="265"/>
        <v>0</v>
      </c>
      <c r="DG50" s="85">
        <f t="shared" si="266"/>
        <v>0</v>
      </c>
      <c r="DH50" s="82">
        <v>0</v>
      </c>
      <c r="DI50" s="18">
        <f t="shared" si="267"/>
        <v>0</v>
      </c>
      <c r="DJ50" s="18">
        <f t="shared" si="268"/>
        <v>0</v>
      </c>
      <c r="DK50" s="18">
        <f t="shared" si="269"/>
        <v>0</v>
      </c>
      <c r="DL50" s="18">
        <f t="shared" si="270"/>
        <v>0</v>
      </c>
      <c r="DM50" s="18">
        <f t="shared" si="153"/>
        <v>0</v>
      </c>
      <c r="DN50" s="18">
        <f t="shared" si="154"/>
        <v>0</v>
      </c>
      <c r="DO50" s="18">
        <f t="shared" si="155"/>
        <v>0</v>
      </c>
      <c r="DP50" s="18">
        <f t="shared" si="156"/>
        <v>0</v>
      </c>
      <c r="DQ50" s="18">
        <f t="shared" si="157"/>
        <v>0</v>
      </c>
      <c r="DR50" s="18">
        <f t="shared" si="271"/>
        <v>0</v>
      </c>
      <c r="DS50" s="18">
        <f t="shared" si="272"/>
        <v>0</v>
      </c>
      <c r="DT50" s="18">
        <f t="shared" si="273"/>
        <v>0</v>
      </c>
      <c r="DU50" s="18">
        <f t="shared" si="274"/>
        <v>0</v>
      </c>
      <c r="DV50" s="85">
        <f t="shared" si="275"/>
        <v>0</v>
      </c>
      <c r="DW50" s="82">
        <v>0</v>
      </c>
      <c r="DX50" s="18">
        <f t="shared" si="276"/>
        <v>0</v>
      </c>
      <c r="DY50" s="18">
        <f t="shared" si="277"/>
        <v>0</v>
      </c>
      <c r="DZ50" s="18">
        <f t="shared" si="278"/>
        <v>0</v>
      </c>
      <c r="EA50" s="18">
        <f t="shared" si="279"/>
        <v>0</v>
      </c>
      <c r="EB50" s="18">
        <f t="shared" si="158"/>
        <v>0</v>
      </c>
      <c r="EC50" s="18">
        <f t="shared" si="159"/>
        <v>0</v>
      </c>
      <c r="ED50" s="18">
        <f t="shared" si="160"/>
        <v>0</v>
      </c>
      <c r="EE50" s="18">
        <f t="shared" si="161"/>
        <v>0</v>
      </c>
      <c r="EF50" s="18">
        <f t="shared" si="162"/>
        <v>0</v>
      </c>
      <c r="EG50" s="18">
        <f t="shared" si="280"/>
        <v>0</v>
      </c>
      <c r="EH50" s="18">
        <f t="shared" si="281"/>
        <v>0</v>
      </c>
      <c r="EI50" s="18">
        <f t="shared" si="282"/>
        <v>0</v>
      </c>
      <c r="EJ50" s="18">
        <f t="shared" si="283"/>
        <v>0</v>
      </c>
      <c r="EK50" s="85">
        <f t="shared" si="284"/>
        <v>0</v>
      </c>
      <c r="EL50" s="82">
        <v>0</v>
      </c>
      <c r="EM50" s="18">
        <f t="shared" si="285"/>
        <v>0</v>
      </c>
      <c r="EN50" s="18">
        <f t="shared" si="286"/>
        <v>0</v>
      </c>
      <c r="EO50" s="18">
        <f t="shared" si="287"/>
        <v>0</v>
      </c>
      <c r="EP50" s="18">
        <f t="shared" si="288"/>
        <v>0</v>
      </c>
      <c r="EQ50" s="18">
        <f t="shared" si="163"/>
        <v>0</v>
      </c>
      <c r="ER50" s="18">
        <f t="shared" si="164"/>
        <v>0</v>
      </c>
      <c r="ES50" s="18">
        <f t="shared" si="165"/>
        <v>0</v>
      </c>
      <c r="ET50" s="18">
        <f t="shared" si="166"/>
        <v>0</v>
      </c>
      <c r="EU50" s="18">
        <f t="shared" si="167"/>
        <v>0</v>
      </c>
      <c r="EV50" s="18">
        <f t="shared" si="289"/>
        <v>0</v>
      </c>
      <c r="EW50" s="18">
        <f t="shared" si="290"/>
        <v>0</v>
      </c>
      <c r="EX50" s="18">
        <f t="shared" si="291"/>
        <v>0</v>
      </c>
      <c r="EY50" s="18">
        <f t="shared" si="292"/>
        <v>0</v>
      </c>
      <c r="EZ50" s="85">
        <f t="shared" si="293"/>
        <v>0</v>
      </c>
      <c r="FA50" s="82">
        <v>0</v>
      </c>
      <c r="FB50" s="18">
        <f t="shared" si="294"/>
        <v>0</v>
      </c>
      <c r="FC50" s="18">
        <f t="shared" si="295"/>
        <v>0</v>
      </c>
      <c r="FD50" s="18">
        <f t="shared" si="296"/>
        <v>0</v>
      </c>
      <c r="FE50" s="18">
        <f t="shared" si="297"/>
        <v>0</v>
      </c>
      <c r="FF50" s="18">
        <f t="shared" si="168"/>
        <v>0</v>
      </c>
      <c r="FG50" s="18">
        <f t="shared" si="169"/>
        <v>0</v>
      </c>
      <c r="FH50" s="18">
        <f t="shared" si="170"/>
        <v>0</v>
      </c>
      <c r="FI50" s="18">
        <f t="shared" si="171"/>
        <v>0</v>
      </c>
      <c r="FJ50" s="18">
        <f t="shared" si="172"/>
        <v>0</v>
      </c>
      <c r="FK50" s="18">
        <f t="shared" si="298"/>
        <v>0</v>
      </c>
      <c r="FL50" s="18">
        <f t="shared" si="299"/>
        <v>0</v>
      </c>
      <c r="FM50" s="18">
        <f t="shared" si="300"/>
        <v>0</v>
      </c>
      <c r="FN50" s="18">
        <f t="shared" si="301"/>
        <v>0</v>
      </c>
      <c r="FO50" s="85">
        <f t="shared" si="302"/>
        <v>0</v>
      </c>
      <c r="FP50" s="82">
        <v>0</v>
      </c>
      <c r="FQ50" s="18">
        <f t="shared" si="303"/>
        <v>0</v>
      </c>
      <c r="FR50" s="18">
        <f t="shared" si="304"/>
        <v>0</v>
      </c>
      <c r="FS50" s="18">
        <f t="shared" si="305"/>
        <v>0</v>
      </c>
      <c r="FT50" s="18">
        <f t="shared" si="306"/>
        <v>0</v>
      </c>
      <c r="FU50" s="18">
        <f t="shared" si="173"/>
        <v>0</v>
      </c>
      <c r="FV50" s="18">
        <f t="shared" si="174"/>
        <v>0</v>
      </c>
      <c r="FW50" s="18">
        <f t="shared" si="175"/>
        <v>0</v>
      </c>
      <c r="FX50" s="18">
        <f t="shared" si="176"/>
        <v>0</v>
      </c>
      <c r="FY50" s="18">
        <f t="shared" si="177"/>
        <v>0</v>
      </c>
      <c r="FZ50" s="18">
        <f t="shared" si="307"/>
        <v>0</v>
      </c>
      <c r="GA50" s="18">
        <f t="shared" si="308"/>
        <v>0</v>
      </c>
      <c r="GB50" s="18">
        <f t="shared" si="309"/>
        <v>0</v>
      </c>
      <c r="GC50" s="18">
        <f t="shared" si="310"/>
        <v>0</v>
      </c>
      <c r="GD50" s="85">
        <f t="shared" si="311"/>
        <v>0</v>
      </c>
      <c r="GE50" s="82">
        <v>0</v>
      </c>
      <c r="GF50" s="18">
        <f t="shared" si="312"/>
        <v>0</v>
      </c>
      <c r="GG50" s="18">
        <f t="shared" si="313"/>
        <v>0</v>
      </c>
      <c r="GH50" s="18">
        <f t="shared" si="314"/>
        <v>0</v>
      </c>
      <c r="GI50" s="18">
        <f t="shared" si="315"/>
        <v>0</v>
      </c>
      <c r="GJ50" s="18">
        <f t="shared" si="178"/>
        <v>0</v>
      </c>
      <c r="GK50" s="18">
        <f t="shared" si="179"/>
        <v>0</v>
      </c>
      <c r="GL50" s="18">
        <f t="shared" si="180"/>
        <v>0</v>
      </c>
      <c r="GM50" s="18">
        <f t="shared" si="181"/>
        <v>0</v>
      </c>
      <c r="GN50" s="18">
        <f t="shared" si="182"/>
        <v>0</v>
      </c>
      <c r="GO50" s="18">
        <f t="shared" si="316"/>
        <v>0</v>
      </c>
      <c r="GP50" s="18">
        <f t="shared" si="317"/>
        <v>0</v>
      </c>
      <c r="GQ50" s="18">
        <f t="shared" si="318"/>
        <v>0</v>
      </c>
      <c r="GR50" s="18">
        <f t="shared" si="319"/>
        <v>0</v>
      </c>
      <c r="GS50" s="85">
        <f t="shared" si="320"/>
        <v>0</v>
      </c>
    </row>
    <row r="51" spans="1:201" ht="15.75" x14ac:dyDescent="0.25">
      <c r="A51" s="89">
        <v>45</v>
      </c>
      <c r="B51" s="81" t="s">
        <v>74</v>
      </c>
      <c r="C51" s="72">
        <v>23717</v>
      </c>
      <c r="D51" s="72">
        <v>30057</v>
      </c>
      <c r="E51" s="71">
        <f t="shared" si="202"/>
        <v>0.44104957786290772</v>
      </c>
      <c r="F51" s="99">
        <f t="shared" si="203"/>
        <v>0.55895042213709223</v>
      </c>
      <c r="G51" s="84">
        <v>1273</v>
      </c>
      <c r="H51" s="18">
        <f t="shared" si="204"/>
        <v>318</v>
      </c>
      <c r="I51" s="18">
        <f t="shared" si="205"/>
        <v>318</v>
      </c>
      <c r="J51" s="18">
        <f t="shared" si="206"/>
        <v>318</v>
      </c>
      <c r="K51" s="18">
        <f t="shared" si="207"/>
        <v>319</v>
      </c>
      <c r="L51" s="18">
        <f t="shared" si="115"/>
        <v>561</v>
      </c>
      <c r="M51" s="18">
        <f t="shared" si="116"/>
        <v>140</v>
      </c>
      <c r="N51" s="18">
        <f t="shared" si="117"/>
        <v>140</v>
      </c>
      <c r="O51" s="18">
        <f t="shared" si="118"/>
        <v>140</v>
      </c>
      <c r="P51" s="18">
        <f t="shared" si="119"/>
        <v>141</v>
      </c>
      <c r="Q51" s="18">
        <f t="shared" si="208"/>
        <v>712</v>
      </c>
      <c r="R51" s="18">
        <f t="shared" si="209"/>
        <v>178</v>
      </c>
      <c r="S51" s="18">
        <f t="shared" si="210"/>
        <v>178</v>
      </c>
      <c r="T51" s="18">
        <f t="shared" si="211"/>
        <v>178</v>
      </c>
      <c r="U51" s="85">
        <f t="shared" si="212"/>
        <v>178</v>
      </c>
      <c r="V51" s="82">
        <v>1690</v>
      </c>
      <c r="W51" s="18">
        <f t="shared" si="213"/>
        <v>423</v>
      </c>
      <c r="X51" s="18">
        <f t="shared" si="214"/>
        <v>423</v>
      </c>
      <c r="Y51" s="18">
        <f t="shared" si="215"/>
        <v>423</v>
      </c>
      <c r="Z51" s="18">
        <f t="shared" si="216"/>
        <v>421</v>
      </c>
      <c r="AA51" s="18">
        <f t="shared" si="120"/>
        <v>745</v>
      </c>
      <c r="AB51" s="18">
        <f t="shared" si="121"/>
        <v>186</v>
      </c>
      <c r="AC51" s="18">
        <f t="shared" si="122"/>
        <v>186</v>
      </c>
      <c r="AD51" s="18">
        <f t="shared" si="123"/>
        <v>186</v>
      </c>
      <c r="AE51" s="18">
        <f t="shared" si="124"/>
        <v>187</v>
      </c>
      <c r="AF51" s="18">
        <f t="shared" si="217"/>
        <v>945</v>
      </c>
      <c r="AG51" s="18">
        <f t="shared" si="218"/>
        <v>236</v>
      </c>
      <c r="AH51" s="18">
        <f t="shared" si="219"/>
        <v>236</v>
      </c>
      <c r="AI51" s="18">
        <f t="shared" si="220"/>
        <v>236</v>
      </c>
      <c r="AJ51" s="85">
        <f t="shared" si="221"/>
        <v>237</v>
      </c>
      <c r="AK51" s="82">
        <v>0</v>
      </c>
      <c r="AL51" s="18">
        <f t="shared" si="222"/>
        <v>0</v>
      </c>
      <c r="AM51" s="18">
        <f t="shared" si="223"/>
        <v>0</v>
      </c>
      <c r="AN51" s="18">
        <f t="shared" si="224"/>
        <v>0</v>
      </c>
      <c r="AO51" s="18">
        <f t="shared" si="225"/>
        <v>0</v>
      </c>
      <c r="AP51" s="18">
        <f t="shared" si="125"/>
        <v>0</v>
      </c>
      <c r="AQ51" s="18">
        <f t="shared" si="126"/>
        <v>0</v>
      </c>
      <c r="AR51" s="18">
        <f t="shared" si="127"/>
        <v>0</v>
      </c>
      <c r="AS51" s="18">
        <f t="shared" si="128"/>
        <v>0</v>
      </c>
      <c r="AT51" s="18">
        <f t="shared" si="129"/>
        <v>0</v>
      </c>
      <c r="AU51" s="18">
        <f t="shared" si="226"/>
        <v>0</v>
      </c>
      <c r="AV51" s="18">
        <f t="shared" si="227"/>
        <v>0</v>
      </c>
      <c r="AW51" s="18">
        <f t="shared" si="228"/>
        <v>0</v>
      </c>
      <c r="AX51" s="18">
        <f t="shared" si="229"/>
        <v>0</v>
      </c>
      <c r="AY51" s="85">
        <f t="shared" si="230"/>
        <v>0</v>
      </c>
      <c r="AZ51" s="82">
        <v>0</v>
      </c>
      <c r="BA51" s="18">
        <f t="shared" si="231"/>
        <v>0</v>
      </c>
      <c r="BB51" s="18">
        <f t="shared" si="232"/>
        <v>0</v>
      </c>
      <c r="BC51" s="18">
        <f t="shared" si="233"/>
        <v>0</v>
      </c>
      <c r="BD51" s="18">
        <f t="shared" si="234"/>
        <v>0</v>
      </c>
      <c r="BE51" s="18">
        <f t="shared" si="130"/>
        <v>0</v>
      </c>
      <c r="BF51" s="18">
        <f t="shared" si="131"/>
        <v>0</v>
      </c>
      <c r="BG51" s="18">
        <f t="shared" si="132"/>
        <v>0</v>
      </c>
      <c r="BH51" s="18">
        <f t="shared" si="133"/>
        <v>0</v>
      </c>
      <c r="BI51" s="18">
        <f t="shared" si="134"/>
        <v>0</v>
      </c>
      <c r="BJ51" s="18">
        <f t="shared" si="235"/>
        <v>0</v>
      </c>
      <c r="BK51" s="18">
        <f t="shared" si="236"/>
        <v>0</v>
      </c>
      <c r="BL51" s="18">
        <f t="shared" si="237"/>
        <v>0</v>
      </c>
      <c r="BM51" s="18">
        <f t="shared" si="238"/>
        <v>0</v>
      </c>
      <c r="BN51" s="85">
        <f t="shared" si="239"/>
        <v>0</v>
      </c>
      <c r="BO51" s="82">
        <v>2842</v>
      </c>
      <c r="BP51" s="18">
        <f>BO51</f>
        <v>2842</v>
      </c>
      <c r="BQ51" s="18">
        <v>0</v>
      </c>
      <c r="BR51" s="18">
        <v>0</v>
      </c>
      <c r="BS51" s="18">
        <v>0</v>
      </c>
      <c r="BT51" s="18">
        <f t="shared" si="136"/>
        <v>1253</v>
      </c>
      <c r="BU51" s="18">
        <f>BT51</f>
        <v>1253</v>
      </c>
      <c r="BV51" s="18">
        <v>0</v>
      </c>
      <c r="BW51" s="18">
        <v>0</v>
      </c>
      <c r="BX51" s="18">
        <v>0</v>
      </c>
      <c r="BY51" s="18">
        <f t="shared" si="244"/>
        <v>1589</v>
      </c>
      <c r="BZ51" s="18">
        <f t="shared" ref="BZ51:BZ52" si="333">BP51-BU51</f>
        <v>1589</v>
      </c>
      <c r="CA51" s="18">
        <f t="shared" ref="CA51:CA52" si="334">BQ51-BV51</f>
        <v>0</v>
      </c>
      <c r="CB51" s="18">
        <f t="shared" ref="CB51:CB52" si="335">BR51-BW51</f>
        <v>0</v>
      </c>
      <c r="CC51" s="18">
        <f t="shared" ref="CC51:CC52" si="336">BS51-BX51</f>
        <v>0</v>
      </c>
      <c r="CD51" s="82">
        <v>0</v>
      </c>
      <c r="CE51" s="18">
        <f t="shared" si="249"/>
        <v>0</v>
      </c>
      <c r="CF51" s="18">
        <f t="shared" si="250"/>
        <v>0</v>
      </c>
      <c r="CG51" s="18">
        <f t="shared" si="251"/>
        <v>0</v>
      </c>
      <c r="CH51" s="18">
        <f t="shared" si="252"/>
        <v>0</v>
      </c>
      <c r="CI51" s="18">
        <f t="shared" si="143"/>
        <v>0</v>
      </c>
      <c r="CJ51" s="18">
        <f t="shared" si="144"/>
        <v>0</v>
      </c>
      <c r="CK51" s="18">
        <f t="shared" si="145"/>
        <v>0</v>
      </c>
      <c r="CL51" s="18">
        <f t="shared" si="146"/>
        <v>0</v>
      </c>
      <c r="CM51" s="18">
        <f t="shared" si="147"/>
        <v>0</v>
      </c>
      <c r="CN51" s="18">
        <f t="shared" si="253"/>
        <v>0</v>
      </c>
      <c r="CO51" s="18">
        <f t="shared" si="254"/>
        <v>0</v>
      </c>
      <c r="CP51" s="18">
        <f t="shared" si="255"/>
        <v>0</v>
      </c>
      <c r="CQ51" s="18">
        <f t="shared" si="256"/>
        <v>0</v>
      </c>
      <c r="CR51" s="85">
        <f t="shared" si="257"/>
        <v>0</v>
      </c>
      <c r="CS51" s="82">
        <v>0</v>
      </c>
      <c r="CT51" s="18">
        <f t="shared" si="258"/>
        <v>0</v>
      </c>
      <c r="CU51" s="18">
        <f t="shared" si="259"/>
        <v>0</v>
      </c>
      <c r="CV51" s="18">
        <f t="shared" si="260"/>
        <v>0</v>
      </c>
      <c r="CW51" s="18">
        <f t="shared" si="261"/>
        <v>0</v>
      </c>
      <c r="CX51" s="18">
        <f t="shared" si="148"/>
        <v>0</v>
      </c>
      <c r="CY51" s="18">
        <f t="shared" si="149"/>
        <v>0</v>
      </c>
      <c r="CZ51" s="18">
        <f t="shared" si="150"/>
        <v>0</v>
      </c>
      <c r="DA51" s="18">
        <f t="shared" si="151"/>
        <v>0</v>
      </c>
      <c r="DB51" s="18">
        <f t="shared" si="152"/>
        <v>0</v>
      </c>
      <c r="DC51" s="18">
        <f t="shared" si="262"/>
        <v>0</v>
      </c>
      <c r="DD51" s="18">
        <f t="shared" si="263"/>
        <v>0</v>
      </c>
      <c r="DE51" s="18">
        <f t="shared" si="264"/>
        <v>0</v>
      </c>
      <c r="DF51" s="18">
        <f t="shared" si="265"/>
        <v>0</v>
      </c>
      <c r="DG51" s="85">
        <f t="shared" si="266"/>
        <v>0</v>
      </c>
      <c r="DH51" s="82">
        <v>0</v>
      </c>
      <c r="DI51" s="18">
        <f t="shared" si="267"/>
        <v>0</v>
      </c>
      <c r="DJ51" s="18">
        <f t="shared" si="268"/>
        <v>0</v>
      </c>
      <c r="DK51" s="18">
        <f t="shared" si="269"/>
        <v>0</v>
      </c>
      <c r="DL51" s="18">
        <f t="shared" si="270"/>
        <v>0</v>
      </c>
      <c r="DM51" s="18">
        <f t="shared" si="153"/>
        <v>0</v>
      </c>
      <c r="DN51" s="18">
        <f t="shared" si="154"/>
        <v>0</v>
      </c>
      <c r="DO51" s="18">
        <f t="shared" si="155"/>
        <v>0</v>
      </c>
      <c r="DP51" s="18">
        <f t="shared" si="156"/>
        <v>0</v>
      </c>
      <c r="DQ51" s="18">
        <f t="shared" si="157"/>
        <v>0</v>
      </c>
      <c r="DR51" s="18">
        <f t="shared" si="271"/>
        <v>0</v>
      </c>
      <c r="DS51" s="18">
        <f t="shared" si="272"/>
        <v>0</v>
      </c>
      <c r="DT51" s="18">
        <f t="shared" si="273"/>
        <v>0</v>
      </c>
      <c r="DU51" s="18">
        <f t="shared" si="274"/>
        <v>0</v>
      </c>
      <c r="DV51" s="85">
        <f t="shared" si="275"/>
        <v>0</v>
      </c>
      <c r="DW51" s="82">
        <v>0</v>
      </c>
      <c r="DX51" s="18">
        <f t="shared" si="276"/>
        <v>0</v>
      </c>
      <c r="DY51" s="18">
        <f t="shared" si="277"/>
        <v>0</v>
      </c>
      <c r="DZ51" s="18">
        <f t="shared" si="278"/>
        <v>0</v>
      </c>
      <c r="EA51" s="18">
        <f t="shared" si="279"/>
        <v>0</v>
      </c>
      <c r="EB51" s="18">
        <f t="shared" si="158"/>
        <v>0</v>
      </c>
      <c r="EC51" s="18">
        <f t="shared" si="159"/>
        <v>0</v>
      </c>
      <c r="ED51" s="18">
        <f t="shared" si="160"/>
        <v>0</v>
      </c>
      <c r="EE51" s="18">
        <f t="shared" si="161"/>
        <v>0</v>
      </c>
      <c r="EF51" s="18">
        <f t="shared" si="162"/>
        <v>0</v>
      </c>
      <c r="EG51" s="18">
        <f t="shared" si="280"/>
        <v>0</v>
      </c>
      <c r="EH51" s="18">
        <f t="shared" si="281"/>
        <v>0</v>
      </c>
      <c r="EI51" s="18">
        <f t="shared" si="282"/>
        <v>0</v>
      </c>
      <c r="EJ51" s="18">
        <f t="shared" si="283"/>
        <v>0</v>
      </c>
      <c r="EK51" s="85">
        <f t="shared" si="284"/>
        <v>0</v>
      </c>
      <c r="EL51" s="82">
        <v>0</v>
      </c>
      <c r="EM51" s="18">
        <f t="shared" si="285"/>
        <v>0</v>
      </c>
      <c r="EN51" s="18">
        <f t="shared" si="286"/>
        <v>0</v>
      </c>
      <c r="EO51" s="18">
        <f t="shared" si="287"/>
        <v>0</v>
      </c>
      <c r="EP51" s="18">
        <f t="shared" si="288"/>
        <v>0</v>
      </c>
      <c r="EQ51" s="18">
        <f t="shared" si="163"/>
        <v>0</v>
      </c>
      <c r="ER51" s="18">
        <f t="shared" si="164"/>
        <v>0</v>
      </c>
      <c r="ES51" s="18">
        <f t="shared" si="165"/>
        <v>0</v>
      </c>
      <c r="ET51" s="18">
        <f t="shared" si="166"/>
        <v>0</v>
      </c>
      <c r="EU51" s="18">
        <f t="shared" si="167"/>
        <v>0</v>
      </c>
      <c r="EV51" s="18">
        <f t="shared" si="289"/>
        <v>0</v>
      </c>
      <c r="EW51" s="18">
        <f t="shared" si="290"/>
        <v>0</v>
      </c>
      <c r="EX51" s="18">
        <f t="shared" si="291"/>
        <v>0</v>
      </c>
      <c r="EY51" s="18">
        <f t="shared" si="292"/>
        <v>0</v>
      </c>
      <c r="EZ51" s="85">
        <f t="shared" si="293"/>
        <v>0</v>
      </c>
      <c r="FA51" s="82">
        <v>0</v>
      </c>
      <c r="FB51" s="18">
        <f t="shared" si="294"/>
        <v>0</v>
      </c>
      <c r="FC51" s="18">
        <f t="shared" si="295"/>
        <v>0</v>
      </c>
      <c r="FD51" s="18">
        <f t="shared" si="296"/>
        <v>0</v>
      </c>
      <c r="FE51" s="18">
        <f t="shared" si="297"/>
        <v>0</v>
      </c>
      <c r="FF51" s="18">
        <f t="shared" si="168"/>
        <v>0</v>
      </c>
      <c r="FG51" s="18">
        <f t="shared" si="169"/>
        <v>0</v>
      </c>
      <c r="FH51" s="18">
        <f t="shared" si="170"/>
        <v>0</v>
      </c>
      <c r="FI51" s="18">
        <f t="shared" si="171"/>
        <v>0</v>
      </c>
      <c r="FJ51" s="18">
        <f t="shared" si="172"/>
        <v>0</v>
      </c>
      <c r="FK51" s="18">
        <f t="shared" si="298"/>
        <v>0</v>
      </c>
      <c r="FL51" s="18">
        <f t="shared" si="299"/>
        <v>0</v>
      </c>
      <c r="FM51" s="18">
        <f t="shared" si="300"/>
        <v>0</v>
      </c>
      <c r="FN51" s="18">
        <f t="shared" si="301"/>
        <v>0</v>
      </c>
      <c r="FO51" s="85">
        <f t="shared" si="302"/>
        <v>0</v>
      </c>
      <c r="FP51" s="82">
        <v>0</v>
      </c>
      <c r="FQ51" s="18">
        <f t="shared" si="303"/>
        <v>0</v>
      </c>
      <c r="FR51" s="18">
        <f t="shared" si="304"/>
        <v>0</v>
      </c>
      <c r="FS51" s="18">
        <f t="shared" si="305"/>
        <v>0</v>
      </c>
      <c r="FT51" s="18">
        <f t="shared" si="306"/>
        <v>0</v>
      </c>
      <c r="FU51" s="18">
        <f t="shared" si="173"/>
        <v>0</v>
      </c>
      <c r="FV51" s="18">
        <f t="shared" si="174"/>
        <v>0</v>
      </c>
      <c r="FW51" s="18">
        <f t="shared" si="175"/>
        <v>0</v>
      </c>
      <c r="FX51" s="18">
        <f t="shared" si="176"/>
        <v>0</v>
      </c>
      <c r="FY51" s="18">
        <f t="shared" si="177"/>
        <v>0</v>
      </c>
      <c r="FZ51" s="18">
        <f t="shared" si="307"/>
        <v>0</v>
      </c>
      <c r="GA51" s="18">
        <f t="shared" si="308"/>
        <v>0</v>
      </c>
      <c r="GB51" s="18">
        <f t="shared" si="309"/>
        <v>0</v>
      </c>
      <c r="GC51" s="18">
        <f t="shared" si="310"/>
        <v>0</v>
      </c>
      <c r="GD51" s="85">
        <f t="shared" si="311"/>
        <v>0</v>
      </c>
      <c r="GE51" s="82">
        <v>0</v>
      </c>
      <c r="GF51" s="18">
        <f t="shared" si="312"/>
        <v>0</v>
      </c>
      <c r="GG51" s="18">
        <f t="shared" si="313"/>
        <v>0</v>
      </c>
      <c r="GH51" s="18">
        <f t="shared" si="314"/>
        <v>0</v>
      </c>
      <c r="GI51" s="18">
        <f t="shared" si="315"/>
        <v>0</v>
      </c>
      <c r="GJ51" s="18">
        <f t="shared" si="178"/>
        <v>0</v>
      </c>
      <c r="GK51" s="18">
        <f t="shared" si="179"/>
        <v>0</v>
      </c>
      <c r="GL51" s="18">
        <f t="shared" si="180"/>
        <v>0</v>
      </c>
      <c r="GM51" s="18">
        <f t="shared" si="181"/>
        <v>0</v>
      </c>
      <c r="GN51" s="18">
        <f t="shared" si="182"/>
        <v>0</v>
      </c>
      <c r="GO51" s="18">
        <f t="shared" si="316"/>
        <v>0</v>
      </c>
      <c r="GP51" s="18">
        <f t="shared" si="317"/>
        <v>0</v>
      </c>
      <c r="GQ51" s="18">
        <f t="shared" si="318"/>
        <v>0</v>
      </c>
      <c r="GR51" s="18">
        <f t="shared" si="319"/>
        <v>0</v>
      </c>
      <c r="GS51" s="85">
        <f t="shared" si="320"/>
        <v>0</v>
      </c>
    </row>
    <row r="52" spans="1:201" ht="15.75" x14ac:dyDescent="0.25">
      <c r="A52" s="89">
        <v>46</v>
      </c>
      <c r="B52" s="81" t="s">
        <v>75</v>
      </c>
      <c r="C52" s="72">
        <v>7129</v>
      </c>
      <c r="D52" s="71">
        <v>1196</v>
      </c>
      <c r="E52" s="71">
        <f t="shared" si="202"/>
        <v>0.85633633633633632</v>
      </c>
      <c r="F52" s="99">
        <f t="shared" si="203"/>
        <v>0.14366366366366368</v>
      </c>
      <c r="G52" s="84">
        <v>694</v>
      </c>
      <c r="H52" s="18">
        <f t="shared" si="204"/>
        <v>174</v>
      </c>
      <c r="I52" s="18">
        <f t="shared" si="205"/>
        <v>174</v>
      </c>
      <c r="J52" s="18">
        <f t="shared" si="206"/>
        <v>174</v>
      </c>
      <c r="K52" s="18">
        <f t="shared" si="207"/>
        <v>172</v>
      </c>
      <c r="L52" s="18">
        <f t="shared" si="115"/>
        <v>594</v>
      </c>
      <c r="M52" s="18">
        <f t="shared" si="116"/>
        <v>149</v>
      </c>
      <c r="N52" s="18">
        <f t="shared" si="117"/>
        <v>149</v>
      </c>
      <c r="O52" s="18">
        <f t="shared" si="118"/>
        <v>149</v>
      </c>
      <c r="P52" s="18">
        <f t="shared" si="119"/>
        <v>147</v>
      </c>
      <c r="Q52" s="18">
        <f t="shared" si="208"/>
        <v>100</v>
      </c>
      <c r="R52" s="18">
        <f t="shared" si="209"/>
        <v>25</v>
      </c>
      <c r="S52" s="18">
        <f t="shared" si="210"/>
        <v>25</v>
      </c>
      <c r="T52" s="18">
        <f t="shared" si="211"/>
        <v>25</v>
      </c>
      <c r="U52" s="85">
        <f t="shared" si="212"/>
        <v>25</v>
      </c>
      <c r="V52" s="82">
        <v>3772</v>
      </c>
      <c r="W52" s="18">
        <f t="shared" si="213"/>
        <v>943</v>
      </c>
      <c r="X52" s="18">
        <f t="shared" si="214"/>
        <v>943</v>
      </c>
      <c r="Y52" s="18">
        <f t="shared" si="215"/>
        <v>943</v>
      </c>
      <c r="Z52" s="18">
        <f t="shared" si="216"/>
        <v>943</v>
      </c>
      <c r="AA52" s="18">
        <f t="shared" si="120"/>
        <v>3230</v>
      </c>
      <c r="AB52" s="18">
        <f t="shared" si="121"/>
        <v>808</v>
      </c>
      <c r="AC52" s="18">
        <f t="shared" si="122"/>
        <v>808</v>
      </c>
      <c r="AD52" s="18">
        <f t="shared" si="123"/>
        <v>808</v>
      </c>
      <c r="AE52" s="18">
        <f t="shared" si="124"/>
        <v>806</v>
      </c>
      <c r="AF52" s="18">
        <f t="shared" si="217"/>
        <v>542</v>
      </c>
      <c r="AG52" s="18">
        <f t="shared" si="218"/>
        <v>136</v>
      </c>
      <c r="AH52" s="18">
        <f t="shared" si="219"/>
        <v>136</v>
      </c>
      <c r="AI52" s="18">
        <f t="shared" si="220"/>
        <v>136</v>
      </c>
      <c r="AJ52" s="85">
        <f t="shared" si="221"/>
        <v>134</v>
      </c>
      <c r="AK52" s="82">
        <v>0</v>
      </c>
      <c r="AL52" s="18">
        <f t="shared" si="222"/>
        <v>0</v>
      </c>
      <c r="AM52" s="18">
        <f t="shared" si="223"/>
        <v>0</v>
      </c>
      <c r="AN52" s="18">
        <f t="shared" si="224"/>
        <v>0</v>
      </c>
      <c r="AO52" s="18">
        <f t="shared" si="225"/>
        <v>0</v>
      </c>
      <c r="AP52" s="18">
        <f t="shared" si="125"/>
        <v>0</v>
      </c>
      <c r="AQ52" s="18">
        <f t="shared" si="126"/>
        <v>0</v>
      </c>
      <c r="AR52" s="18">
        <f t="shared" si="127"/>
        <v>0</v>
      </c>
      <c r="AS52" s="18">
        <f t="shared" si="128"/>
        <v>0</v>
      </c>
      <c r="AT52" s="18">
        <f t="shared" si="129"/>
        <v>0</v>
      </c>
      <c r="AU52" s="18">
        <f t="shared" si="226"/>
        <v>0</v>
      </c>
      <c r="AV52" s="18">
        <f t="shared" si="227"/>
        <v>0</v>
      </c>
      <c r="AW52" s="18">
        <f t="shared" si="228"/>
        <v>0</v>
      </c>
      <c r="AX52" s="18">
        <f t="shared" si="229"/>
        <v>0</v>
      </c>
      <c r="AY52" s="85">
        <f t="shared" si="230"/>
        <v>0</v>
      </c>
      <c r="AZ52" s="82">
        <v>0</v>
      </c>
      <c r="BA52" s="18">
        <f t="shared" si="231"/>
        <v>0</v>
      </c>
      <c r="BB52" s="18">
        <f t="shared" si="232"/>
        <v>0</v>
      </c>
      <c r="BC52" s="18">
        <f t="shared" si="233"/>
        <v>0</v>
      </c>
      <c r="BD52" s="18">
        <f t="shared" si="234"/>
        <v>0</v>
      </c>
      <c r="BE52" s="18">
        <f t="shared" si="130"/>
        <v>0</v>
      </c>
      <c r="BF52" s="18">
        <f t="shared" si="131"/>
        <v>0</v>
      </c>
      <c r="BG52" s="18">
        <f t="shared" si="132"/>
        <v>0</v>
      </c>
      <c r="BH52" s="18">
        <f t="shared" si="133"/>
        <v>0</v>
      </c>
      <c r="BI52" s="18">
        <f t="shared" si="134"/>
        <v>0</v>
      </c>
      <c r="BJ52" s="18">
        <f t="shared" si="235"/>
        <v>0</v>
      </c>
      <c r="BK52" s="18">
        <f t="shared" si="236"/>
        <v>0</v>
      </c>
      <c r="BL52" s="18">
        <f t="shared" si="237"/>
        <v>0</v>
      </c>
      <c r="BM52" s="18">
        <f t="shared" si="238"/>
        <v>0</v>
      </c>
      <c r="BN52" s="85">
        <f t="shared" si="239"/>
        <v>0</v>
      </c>
      <c r="BO52" s="82">
        <v>494</v>
      </c>
      <c r="BP52" s="18">
        <f>BO52</f>
        <v>494</v>
      </c>
      <c r="BQ52" s="18">
        <v>0</v>
      </c>
      <c r="BR52" s="18">
        <v>0</v>
      </c>
      <c r="BS52" s="18">
        <v>0</v>
      </c>
      <c r="BT52" s="18">
        <f t="shared" si="136"/>
        <v>423</v>
      </c>
      <c r="BU52" s="18">
        <f>BT52</f>
        <v>423</v>
      </c>
      <c r="BV52" s="18">
        <v>0</v>
      </c>
      <c r="BW52" s="18">
        <v>0</v>
      </c>
      <c r="BX52" s="18">
        <v>0</v>
      </c>
      <c r="BY52" s="18">
        <f t="shared" si="244"/>
        <v>71</v>
      </c>
      <c r="BZ52" s="18">
        <f t="shared" si="333"/>
        <v>71</v>
      </c>
      <c r="CA52" s="18">
        <f t="shared" si="334"/>
        <v>0</v>
      </c>
      <c r="CB52" s="18">
        <f t="shared" si="335"/>
        <v>0</v>
      </c>
      <c r="CC52" s="18">
        <f t="shared" si="336"/>
        <v>0</v>
      </c>
      <c r="CD52" s="82">
        <v>0</v>
      </c>
      <c r="CE52" s="18">
        <f t="shared" si="249"/>
        <v>0</v>
      </c>
      <c r="CF52" s="18">
        <f t="shared" si="250"/>
        <v>0</v>
      </c>
      <c r="CG52" s="18">
        <f t="shared" si="251"/>
        <v>0</v>
      </c>
      <c r="CH52" s="18">
        <f t="shared" si="252"/>
        <v>0</v>
      </c>
      <c r="CI52" s="18">
        <f t="shared" si="143"/>
        <v>0</v>
      </c>
      <c r="CJ52" s="18">
        <f t="shared" si="144"/>
        <v>0</v>
      </c>
      <c r="CK52" s="18">
        <f t="shared" si="145"/>
        <v>0</v>
      </c>
      <c r="CL52" s="18">
        <f t="shared" si="146"/>
        <v>0</v>
      </c>
      <c r="CM52" s="18">
        <f t="shared" si="147"/>
        <v>0</v>
      </c>
      <c r="CN52" s="18">
        <f t="shared" si="253"/>
        <v>0</v>
      </c>
      <c r="CO52" s="18">
        <f t="shared" si="254"/>
        <v>0</v>
      </c>
      <c r="CP52" s="18">
        <f t="shared" si="255"/>
        <v>0</v>
      </c>
      <c r="CQ52" s="18">
        <f t="shared" si="256"/>
        <v>0</v>
      </c>
      <c r="CR52" s="85">
        <f t="shared" si="257"/>
        <v>0</v>
      </c>
      <c r="CS52" s="82">
        <v>0</v>
      </c>
      <c r="CT52" s="18">
        <f t="shared" si="258"/>
        <v>0</v>
      </c>
      <c r="CU52" s="18">
        <f t="shared" si="259"/>
        <v>0</v>
      </c>
      <c r="CV52" s="18">
        <f t="shared" si="260"/>
        <v>0</v>
      </c>
      <c r="CW52" s="18">
        <f t="shared" si="261"/>
        <v>0</v>
      </c>
      <c r="CX52" s="18">
        <f t="shared" si="148"/>
        <v>0</v>
      </c>
      <c r="CY52" s="18">
        <f t="shared" si="149"/>
        <v>0</v>
      </c>
      <c r="CZ52" s="18">
        <f t="shared" si="150"/>
        <v>0</v>
      </c>
      <c r="DA52" s="18">
        <f t="shared" si="151"/>
        <v>0</v>
      </c>
      <c r="DB52" s="18">
        <f t="shared" si="152"/>
        <v>0</v>
      </c>
      <c r="DC52" s="18">
        <f t="shared" si="262"/>
        <v>0</v>
      </c>
      <c r="DD52" s="18">
        <f t="shared" si="263"/>
        <v>0</v>
      </c>
      <c r="DE52" s="18">
        <f t="shared" si="264"/>
        <v>0</v>
      </c>
      <c r="DF52" s="18">
        <f t="shared" si="265"/>
        <v>0</v>
      </c>
      <c r="DG52" s="85">
        <f t="shared" si="266"/>
        <v>0</v>
      </c>
      <c r="DH52" s="82">
        <v>0</v>
      </c>
      <c r="DI52" s="18">
        <f t="shared" si="267"/>
        <v>0</v>
      </c>
      <c r="DJ52" s="18">
        <f t="shared" si="268"/>
        <v>0</v>
      </c>
      <c r="DK52" s="18">
        <f t="shared" si="269"/>
        <v>0</v>
      </c>
      <c r="DL52" s="18">
        <f t="shared" si="270"/>
        <v>0</v>
      </c>
      <c r="DM52" s="18">
        <f t="shared" si="153"/>
        <v>0</v>
      </c>
      <c r="DN52" s="18">
        <f t="shared" si="154"/>
        <v>0</v>
      </c>
      <c r="DO52" s="18">
        <f t="shared" si="155"/>
        <v>0</v>
      </c>
      <c r="DP52" s="18">
        <f t="shared" si="156"/>
        <v>0</v>
      </c>
      <c r="DQ52" s="18">
        <f t="shared" si="157"/>
        <v>0</v>
      </c>
      <c r="DR52" s="18">
        <f t="shared" si="271"/>
        <v>0</v>
      </c>
      <c r="DS52" s="18">
        <f t="shared" si="272"/>
        <v>0</v>
      </c>
      <c r="DT52" s="18">
        <f t="shared" si="273"/>
        <v>0</v>
      </c>
      <c r="DU52" s="18">
        <f t="shared" si="274"/>
        <v>0</v>
      </c>
      <c r="DV52" s="85">
        <f t="shared" si="275"/>
        <v>0</v>
      </c>
      <c r="DW52" s="82">
        <v>0</v>
      </c>
      <c r="DX52" s="18">
        <f t="shared" si="276"/>
        <v>0</v>
      </c>
      <c r="DY52" s="18">
        <f t="shared" si="277"/>
        <v>0</v>
      </c>
      <c r="DZ52" s="18">
        <f t="shared" si="278"/>
        <v>0</v>
      </c>
      <c r="EA52" s="18">
        <f t="shared" si="279"/>
        <v>0</v>
      </c>
      <c r="EB52" s="18">
        <f t="shared" si="158"/>
        <v>0</v>
      </c>
      <c r="EC52" s="18">
        <f t="shared" si="159"/>
        <v>0</v>
      </c>
      <c r="ED52" s="18">
        <f t="shared" si="160"/>
        <v>0</v>
      </c>
      <c r="EE52" s="18">
        <f t="shared" si="161"/>
        <v>0</v>
      </c>
      <c r="EF52" s="18">
        <f t="shared" si="162"/>
        <v>0</v>
      </c>
      <c r="EG52" s="18">
        <f t="shared" si="280"/>
        <v>0</v>
      </c>
      <c r="EH52" s="18">
        <f t="shared" si="281"/>
        <v>0</v>
      </c>
      <c r="EI52" s="18">
        <f t="shared" si="282"/>
        <v>0</v>
      </c>
      <c r="EJ52" s="18">
        <f t="shared" si="283"/>
        <v>0</v>
      </c>
      <c r="EK52" s="85">
        <f t="shared" si="284"/>
        <v>0</v>
      </c>
      <c r="EL52" s="82">
        <v>0</v>
      </c>
      <c r="EM52" s="18">
        <f t="shared" si="285"/>
        <v>0</v>
      </c>
      <c r="EN52" s="18">
        <f t="shared" si="286"/>
        <v>0</v>
      </c>
      <c r="EO52" s="18">
        <f t="shared" si="287"/>
        <v>0</v>
      </c>
      <c r="EP52" s="18">
        <f t="shared" si="288"/>
        <v>0</v>
      </c>
      <c r="EQ52" s="18">
        <f t="shared" si="163"/>
        <v>0</v>
      </c>
      <c r="ER52" s="18">
        <f t="shared" si="164"/>
        <v>0</v>
      </c>
      <c r="ES52" s="18">
        <f t="shared" si="165"/>
        <v>0</v>
      </c>
      <c r="ET52" s="18">
        <f t="shared" si="166"/>
        <v>0</v>
      </c>
      <c r="EU52" s="18">
        <f t="shared" si="167"/>
        <v>0</v>
      </c>
      <c r="EV52" s="18">
        <f t="shared" si="289"/>
        <v>0</v>
      </c>
      <c r="EW52" s="18">
        <f t="shared" si="290"/>
        <v>0</v>
      </c>
      <c r="EX52" s="18">
        <f t="shared" si="291"/>
        <v>0</v>
      </c>
      <c r="EY52" s="18">
        <f t="shared" si="292"/>
        <v>0</v>
      </c>
      <c r="EZ52" s="85">
        <f t="shared" si="293"/>
        <v>0</v>
      </c>
      <c r="FA52" s="82">
        <v>0</v>
      </c>
      <c r="FB52" s="18">
        <f t="shared" si="294"/>
        <v>0</v>
      </c>
      <c r="FC52" s="18">
        <f t="shared" si="295"/>
        <v>0</v>
      </c>
      <c r="FD52" s="18">
        <f t="shared" si="296"/>
        <v>0</v>
      </c>
      <c r="FE52" s="18">
        <f t="shared" si="297"/>
        <v>0</v>
      </c>
      <c r="FF52" s="18">
        <f t="shared" si="168"/>
        <v>0</v>
      </c>
      <c r="FG52" s="18">
        <f t="shared" si="169"/>
        <v>0</v>
      </c>
      <c r="FH52" s="18">
        <f t="shared" si="170"/>
        <v>0</v>
      </c>
      <c r="FI52" s="18">
        <f t="shared" si="171"/>
        <v>0</v>
      </c>
      <c r="FJ52" s="18">
        <f t="shared" si="172"/>
        <v>0</v>
      </c>
      <c r="FK52" s="18">
        <f t="shared" si="298"/>
        <v>0</v>
      </c>
      <c r="FL52" s="18">
        <f t="shared" si="299"/>
        <v>0</v>
      </c>
      <c r="FM52" s="18">
        <f t="shared" si="300"/>
        <v>0</v>
      </c>
      <c r="FN52" s="18">
        <f t="shared" si="301"/>
        <v>0</v>
      </c>
      <c r="FO52" s="85">
        <f t="shared" si="302"/>
        <v>0</v>
      </c>
      <c r="FP52" s="82">
        <v>0</v>
      </c>
      <c r="FQ52" s="18">
        <f t="shared" si="303"/>
        <v>0</v>
      </c>
      <c r="FR52" s="18">
        <f t="shared" si="304"/>
        <v>0</v>
      </c>
      <c r="FS52" s="18">
        <f t="shared" si="305"/>
        <v>0</v>
      </c>
      <c r="FT52" s="18">
        <f t="shared" si="306"/>
        <v>0</v>
      </c>
      <c r="FU52" s="18">
        <f t="shared" si="173"/>
        <v>0</v>
      </c>
      <c r="FV52" s="18">
        <f t="shared" si="174"/>
        <v>0</v>
      </c>
      <c r="FW52" s="18">
        <f t="shared" si="175"/>
        <v>0</v>
      </c>
      <c r="FX52" s="18">
        <f t="shared" si="176"/>
        <v>0</v>
      </c>
      <c r="FY52" s="18">
        <f t="shared" si="177"/>
        <v>0</v>
      </c>
      <c r="FZ52" s="18">
        <f t="shared" si="307"/>
        <v>0</v>
      </c>
      <c r="GA52" s="18">
        <f t="shared" si="308"/>
        <v>0</v>
      </c>
      <c r="GB52" s="18">
        <f t="shared" si="309"/>
        <v>0</v>
      </c>
      <c r="GC52" s="18">
        <f t="shared" si="310"/>
        <v>0</v>
      </c>
      <c r="GD52" s="85">
        <f t="shared" si="311"/>
        <v>0</v>
      </c>
      <c r="GE52" s="82">
        <v>0</v>
      </c>
      <c r="GF52" s="18">
        <f t="shared" si="312"/>
        <v>0</v>
      </c>
      <c r="GG52" s="18">
        <f t="shared" si="313"/>
        <v>0</v>
      </c>
      <c r="GH52" s="18">
        <f t="shared" si="314"/>
        <v>0</v>
      </c>
      <c r="GI52" s="18">
        <f t="shared" si="315"/>
        <v>0</v>
      </c>
      <c r="GJ52" s="18">
        <f t="shared" si="178"/>
        <v>0</v>
      </c>
      <c r="GK52" s="18">
        <f t="shared" si="179"/>
        <v>0</v>
      </c>
      <c r="GL52" s="18">
        <f t="shared" si="180"/>
        <v>0</v>
      </c>
      <c r="GM52" s="18">
        <f t="shared" si="181"/>
        <v>0</v>
      </c>
      <c r="GN52" s="18">
        <f t="shared" si="182"/>
        <v>0</v>
      </c>
      <c r="GO52" s="18">
        <f t="shared" si="316"/>
        <v>0</v>
      </c>
      <c r="GP52" s="18">
        <f t="shared" si="317"/>
        <v>0</v>
      </c>
      <c r="GQ52" s="18">
        <f t="shared" si="318"/>
        <v>0</v>
      </c>
      <c r="GR52" s="18">
        <f t="shared" si="319"/>
        <v>0</v>
      </c>
      <c r="GS52" s="85">
        <f t="shared" si="320"/>
        <v>0</v>
      </c>
    </row>
    <row r="53" spans="1:201" ht="30" x14ac:dyDescent="0.2">
      <c r="A53" s="89">
        <v>47</v>
      </c>
      <c r="B53" s="81" t="s">
        <v>39</v>
      </c>
      <c r="C53" s="71">
        <v>441457</v>
      </c>
      <c r="D53" s="71">
        <v>381037</v>
      </c>
      <c r="E53" s="71">
        <f t="shared" si="202"/>
        <v>0.53672975122006972</v>
      </c>
      <c r="F53" s="99">
        <f t="shared" si="203"/>
        <v>0.46327024877993028</v>
      </c>
      <c r="G53" s="84">
        <v>156</v>
      </c>
      <c r="H53" s="18">
        <f t="shared" si="204"/>
        <v>39</v>
      </c>
      <c r="I53" s="18">
        <f t="shared" si="205"/>
        <v>39</v>
      </c>
      <c r="J53" s="18">
        <f t="shared" si="206"/>
        <v>39</v>
      </c>
      <c r="K53" s="18">
        <f t="shared" si="207"/>
        <v>39</v>
      </c>
      <c r="L53" s="18">
        <f t="shared" si="115"/>
        <v>84</v>
      </c>
      <c r="M53" s="18">
        <f t="shared" si="116"/>
        <v>21</v>
      </c>
      <c r="N53" s="18">
        <f t="shared" si="117"/>
        <v>21</v>
      </c>
      <c r="O53" s="18">
        <f t="shared" si="118"/>
        <v>21</v>
      </c>
      <c r="P53" s="18">
        <f t="shared" si="119"/>
        <v>21</v>
      </c>
      <c r="Q53" s="18">
        <f t="shared" si="208"/>
        <v>72</v>
      </c>
      <c r="R53" s="18">
        <f t="shared" si="209"/>
        <v>18</v>
      </c>
      <c r="S53" s="18">
        <f t="shared" si="210"/>
        <v>18</v>
      </c>
      <c r="T53" s="18">
        <f t="shared" si="211"/>
        <v>18</v>
      </c>
      <c r="U53" s="85">
        <f t="shared" si="212"/>
        <v>18</v>
      </c>
      <c r="V53" s="82">
        <v>0</v>
      </c>
      <c r="W53" s="18">
        <f t="shared" si="213"/>
        <v>0</v>
      </c>
      <c r="X53" s="18">
        <f t="shared" si="214"/>
        <v>0</v>
      </c>
      <c r="Y53" s="18">
        <f t="shared" si="215"/>
        <v>0</v>
      </c>
      <c r="Z53" s="18">
        <f t="shared" si="216"/>
        <v>0</v>
      </c>
      <c r="AA53" s="18">
        <f t="shared" si="120"/>
        <v>0</v>
      </c>
      <c r="AB53" s="18">
        <f t="shared" si="121"/>
        <v>0</v>
      </c>
      <c r="AC53" s="18">
        <f t="shared" si="122"/>
        <v>0</v>
      </c>
      <c r="AD53" s="18">
        <f t="shared" si="123"/>
        <v>0</v>
      </c>
      <c r="AE53" s="18">
        <f t="shared" si="124"/>
        <v>0</v>
      </c>
      <c r="AF53" s="18">
        <f t="shared" si="217"/>
        <v>0</v>
      </c>
      <c r="AG53" s="18">
        <f t="shared" si="218"/>
        <v>0</v>
      </c>
      <c r="AH53" s="18">
        <f t="shared" si="219"/>
        <v>0</v>
      </c>
      <c r="AI53" s="18">
        <f t="shared" si="220"/>
        <v>0</v>
      </c>
      <c r="AJ53" s="85">
        <f t="shared" si="221"/>
        <v>0</v>
      </c>
      <c r="AK53" s="82">
        <v>0</v>
      </c>
      <c r="AL53" s="18">
        <f t="shared" si="222"/>
        <v>0</v>
      </c>
      <c r="AM53" s="18">
        <f t="shared" si="223"/>
        <v>0</v>
      </c>
      <c r="AN53" s="18">
        <f t="shared" si="224"/>
        <v>0</v>
      </c>
      <c r="AO53" s="18">
        <f t="shared" si="225"/>
        <v>0</v>
      </c>
      <c r="AP53" s="18">
        <f t="shared" si="125"/>
        <v>0</v>
      </c>
      <c r="AQ53" s="18">
        <f t="shared" si="126"/>
        <v>0</v>
      </c>
      <c r="AR53" s="18">
        <f t="shared" si="127"/>
        <v>0</v>
      </c>
      <c r="AS53" s="18">
        <f t="shared" si="128"/>
        <v>0</v>
      </c>
      <c r="AT53" s="18">
        <f t="shared" si="129"/>
        <v>0</v>
      </c>
      <c r="AU53" s="18">
        <f t="shared" si="226"/>
        <v>0</v>
      </c>
      <c r="AV53" s="18">
        <f t="shared" si="227"/>
        <v>0</v>
      </c>
      <c r="AW53" s="18">
        <f t="shared" si="228"/>
        <v>0</v>
      </c>
      <c r="AX53" s="18">
        <f t="shared" si="229"/>
        <v>0</v>
      </c>
      <c r="AY53" s="85">
        <f t="shared" si="230"/>
        <v>0</v>
      </c>
      <c r="AZ53" s="82">
        <v>0</v>
      </c>
      <c r="BA53" s="18">
        <f t="shared" si="231"/>
        <v>0</v>
      </c>
      <c r="BB53" s="18">
        <f t="shared" si="232"/>
        <v>0</v>
      </c>
      <c r="BC53" s="18">
        <f t="shared" si="233"/>
        <v>0</v>
      </c>
      <c r="BD53" s="18">
        <f t="shared" si="234"/>
        <v>0</v>
      </c>
      <c r="BE53" s="18">
        <f t="shared" si="130"/>
        <v>0</v>
      </c>
      <c r="BF53" s="18">
        <f t="shared" si="131"/>
        <v>0</v>
      </c>
      <c r="BG53" s="18">
        <f t="shared" si="132"/>
        <v>0</v>
      </c>
      <c r="BH53" s="18">
        <f t="shared" si="133"/>
        <v>0</v>
      </c>
      <c r="BI53" s="18">
        <f t="shared" si="134"/>
        <v>0</v>
      </c>
      <c r="BJ53" s="18">
        <f t="shared" si="235"/>
        <v>0</v>
      </c>
      <c r="BK53" s="18">
        <f t="shared" si="236"/>
        <v>0</v>
      </c>
      <c r="BL53" s="18">
        <f t="shared" si="237"/>
        <v>0</v>
      </c>
      <c r="BM53" s="18">
        <f t="shared" si="238"/>
        <v>0</v>
      </c>
      <c r="BN53" s="85">
        <f t="shared" si="239"/>
        <v>0</v>
      </c>
      <c r="BO53" s="82">
        <v>0</v>
      </c>
      <c r="BP53" s="18">
        <f t="shared" si="240"/>
        <v>0</v>
      </c>
      <c r="BQ53" s="18">
        <f t="shared" si="241"/>
        <v>0</v>
      </c>
      <c r="BR53" s="18">
        <f t="shared" si="242"/>
        <v>0</v>
      </c>
      <c r="BS53" s="18">
        <f t="shared" si="243"/>
        <v>0</v>
      </c>
      <c r="BT53" s="18">
        <f t="shared" si="136"/>
        <v>0</v>
      </c>
      <c r="BU53" s="18">
        <f t="shared" si="187"/>
        <v>0</v>
      </c>
      <c r="BV53" s="18">
        <f t="shared" si="199"/>
        <v>0</v>
      </c>
      <c r="BW53" s="18">
        <f t="shared" si="200"/>
        <v>0</v>
      </c>
      <c r="BX53" s="18">
        <f t="shared" si="201"/>
        <v>0</v>
      </c>
      <c r="BY53" s="18">
        <f t="shared" si="244"/>
        <v>0</v>
      </c>
      <c r="BZ53" s="18">
        <f t="shared" si="245"/>
        <v>0</v>
      </c>
      <c r="CA53" s="18">
        <f t="shared" si="246"/>
        <v>0</v>
      </c>
      <c r="CB53" s="18">
        <f t="shared" si="247"/>
        <v>0</v>
      </c>
      <c r="CC53" s="85">
        <f t="shared" si="248"/>
        <v>0</v>
      </c>
      <c r="CD53" s="82">
        <v>0</v>
      </c>
      <c r="CE53" s="18">
        <f t="shared" si="249"/>
        <v>0</v>
      </c>
      <c r="CF53" s="18">
        <f t="shared" si="250"/>
        <v>0</v>
      </c>
      <c r="CG53" s="18">
        <f t="shared" si="251"/>
        <v>0</v>
      </c>
      <c r="CH53" s="18">
        <f t="shared" si="252"/>
        <v>0</v>
      </c>
      <c r="CI53" s="18">
        <f t="shared" si="143"/>
        <v>0</v>
      </c>
      <c r="CJ53" s="18">
        <f t="shared" si="144"/>
        <v>0</v>
      </c>
      <c r="CK53" s="18">
        <f t="shared" si="145"/>
        <v>0</v>
      </c>
      <c r="CL53" s="18">
        <f t="shared" si="146"/>
        <v>0</v>
      </c>
      <c r="CM53" s="18">
        <f t="shared" si="147"/>
        <v>0</v>
      </c>
      <c r="CN53" s="18">
        <f t="shared" si="253"/>
        <v>0</v>
      </c>
      <c r="CO53" s="18">
        <f t="shared" si="254"/>
        <v>0</v>
      </c>
      <c r="CP53" s="18">
        <f t="shared" si="255"/>
        <v>0</v>
      </c>
      <c r="CQ53" s="18">
        <f t="shared" si="256"/>
        <v>0</v>
      </c>
      <c r="CR53" s="85">
        <f t="shared" si="257"/>
        <v>0</v>
      </c>
      <c r="CS53" s="82">
        <v>0</v>
      </c>
      <c r="CT53" s="18">
        <f t="shared" si="258"/>
        <v>0</v>
      </c>
      <c r="CU53" s="18">
        <f t="shared" si="259"/>
        <v>0</v>
      </c>
      <c r="CV53" s="18">
        <f t="shared" si="260"/>
        <v>0</v>
      </c>
      <c r="CW53" s="18">
        <f t="shared" si="261"/>
        <v>0</v>
      </c>
      <c r="CX53" s="18">
        <f t="shared" si="148"/>
        <v>0</v>
      </c>
      <c r="CY53" s="18">
        <f t="shared" si="149"/>
        <v>0</v>
      </c>
      <c r="CZ53" s="18">
        <f t="shared" si="150"/>
        <v>0</v>
      </c>
      <c r="DA53" s="18">
        <f t="shared" si="151"/>
        <v>0</v>
      </c>
      <c r="DB53" s="18">
        <f t="shared" si="152"/>
        <v>0</v>
      </c>
      <c r="DC53" s="18">
        <f t="shared" si="262"/>
        <v>0</v>
      </c>
      <c r="DD53" s="18">
        <f t="shared" si="263"/>
        <v>0</v>
      </c>
      <c r="DE53" s="18">
        <f t="shared" si="264"/>
        <v>0</v>
      </c>
      <c r="DF53" s="18">
        <f t="shared" si="265"/>
        <v>0</v>
      </c>
      <c r="DG53" s="85">
        <f t="shared" si="266"/>
        <v>0</v>
      </c>
      <c r="DH53" s="82">
        <v>0</v>
      </c>
      <c r="DI53" s="18">
        <f t="shared" si="267"/>
        <v>0</v>
      </c>
      <c r="DJ53" s="18">
        <f t="shared" si="268"/>
        <v>0</v>
      </c>
      <c r="DK53" s="18">
        <f t="shared" si="269"/>
        <v>0</v>
      </c>
      <c r="DL53" s="18">
        <f t="shared" si="270"/>
        <v>0</v>
      </c>
      <c r="DM53" s="18">
        <f t="shared" si="153"/>
        <v>0</v>
      </c>
      <c r="DN53" s="18">
        <f t="shared" si="154"/>
        <v>0</v>
      </c>
      <c r="DO53" s="18">
        <f t="shared" si="155"/>
        <v>0</v>
      </c>
      <c r="DP53" s="18">
        <f t="shared" si="156"/>
        <v>0</v>
      </c>
      <c r="DQ53" s="18">
        <f t="shared" si="157"/>
        <v>0</v>
      </c>
      <c r="DR53" s="18">
        <f t="shared" si="271"/>
        <v>0</v>
      </c>
      <c r="DS53" s="18">
        <f t="shared" si="272"/>
        <v>0</v>
      </c>
      <c r="DT53" s="18">
        <f t="shared" si="273"/>
        <v>0</v>
      </c>
      <c r="DU53" s="18">
        <f t="shared" si="274"/>
        <v>0</v>
      </c>
      <c r="DV53" s="85">
        <f t="shared" si="275"/>
        <v>0</v>
      </c>
      <c r="DW53" s="82">
        <v>0</v>
      </c>
      <c r="DX53" s="18">
        <f t="shared" si="276"/>
        <v>0</v>
      </c>
      <c r="DY53" s="18">
        <f t="shared" si="277"/>
        <v>0</v>
      </c>
      <c r="DZ53" s="18">
        <f t="shared" si="278"/>
        <v>0</v>
      </c>
      <c r="EA53" s="18">
        <f t="shared" si="279"/>
        <v>0</v>
      </c>
      <c r="EB53" s="18">
        <f t="shared" si="158"/>
        <v>0</v>
      </c>
      <c r="EC53" s="18">
        <f t="shared" si="159"/>
        <v>0</v>
      </c>
      <c r="ED53" s="18">
        <f t="shared" si="160"/>
        <v>0</v>
      </c>
      <c r="EE53" s="18">
        <f t="shared" si="161"/>
        <v>0</v>
      </c>
      <c r="EF53" s="18">
        <f t="shared" si="162"/>
        <v>0</v>
      </c>
      <c r="EG53" s="18">
        <f t="shared" si="280"/>
        <v>0</v>
      </c>
      <c r="EH53" s="18">
        <f t="shared" si="281"/>
        <v>0</v>
      </c>
      <c r="EI53" s="18">
        <f t="shared" si="282"/>
        <v>0</v>
      </c>
      <c r="EJ53" s="18">
        <f t="shared" si="283"/>
        <v>0</v>
      </c>
      <c r="EK53" s="85">
        <f t="shared" si="284"/>
        <v>0</v>
      </c>
      <c r="EL53" s="82">
        <v>0</v>
      </c>
      <c r="EM53" s="18">
        <f t="shared" si="285"/>
        <v>0</v>
      </c>
      <c r="EN53" s="18">
        <f t="shared" si="286"/>
        <v>0</v>
      </c>
      <c r="EO53" s="18">
        <f t="shared" si="287"/>
        <v>0</v>
      </c>
      <c r="EP53" s="18">
        <f t="shared" si="288"/>
        <v>0</v>
      </c>
      <c r="EQ53" s="18">
        <f t="shared" si="163"/>
        <v>0</v>
      </c>
      <c r="ER53" s="18">
        <f t="shared" si="164"/>
        <v>0</v>
      </c>
      <c r="ES53" s="18">
        <f t="shared" si="165"/>
        <v>0</v>
      </c>
      <c r="ET53" s="18">
        <f t="shared" si="166"/>
        <v>0</v>
      </c>
      <c r="EU53" s="18">
        <f t="shared" si="167"/>
        <v>0</v>
      </c>
      <c r="EV53" s="18">
        <f t="shared" si="289"/>
        <v>0</v>
      </c>
      <c r="EW53" s="18">
        <f t="shared" si="290"/>
        <v>0</v>
      </c>
      <c r="EX53" s="18">
        <f t="shared" si="291"/>
        <v>0</v>
      </c>
      <c r="EY53" s="18">
        <f t="shared" si="292"/>
        <v>0</v>
      </c>
      <c r="EZ53" s="85">
        <f t="shared" si="293"/>
        <v>0</v>
      </c>
      <c r="FA53" s="82">
        <v>0</v>
      </c>
      <c r="FB53" s="18">
        <f t="shared" si="294"/>
        <v>0</v>
      </c>
      <c r="FC53" s="18">
        <f t="shared" si="295"/>
        <v>0</v>
      </c>
      <c r="FD53" s="18">
        <f t="shared" si="296"/>
        <v>0</v>
      </c>
      <c r="FE53" s="18">
        <f t="shared" si="297"/>
        <v>0</v>
      </c>
      <c r="FF53" s="18">
        <f t="shared" si="168"/>
        <v>0</v>
      </c>
      <c r="FG53" s="18">
        <f t="shared" si="169"/>
        <v>0</v>
      </c>
      <c r="FH53" s="18">
        <f t="shared" si="170"/>
        <v>0</v>
      </c>
      <c r="FI53" s="18">
        <f t="shared" si="171"/>
        <v>0</v>
      </c>
      <c r="FJ53" s="18">
        <f t="shared" si="172"/>
        <v>0</v>
      </c>
      <c r="FK53" s="18">
        <f t="shared" si="298"/>
        <v>0</v>
      </c>
      <c r="FL53" s="18">
        <f t="shared" si="299"/>
        <v>0</v>
      </c>
      <c r="FM53" s="18">
        <f t="shared" si="300"/>
        <v>0</v>
      </c>
      <c r="FN53" s="18">
        <f t="shared" si="301"/>
        <v>0</v>
      </c>
      <c r="FO53" s="85">
        <f t="shared" si="302"/>
        <v>0</v>
      </c>
      <c r="FP53" s="82">
        <v>0</v>
      </c>
      <c r="FQ53" s="18">
        <f t="shared" si="303"/>
        <v>0</v>
      </c>
      <c r="FR53" s="18">
        <f t="shared" si="304"/>
        <v>0</v>
      </c>
      <c r="FS53" s="18">
        <f t="shared" si="305"/>
        <v>0</v>
      </c>
      <c r="FT53" s="18">
        <f t="shared" si="306"/>
        <v>0</v>
      </c>
      <c r="FU53" s="18">
        <f t="shared" si="173"/>
        <v>0</v>
      </c>
      <c r="FV53" s="18">
        <f t="shared" si="174"/>
        <v>0</v>
      </c>
      <c r="FW53" s="18">
        <f t="shared" si="175"/>
        <v>0</v>
      </c>
      <c r="FX53" s="18">
        <f t="shared" si="176"/>
        <v>0</v>
      </c>
      <c r="FY53" s="18">
        <f t="shared" si="177"/>
        <v>0</v>
      </c>
      <c r="FZ53" s="18">
        <f t="shared" si="307"/>
        <v>0</v>
      </c>
      <c r="GA53" s="18">
        <f t="shared" si="308"/>
        <v>0</v>
      </c>
      <c r="GB53" s="18">
        <f t="shared" si="309"/>
        <v>0</v>
      </c>
      <c r="GC53" s="18">
        <f t="shared" si="310"/>
        <v>0</v>
      </c>
      <c r="GD53" s="85">
        <f t="shared" si="311"/>
        <v>0</v>
      </c>
      <c r="GE53" s="82">
        <v>0</v>
      </c>
      <c r="GF53" s="18">
        <f t="shared" si="312"/>
        <v>0</v>
      </c>
      <c r="GG53" s="18">
        <f t="shared" si="313"/>
        <v>0</v>
      </c>
      <c r="GH53" s="18">
        <f t="shared" si="314"/>
        <v>0</v>
      </c>
      <c r="GI53" s="18">
        <f t="shared" si="315"/>
        <v>0</v>
      </c>
      <c r="GJ53" s="18">
        <f t="shared" si="178"/>
        <v>0</v>
      </c>
      <c r="GK53" s="18">
        <f t="shared" si="179"/>
        <v>0</v>
      </c>
      <c r="GL53" s="18">
        <f t="shared" si="180"/>
        <v>0</v>
      </c>
      <c r="GM53" s="18">
        <f t="shared" si="181"/>
        <v>0</v>
      </c>
      <c r="GN53" s="18">
        <f t="shared" si="182"/>
        <v>0</v>
      </c>
      <c r="GO53" s="18">
        <f t="shared" si="316"/>
        <v>0</v>
      </c>
      <c r="GP53" s="18">
        <f t="shared" si="317"/>
        <v>0</v>
      </c>
      <c r="GQ53" s="18">
        <f t="shared" si="318"/>
        <v>0</v>
      </c>
      <c r="GR53" s="18">
        <f t="shared" si="319"/>
        <v>0</v>
      </c>
      <c r="GS53" s="85">
        <f t="shared" si="320"/>
        <v>0</v>
      </c>
    </row>
    <row r="54" spans="1:201" x14ac:dyDescent="0.2">
      <c r="A54" s="89">
        <v>48</v>
      </c>
      <c r="B54" s="81" t="s">
        <v>40</v>
      </c>
      <c r="C54" s="71">
        <v>441457</v>
      </c>
      <c r="D54" s="71">
        <v>381037</v>
      </c>
      <c r="E54" s="71">
        <f t="shared" si="202"/>
        <v>0.53672975122006972</v>
      </c>
      <c r="F54" s="99">
        <f t="shared" si="203"/>
        <v>0.46327024877993028</v>
      </c>
      <c r="G54" s="84">
        <v>345</v>
      </c>
      <c r="H54" s="18">
        <f t="shared" si="204"/>
        <v>86</v>
      </c>
      <c r="I54" s="18">
        <f t="shared" si="205"/>
        <v>86</v>
      </c>
      <c r="J54" s="18">
        <f t="shared" si="206"/>
        <v>86</v>
      </c>
      <c r="K54" s="18">
        <f t="shared" si="207"/>
        <v>87</v>
      </c>
      <c r="L54" s="18">
        <f t="shared" si="115"/>
        <v>185</v>
      </c>
      <c r="M54" s="18">
        <f t="shared" si="116"/>
        <v>46</v>
      </c>
      <c r="N54" s="18">
        <f t="shared" si="117"/>
        <v>46</v>
      </c>
      <c r="O54" s="18">
        <f t="shared" si="118"/>
        <v>46</v>
      </c>
      <c r="P54" s="18">
        <f t="shared" si="119"/>
        <v>47</v>
      </c>
      <c r="Q54" s="18">
        <f t="shared" si="208"/>
        <v>160</v>
      </c>
      <c r="R54" s="18">
        <f t="shared" si="209"/>
        <v>40</v>
      </c>
      <c r="S54" s="18">
        <f t="shared" si="210"/>
        <v>40</v>
      </c>
      <c r="T54" s="18">
        <f t="shared" si="211"/>
        <v>40</v>
      </c>
      <c r="U54" s="85">
        <f t="shared" si="212"/>
        <v>40</v>
      </c>
      <c r="V54" s="82">
        <v>0</v>
      </c>
      <c r="W54" s="18">
        <f t="shared" si="213"/>
        <v>0</v>
      </c>
      <c r="X54" s="18">
        <f t="shared" si="214"/>
        <v>0</v>
      </c>
      <c r="Y54" s="18">
        <f t="shared" si="215"/>
        <v>0</v>
      </c>
      <c r="Z54" s="18">
        <f t="shared" si="216"/>
        <v>0</v>
      </c>
      <c r="AA54" s="18">
        <f t="shared" si="120"/>
        <v>0</v>
      </c>
      <c r="AB54" s="18">
        <f t="shared" si="121"/>
        <v>0</v>
      </c>
      <c r="AC54" s="18">
        <f t="shared" si="122"/>
        <v>0</v>
      </c>
      <c r="AD54" s="18">
        <f t="shared" si="123"/>
        <v>0</v>
      </c>
      <c r="AE54" s="18">
        <f t="shared" si="124"/>
        <v>0</v>
      </c>
      <c r="AF54" s="18">
        <f t="shared" si="217"/>
        <v>0</v>
      </c>
      <c r="AG54" s="18">
        <f t="shared" si="218"/>
        <v>0</v>
      </c>
      <c r="AH54" s="18">
        <f t="shared" si="219"/>
        <v>0</v>
      </c>
      <c r="AI54" s="18">
        <f t="shared" si="220"/>
        <v>0</v>
      </c>
      <c r="AJ54" s="85">
        <f t="shared" si="221"/>
        <v>0</v>
      </c>
      <c r="AK54" s="82">
        <v>0</v>
      </c>
      <c r="AL54" s="18">
        <f t="shared" si="222"/>
        <v>0</v>
      </c>
      <c r="AM54" s="18">
        <f t="shared" si="223"/>
        <v>0</v>
      </c>
      <c r="AN54" s="18">
        <f t="shared" si="224"/>
        <v>0</v>
      </c>
      <c r="AO54" s="18">
        <f t="shared" si="225"/>
        <v>0</v>
      </c>
      <c r="AP54" s="18">
        <f t="shared" si="125"/>
        <v>0</v>
      </c>
      <c r="AQ54" s="18">
        <f t="shared" si="126"/>
        <v>0</v>
      </c>
      <c r="AR54" s="18">
        <f t="shared" si="127"/>
        <v>0</v>
      </c>
      <c r="AS54" s="18">
        <f t="shared" si="128"/>
        <v>0</v>
      </c>
      <c r="AT54" s="18">
        <f t="shared" si="129"/>
        <v>0</v>
      </c>
      <c r="AU54" s="18">
        <f t="shared" si="226"/>
        <v>0</v>
      </c>
      <c r="AV54" s="18">
        <f t="shared" si="227"/>
        <v>0</v>
      </c>
      <c r="AW54" s="18">
        <f t="shared" si="228"/>
        <v>0</v>
      </c>
      <c r="AX54" s="18">
        <f t="shared" si="229"/>
        <v>0</v>
      </c>
      <c r="AY54" s="85">
        <f t="shared" si="230"/>
        <v>0</v>
      </c>
      <c r="AZ54" s="82">
        <v>0</v>
      </c>
      <c r="BA54" s="18">
        <f t="shared" si="231"/>
        <v>0</v>
      </c>
      <c r="BB54" s="18">
        <f t="shared" si="232"/>
        <v>0</v>
      </c>
      <c r="BC54" s="18">
        <f t="shared" si="233"/>
        <v>0</v>
      </c>
      <c r="BD54" s="18">
        <f t="shared" si="234"/>
        <v>0</v>
      </c>
      <c r="BE54" s="18">
        <f t="shared" si="130"/>
        <v>0</v>
      </c>
      <c r="BF54" s="18">
        <f t="shared" si="131"/>
        <v>0</v>
      </c>
      <c r="BG54" s="18">
        <f t="shared" si="132"/>
        <v>0</v>
      </c>
      <c r="BH54" s="18">
        <f t="shared" si="133"/>
        <v>0</v>
      </c>
      <c r="BI54" s="18">
        <f t="shared" si="134"/>
        <v>0</v>
      </c>
      <c r="BJ54" s="18">
        <f t="shared" si="235"/>
        <v>0</v>
      </c>
      <c r="BK54" s="18">
        <f t="shared" si="236"/>
        <v>0</v>
      </c>
      <c r="BL54" s="18">
        <f t="shared" si="237"/>
        <v>0</v>
      </c>
      <c r="BM54" s="18">
        <f t="shared" si="238"/>
        <v>0</v>
      </c>
      <c r="BN54" s="85">
        <f t="shared" si="239"/>
        <v>0</v>
      </c>
      <c r="BO54" s="82">
        <v>0</v>
      </c>
      <c r="BP54" s="18">
        <f t="shared" si="240"/>
        <v>0</v>
      </c>
      <c r="BQ54" s="18">
        <f t="shared" si="241"/>
        <v>0</v>
      </c>
      <c r="BR54" s="18">
        <f t="shared" si="242"/>
        <v>0</v>
      </c>
      <c r="BS54" s="18">
        <f t="shared" si="243"/>
        <v>0</v>
      </c>
      <c r="BT54" s="18">
        <f t="shared" si="136"/>
        <v>0</v>
      </c>
      <c r="BU54" s="18">
        <f t="shared" si="187"/>
        <v>0</v>
      </c>
      <c r="BV54" s="18">
        <f t="shared" si="199"/>
        <v>0</v>
      </c>
      <c r="BW54" s="18">
        <f t="shared" si="200"/>
        <v>0</v>
      </c>
      <c r="BX54" s="18">
        <f t="shared" si="201"/>
        <v>0</v>
      </c>
      <c r="BY54" s="18">
        <f t="shared" si="244"/>
        <v>0</v>
      </c>
      <c r="BZ54" s="18">
        <f t="shared" si="245"/>
        <v>0</v>
      </c>
      <c r="CA54" s="18">
        <f t="shared" si="246"/>
        <v>0</v>
      </c>
      <c r="CB54" s="18">
        <f t="shared" si="247"/>
        <v>0</v>
      </c>
      <c r="CC54" s="85">
        <f t="shared" si="248"/>
        <v>0</v>
      </c>
      <c r="CD54" s="82">
        <v>0</v>
      </c>
      <c r="CE54" s="18">
        <f t="shared" si="249"/>
        <v>0</v>
      </c>
      <c r="CF54" s="18">
        <f t="shared" si="250"/>
        <v>0</v>
      </c>
      <c r="CG54" s="18">
        <f t="shared" si="251"/>
        <v>0</v>
      </c>
      <c r="CH54" s="18">
        <f t="shared" si="252"/>
        <v>0</v>
      </c>
      <c r="CI54" s="18">
        <f t="shared" si="143"/>
        <v>0</v>
      </c>
      <c r="CJ54" s="18">
        <f t="shared" si="144"/>
        <v>0</v>
      </c>
      <c r="CK54" s="18">
        <f t="shared" si="145"/>
        <v>0</v>
      </c>
      <c r="CL54" s="18">
        <f t="shared" si="146"/>
        <v>0</v>
      </c>
      <c r="CM54" s="18">
        <f t="shared" si="147"/>
        <v>0</v>
      </c>
      <c r="CN54" s="18">
        <f t="shared" si="253"/>
        <v>0</v>
      </c>
      <c r="CO54" s="18">
        <f t="shared" si="254"/>
        <v>0</v>
      </c>
      <c r="CP54" s="18">
        <f t="shared" si="255"/>
        <v>0</v>
      </c>
      <c r="CQ54" s="18">
        <f t="shared" si="256"/>
        <v>0</v>
      </c>
      <c r="CR54" s="85">
        <f t="shared" si="257"/>
        <v>0</v>
      </c>
      <c r="CS54" s="82">
        <v>0</v>
      </c>
      <c r="CT54" s="18">
        <f t="shared" si="258"/>
        <v>0</v>
      </c>
      <c r="CU54" s="18">
        <f t="shared" si="259"/>
        <v>0</v>
      </c>
      <c r="CV54" s="18">
        <f t="shared" si="260"/>
        <v>0</v>
      </c>
      <c r="CW54" s="18">
        <f t="shared" si="261"/>
        <v>0</v>
      </c>
      <c r="CX54" s="18">
        <f t="shared" si="148"/>
        <v>0</v>
      </c>
      <c r="CY54" s="18">
        <f t="shared" si="149"/>
        <v>0</v>
      </c>
      <c r="CZ54" s="18">
        <f t="shared" si="150"/>
        <v>0</v>
      </c>
      <c r="DA54" s="18">
        <f t="shared" si="151"/>
        <v>0</v>
      </c>
      <c r="DB54" s="18">
        <f t="shared" si="152"/>
        <v>0</v>
      </c>
      <c r="DC54" s="18">
        <f t="shared" si="262"/>
        <v>0</v>
      </c>
      <c r="DD54" s="18">
        <f t="shared" si="263"/>
        <v>0</v>
      </c>
      <c r="DE54" s="18">
        <f t="shared" si="264"/>
        <v>0</v>
      </c>
      <c r="DF54" s="18">
        <f t="shared" si="265"/>
        <v>0</v>
      </c>
      <c r="DG54" s="85">
        <f t="shared" si="266"/>
        <v>0</v>
      </c>
      <c r="DH54" s="82">
        <v>0</v>
      </c>
      <c r="DI54" s="18">
        <f t="shared" si="267"/>
        <v>0</v>
      </c>
      <c r="DJ54" s="18">
        <f t="shared" si="268"/>
        <v>0</v>
      </c>
      <c r="DK54" s="18">
        <f t="shared" si="269"/>
        <v>0</v>
      </c>
      <c r="DL54" s="18">
        <f t="shared" si="270"/>
        <v>0</v>
      </c>
      <c r="DM54" s="18">
        <f t="shared" si="153"/>
        <v>0</v>
      </c>
      <c r="DN54" s="18">
        <f t="shared" si="154"/>
        <v>0</v>
      </c>
      <c r="DO54" s="18">
        <f t="shared" si="155"/>
        <v>0</v>
      </c>
      <c r="DP54" s="18">
        <f t="shared" si="156"/>
        <v>0</v>
      </c>
      <c r="DQ54" s="18">
        <f t="shared" si="157"/>
        <v>0</v>
      </c>
      <c r="DR54" s="18">
        <f t="shared" si="271"/>
        <v>0</v>
      </c>
      <c r="DS54" s="18">
        <f t="shared" si="272"/>
        <v>0</v>
      </c>
      <c r="DT54" s="18">
        <f t="shared" si="273"/>
        <v>0</v>
      </c>
      <c r="DU54" s="18">
        <f t="shared" si="274"/>
        <v>0</v>
      </c>
      <c r="DV54" s="85">
        <f t="shared" si="275"/>
        <v>0</v>
      </c>
      <c r="DW54" s="82">
        <v>0</v>
      </c>
      <c r="DX54" s="18">
        <f t="shared" si="276"/>
        <v>0</v>
      </c>
      <c r="DY54" s="18">
        <f t="shared" si="277"/>
        <v>0</v>
      </c>
      <c r="DZ54" s="18">
        <f t="shared" si="278"/>
        <v>0</v>
      </c>
      <c r="EA54" s="18">
        <f t="shared" si="279"/>
        <v>0</v>
      </c>
      <c r="EB54" s="18">
        <f t="shared" si="158"/>
        <v>0</v>
      </c>
      <c r="EC54" s="18">
        <f t="shared" si="159"/>
        <v>0</v>
      </c>
      <c r="ED54" s="18">
        <f t="shared" si="160"/>
        <v>0</v>
      </c>
      <c r="EE54" s="18">
        <f t="shared" si="161"/>
        <v>0</v>
      </c>
      <c r="EF54" s="18">
        <f t="shared" si="162"/>
        <v>0</v>
      </c>
      <c r="EG54" s="18">
        <f t="shared" si="280"/>
        <v>0</v>
      </c>
      <c r="EH54" s="18">
        <f t="shared" si="281"/>
        <v>0</v>
      </c>
      <c r="EI54" s="18">
        <f t="shared" si="282"/>
        <v>0</v>
      </c>
      <c r="EJ54" s="18">
        <f t="shared" si="283"/>
        <v>0</v>
      </c>
      <c r="EK54" s="85">
        <f t="shared" si="284"/>
        <v>0</v>
      </c>
      <c r="EL54" s="82">
        <v>0</v>
      </c>
      <c r="EM54" s="18">
        <f t="shared" si="285"/>
        <v>0</v>
      </c>
      <c r="EN54" s="18">
        <f t="shared" si="286"/>
        <v>0</v>
      </c>
      <c r="EO54" s="18">
        <f t="shared" si="287"/>
        <v>0</v>
      </c>
      <c r="EP54" s="18">
        <f t="shared" si="288"/>
        <v>0</v>
      </c>
      <c r="EQ54" s="18">
        <f t="shared" si="163"/>
        <v>0</v>
      </c>
      <c r="ER54" s="18">
        <f t="shared" si="164"/>
        <v>0</v>
      </c>
      <c r="ES54" s="18">
        <f t="shared" si="165"/>
        <v>0</v>
      </c>
      <c r="ET54" s="18">
        <f t="shared" si="166"/>
        <v>0</v>
      </c>
      <c r="EU54" s="18">
        <f t="shared" si="167"/>
        <v>0</v>
      </c>
      <c r="EV54" s="18">
        <f t="shared" si="289"/>
        <v>0</v>
      </c>
      <c r="EW54" s="18">
        <f t="shared" si="290"/>
        <v>0</v>
      </c>
      <c r="EX54" s="18">
        <f t="shared" si="291"/>
        <v>0</v>
      </c>
      <c r="EY54" s="18">
        <f t="shared" si="292"/>
        <v>0</v>
      </c>
      <c r="EZ54" s="85">
        <f t="shared" si="293"/>
        <v>0</v>
      </c>
      <c r="FA54" s="82">
        <v>0</v>
      </c>
      <c r="FB54" s="18">
        <f t="shared" si="294"/>
        <v>0</v>
      </c>
      <c r="FC54" s="18">
        <f t="shared" si="295"/>
        <v>0</v>
      </c>
      <c r="FD54" s="18">
        <f t="shared" si="296"/>
        <v>0</v>
      </c>
      <c r="FE54" s="18">
        <f t="shared" si="297"/>
        <v>0</v>
      </c>
      <c r="FF54" s="18">
        <f t="shared" si="168"/>
        <v>0</v>
      </c>
      <c r="FG54" s="18">
        <f t="shared" si="169"/>
        <v>0</v>
      </c>
      <c r="FH54" s="18">
        <f t="shared" si="170"/>
        <v>0</v>
      </c>
      <c r="FI54" s="18">
        <f t="shared" si="171"/>
        <v>0</v>
      </c>
      <c r="FJ54" s="18">
        <f t="shared" si="172"/>
        <v>0</v>
      </c>
      <c r="FK54" s="18">
        <f t="shared" si="298"/>
        <v>0</v>
      </c>
      <c r="FL54" s="18">
        <f t="shared" si="299"/>
        <v>0</v>
      </c>
      <c r="FM54" s="18">
        <f t="shared" si="300"/>
        <v>0</v>
      </c>
      <c r="FN54" s="18">
        <f t="shared" si="301"/>
        <v>0</v>
      </c>
      <c r="FO54" s="85">
        <f t="shared" si="302"/>
        <v>0</v>
      </c>
      <c r="FP54" s="82">
        <v>0</v>
      </c>
      <c r="FQ54" s="18">
        <f t="shared" si="303"/>
        <v>0</v>
      </c>
      <c r="FR54" s="18">
        <f t="shared" si="304"/>
        <v>0</v>
      </c>
      <c r="FS54" s="18">
        <f t="shared" si="305"/>
        <v>0</v>
      </c>
      <c r="FT54" s="18">
        <f t="shared" si="306"/>
        <v>0</v>
      </c>
      <c r="FU54" s="18">
        <f t="shared" si="173"/>
        <v>0</v>
      </c>
      <c r="FV54" s="18">
        <f t="shared" si="174"/>
        <v>0</v>
      </c>
      <c r="FW54" s="18">
        <f t="shared" si="175"/>
        <v>0</v>
      </c>
      <c r="FX54" s="18">
        <f t="shared" si="176"/>
        <v>0</v>
      </c>
      <c r="FY54" s="18">
        <f t="shared" si="177"/>
        <v>0</v>
      </c>
      <c r="FZ54" s="18">
        <f t="shared" si="307"/>
        <v>0</v>
      </c>
      <c r="GA54" s="18">
        <f t="shared" si="308"/>
        <v>0</v>
      </c>
      <c r="GB54" s="18">
        <f t="shared" si="309"/>
        <v>0</v>
      </c>
      <c r="GC54" s="18">
        <f t="shared" si="310"/>
        <v>0</v>
      </c>
      <c r="GD54" s="85">
        <f t="shared" si="311"/>
        <v>0</v>
      </c>
      <c r="GE54" s="82">
        <v>0</v>
      </c>
      <c r="GF54" s="18">
        <f t="shared" si="312"/>
        <v>0</v>
      </c>
      <c r="GG54" s="18">
        <f t="shared" si="313"/>
        <v>0</v>
      </c>
      <c r="GH54" s="18">
        <f t="shared" si="314"/>
        <v>0</v>
      </c>
      <c r="GI54" s="18">
        <f t="shared" si="315"/>
        <v>0</v>
      </c>
      <c r="GJ54" s="18">
        <f t="shared" si="178"/>
        <v>0</v>
      </c>
      <c r="GK54" s="18">
        <f t="shared" si="179"/>
        <v>0</v>
      </c>
      <c r="GL54" s="18">
        <f t="shared" si="180"/>
        <v>0</v>
      </c>
      <c r="GM54" s="18">
        <f t="shared" si="181"/>
        <v>0</v>
      </c>
      <c r="GN54" s="18">
        <f t="shared" si="182"/>
        <v>0</v>
      </c>
      <c r="GO54" s="18">
        <f t="shared" si="316"/>
        <v>0</v>
      </c>
      <c r="GP54" s="18">
        <f t="shared" si="317"/>
        <v>0</v>
      </c>
      <c r="GQ54" s="18">
        <f t="shared" si="318"/>
        <v>0</v>
      </c>
      <c r="GR54" s="18">
        <f t="shared" si="319"/>
        <v>0</v>
      </c>
      <c r="GS54" s="85">
        <f t="shared" si="320"/>
        <v>0</v>
      </c>
    </row>
    <row r="55" spans="1:201" x14ac:dyDescent="0.2">
      <c r="A55" s="89">
        <v>49</v>
      </c>
      <c r="B55" s="81" t="s">
        <v>76</v>
      </c>
      <c r="C55" s="71">
        <v>441457</v>
      </c>
      <c r="D55" s="71">
        <v>381037</v>
      </c>
      <c r="E55" s="71">
        <f t="shared" si="202"/>
        <v>0.53672975122006972</v>
      </c>
      <c r="F55" s="99">
        <f t="shared" si="203"/>
        <v>0.46327024877993028</v>
      </c>
      <c r="G55" s="84">
        <v>0</v>
      </c>
      <c r="H55" s="18">
        <f t="shared" si="204"/>
        <v>0</v>
      </c>
      <c r="I55" s="18">
        <f t="shared" si="205"/>
        <v>0</v>
      </c>
      <c r="J55" s="18">
        <f t="shared" si="206"/>
        <v>0</v>
      </c>
      <c r="K55" s="18">
        <f t="shared" si="207"/>
        <v>0</v>
      </c>
      <c r="L55" s="18">
        <f t="shared" si="115"/>
        <v>0</v>
      </c>
      <c r="M55" s="18">
        <f t="shared" si="116"/>
        <v>0</v>
      </c>
      <c r="N55" s="18">
        <f t="shared" si="117"/>
        <v>0</v>
      </c>
      <c r="O55" s="18">
        <f t="shared" si="118"/>
        <v>0</v>
      </c>
      <c r="P55" s="18">
        <f t="shared" si="119"/>
        <v>0</v>
      </c>
      <c r="Q55" s="18">
        <f t="shared" si="208"/>
        <v>0</v>
      </c>
      <c r="R55" s="18">
        <f t="shared" si="209"/>
        <v>0</v>
      </c>
      <c r="S55" s="18">
        <f t="shared" si="210"/>
        <v>0</v>
      </c>
      <c r="T55" s="18">
        <f t="shared" si="211"/>
        <v>0</v>
      </c>
      <c r="U55" s="85">
        <f t="shared" si="212"/>
        <v>0</v>
      </c>
      <c r="V55" s="82">
        <v>0</v>
      </c>
      <c r="W55" s="18">
        <f t="shared" si="213"/>
        <v>0</v>
      </c>
      <c r="X55" s="18">
        <f t="shared" si="214"/>
        <v>0</v>
      </c>
      <c r="Y55" s="18">
        <f t="shared" si="215"/>
        <v>0</v>
      </c>
      <c r="Z55" s="18">
        <f t="shared" si="216"/>
        <v>0</v>
      </c>
      <c r="AA55" s="18">
        <f t="shared" si="120"/>
        <v>0</v>
      </c>
      <c r="AB55" s="18">
        <f t="shared" si="121"/>
        <v>0</v>
      </c>
      <c r="AC55" s="18">
        <f t="shared" si="122"/>
        <v>0</v>
      </c>
      <c r="AD55" s="18">
        <f t="shared" si="123"/>
        <v>0</v>
      </c>
      <c r="AE55" s="18">
        <f t="shared" si="124"/>
        <v>0</v>
      </c>
      <c r="AF55" s="18">
        <f t="shared" si="217"/>
        <v>0</v>
      </c>
      <c r="AG55" s="18">
        <f t="shared" si="218"/>
        <v>0</v>
      </c>
      <c r="AH55" s="18">
        <f t="shared" si="219"/>
        <v>0</v>
      </c>
      <c r="AI55" s="18">
        <f t="shared" si="220"/>
        <v>0</v>
      </c>
      <c r="AJ55" s="85">
        <f t="shared" si="221"/>
        <v>0</v>
      </c>
      <c r="AK55" s="82">
        <v>0</v>
      </c>
      <c r="AL55" s="18">
        <f t="shared" si="222"/>
        <v>0</v>
      </c>
      <c r="AM55" s="18">
        <f t="shared" si="223"/>
        <v>0</v>
      </c>
      <c r="AN55" s="18">
        <f t="shared" si="224"/>
        <v>0</v>
      </c>
      <c r="AO55" s="18">
        <f t="shared" si="225"/>
        <v>0</v>
      </c>
      <c r="AP55" s="18">
        <f t="shared" si="125"/>
        <v>0</v>
      </c>
      <c r="AQ55" s="18">
        <f t="shared" si="126"/>
        <v>0</v>
      </c>
      <c r="AR55" s="18">
        <f t="shared" si="127"/>
        <v>0</v>
      </c>
      <c r="AS55" s="18">
        <f t="shared" si="128"/>
        <v>0</v>
      </c>
      <c r="AT55" s="18">
        <f t="shared" si="129"/>
        <v>0</v>
      </c>
      <c r="AU55" s="18">
        <f t="shared" si="226"/>
        <v>0</v>
      </c>
      <c r="AV55" s="18">
        <f t="shared" si="227"/>
        <v>0</v>
      </c>
      <c r="AW55" s="18">
        <f t="shared" si="228"/>
        <v>0</v>
      </c>
      <c r="AX55" s="18">
        <f t="shared" si="229"/>
        <v>0</v>
      </c>
      <c r="AY55" s="85">
        <f t="shared" si="230"/>
        <v>0</v>
      </c>
      <c r="AZ55" s="82">
        <v>0</v>
      </c>
      <c r="BA55" s="18">
        <f t="shared" si="231"/>
        <v>0</v>
      </c>
      <c r="BB55" s="18">
        <f t="shared" si="232"/>
        <v>0</v>
      </c>
      <c r="BC55" s="18">
        <f t="shared" si="233"/>
        <v>0</v>
      </c>
      <c r="BD55" s="18">
        <f t="shared" si="234"/>
        <v>0</v>
      </c>
      <c r="BE55" s="18">
        <f t="shared" si="130"/>
        <v>0</v>
      </c>
      <c r="BF55" s="18">
        <f t="shared" si="131"/>
        <v>0</v>
      </c>
      <c r="BG55" s="18">
        <f t="shared" si="132"/>
        <v>0</v>
      </c>
      <c r="BH55" s="18">
        <f t="shared" si="133"/>
        <v>0</v>
      </c>
      <c r="BI55" s="18">
        <f t="shared" si="134"/>
        <v>0</v>
      </c>
      <c r="BJ55" s="18">
        <f t="shared" si="235"/>
        <v>0</v>
      </c>
      <c r="BK55" s="18">
        <f t="shared" si="236"/>
        <v>0</v>
      </c>
      <c r="BL55" s="18">
        <f t="shared" si="237"/>
        <v>0</v>
      </c>
      <c r="BM55" s="18">
        <f t="shared" si="238"/>
        <v>0</v>
      </c>
      <c r="BN55" s="85">
        <f t="shared" si="239"/>
        <v>0</v>
      </c>
      <c r="BO55" s="82">
        <v>0</v>
      </c>
      <c r="BP55" s="18">
        <f t="shared" si="240"/>
        <v>0</v>
      </c>
      <c r="BQ55" s="18">
        <f t="shared" si="241"/>
        <v>0</v>
      </c>
      <c r="BR55" s="18">
        <f t="shared" si="242"/>
        <v>0</v>
      </c>
      <c r="BS55" s="18">
        <f t="shared" si="243"/>
        <v>0</v>
      </c>
      <c r="BT55" s="18">
        <f t="shared" si="136"/>
        <v>0</v>
      </c>
      <c r="BU55" s="18">
        <f t="shared" si="187"/>
        <v>0</v>
      </c>
      <c r="BV55" s="18">
        <f t="shared" si="199"/>
        <v>0</v>
      </c>
      <c r="BW55" s="18">
        <f t="shared" si="200"/>
        <v>0</v>
      </c>
      <c r="BX55" s="18">
        <f t="shared" si="201"/>
        <v>0</v>
      </c>
      <c r="BY55" s="18">
        <f t="shared" si="244"/>
        <v>0</v>
      </c>
      <c r="BZ55" s="18">
        <f t="shared" si="245"/>
        <v>0</v>
      </c>
      <c r="CA55" s="18">
        <f t="shared" si="246"/>
        <v>0</v>
      </c>
      <c r="CB55" s="18">
        <f t="shared" si="247"/>
        <v>0</v>
      </c>
      <c r="CC55" s="85">
        <f t="shared" si="248"/>
        <v>0</v>
      </c>
      <c r="CD55" s="82">
        <v>0</v>
      </c>
      <c r="CE55" s="18">
        <f t="shared" si="249"/>
        <v>0</v>
      </c>
      <c r="CF55" s="18">
        <f t="shared" si="250"/>
        <v>0</v>
      </c>
      <c r="CG55" s="18">
        <f t="shared" si="251"/>
        <v>0</v>
      </c>
      <c r="CH55" s="18">
        <f t="shared" si="252"/>
        <v>0</v>
      </c>
      <c r="CI55" s="18">
        <f t="shared" si="143"/>
        <v>0</v>
      </c>
      <c r="CJ55" s="18">
        <f t="shared" si="144"/>
        <v>0</v>
      </c>
      <c r="CK55" s="18">
        <f t="shared" si="145"/>
        <v>0</v>
      </c>
      <c r="CL55" s="18">
        <f t="shared" si="146"/>
        <v>0</v>
      </c>
      <c r="CM55" s="18">
        <f t="shared" si="147"/>
        <v>0</v>
      </c>
      <c r="CN55" s="18">
        <f t="shared" si="253"/>
        <v>0</v>
      </c>
      <c r="CO55" s="18">
        <f t="shared" si="254"/>
        <v>0</v>
      </c>
      <c r="CP55" s="18">
        <f t="shared" si="255"/>
        <v>0</v>
      </c>
      <c r="CQ55" s="18">
        <f t="shared" si="256"/>
        <v>0</v>
      </c>
      <c r="CR55" s="85">
        <f t="shared" si="257"/>
        <v>0</v>
      </c>
      <c r="CS55" s="82">
        <v>0</v>
      </c>
      <c r="CT55" s="18">
        <f t="shared" si="258"/>
        <v>0</v>
      </c>
      <c r="CU55" s="18">
        <f t="shared" si="259"/>
        <v>0</v>
      </c>
      <c r="CV55" s="18">
        <f t="shared" si="260"/>
        <v>0</v>
      </c>
      <c r="CW55" s="18">
        <f t="shared" si="261"/>
        <v>0</v>
      </c>
      <c r="CX55" s="18">
        <f t="shared" si="148"/>
        <v>0</v>
      </c>
      <c r="CY55" s="18">
        <f t="shared" si="149"/>
        <v>0</v>
      </c>
      <c r="CZ55" s="18">
        <f t="shared" si="150"/>
        <v>0</v>
      </c>
      <c r="DA55" s="18">
        <f t="shared" si="151"/>
        <v>0</v>
      </c>
      <c r="DB55" s="18">
        <f t="shared" si="152"/>
        <v>0</v>
      </c>
      <c r="DC55" s="18">
        <f t="shared" si="262"/>
        <v>0</v>
      </c>
      <c r="DD55" s="18">
        <f t="shared" si="263"/>
        <v>0</v>
      </c>
      <c r="DE55" s="18">
        <f t="shared" si="264"/>
        <v>0</v>
      </c>
      <c r="DF55" s="18">
        <f t="shared" si="265"/>
        <v>0</v>
      </c>
      <c r="DG55" s="85">
        <f t="shared" si="266"/>
        <v>0</v>
      </c>
      <c r="DH55" s="82">
        <v>0</v>
      </c>
      <c r="DI55" s="18">
        <f t="shared" si="267"/>
        <v>0</v>
      </c>
      <c r="DJ55" s="18">
        <f t="shared" si="268"/>
        <v>0</v>
      </c>
      <c r="DK55" s="18">
        <f t="shared" si="269"/>
        <v>0</v>
      </c>
      <c r="DL55" s="18">
        <f t="shared" si="270"/>
        <v>0</v>
      </c>
      <c r="DM55" s="18">
        <f t="shared" si="153"/>
        <v>0</v>
      </c>
      <c r="DN55" s="18">
        <f t="shared" si="154"/>
        <v>0</v>
      </c>
      <c r="DO55" s="18">
        <f t="shared" si="155"/>
        <v>0</v>
      </c>
      <c r="DP55" s="18">
        <f t="shared" si="156"/>
        <v>0</v>
      </c>
      <c r="DQ55" s="18">
        <f t="shared" si="157"/>
        <v>0</v>
      </c>
      <c r="DR55" s="18">
        <f t="shared" si="271"/>
        <v>0</v>
      </c>
      <c r="DS55" s="18">
        <f t="shared" si="272"/>
        <v>0</v>
      </c>
      <c r="DT55" s="18">
        <f t="shared" si="273"/>
        <v>0</v>
      </c>
      <c r="DU55" s="18">
        <f t="shared" si="274"/>
        <v>0</v>
      </c>
      <c r="DV55" s="85">
        <f t="shared" si="275"/>
        <v>0</v>
      </c>
      <c r="DW55" s="82">
        <v>0</v>
      </c>
      <c r="DX55" s="18">
        <f t="shared" si="276"/>
        <v>0</v>
      </c>
      <c r="DY55" s="18">
        <f t="shared" si="277"/>
        <v>0</v>
      </c>
      <c r="DZ55" s="18">
        <f t="shared" si="278"/>
        <v>0</v>
      </c>
      <c r="EA55" s="18">
        <f t="shared" si="279"/>
        <v>0</v>
      </c>
      <c r="EB55" s="18">
        <f t="shared" si="158"/>
        <v>0</v>
      </c>
      <c r="EC55" s="18">
        <f t="shared" si="159"/>
        <v>0</v>
      </c>
      <c r="ED55" s="18">
        <f t="shared" si="160"/>
        <v>0</v>
      </c>
      <c r="EE55" s="18">
        <f t="shared" si="161"/>
        <v>0</v>
      </c>
      <c r="EF55" s="18">
        <f t="shared" si="162"/>
        <v>0</v>
      </c>
      <c r="EG55" s="18">
        <f t="shared" si="280"/>
        <v>0</v>
      </c>
      <c r="EH55" s="18">
        <f t="shared" si="281"/>
        <v>0</v>
      </c>
      <c r="EI55" s="18">
        <f t="shared" si="282"/>
        <v>0</v>
      </c>
      <c r="EJ55" s="18">
        <f t="shared" si="283"/>
        <v>0</v>
      </c>
      <c r="EK55" s="85">
        <f t="shared" si="284"/>
        <v>0</v>
      </c>
      <c r="EL55" s="82">
        <v>0</v>
      </c>
      <c r="EM55" s="18">
        <f t="shared" si="285"/>
        <v>0</v>
      </c>
      <c r="EN55" s="18">
        <f t="shared" si="286"/>
        <v>0</v>
      </c>
      <c r="EO55" s="18">
        <f t="shared" si="287"/>
        <v>0</v>
      </c>
      <c r="EP55" s="18">
        <f t="shared" si="288"/>
        <v>0</v>
      </c>
      <c r="EQ55" s="18">
        <f t="shared" si="163"/>
        <v>0</v>
      </c>
      <c r="ER55" s="18">
        <f t="shared" si="164"/>
        <v>0</v>
      </c>
      <c r="ES55" s="18">
        <f t="shared" si="165"/>
        <v>0</v>
      </c>
      <c r="ET55" s="18">
        <f t="shared" si="166"/>
        <v>0</v>
      </c>
      <c r="EU55" s="18">
        <f t="shared" si="167"/>
        <v>0</v>
      </c>
      <c r="EV55" s="18">
        <f t="shared" si="289"/>
        <v>0</v>
      </c>
      <c r="EW55" s="18">
        <f t="shared" si="290"/>
        <v>0</v>
      </c>
      <c r="EX55" s="18">
        <f t="shared" si="291"/>
        <v>0</v>
      </c>
      <c r="EY55" s="18">
        <f t="shared" si="292"/>
        <v>0</v>
      </c>
      <c r="EZ55" s="85">
        <f t="shared" si="293"/>
        <v>0</v>
      </c>
      <c r="FA55" s="82">
        <v>0</v>
      </c>
      <c r="FB55" s="18">
        <f t="shared" si="294"/>
        <v>0</v>
      </c>
      <c r="FC55" s="18">
        <f t="shared" si="295"/>
        <v>0</v>
      </c>
      <c r="FD55" s="18">
        <f t="shared" si="296"/>
        <v>0</v>
      </c>
      <c r="FE55" s="18">
        <f t="shared" si="297"/>
        <v>0</v>
      </c>
      <c r="FF55" s="18">
        <f t="shared" si="168"/>
        <v>0</v>
      </c>
      <c r="FG55" s="18">
        <f t="shared" si="169"/>
        <v>0</v>
      </c>
      <c r="FH55" s="18">
        <f t="shared" si="170"/>
        <v>0</v>
      </c>
      <c r="FI55" s="18">
        <f t="shared" si="171"/>
        <v>0</v>
      </c>
      <c r="FJ55" s="18">
        <f t="shared" si="172"/>
        <v>0</v>
      </c>
      <c r="FK55" s="18">
        <f t="shared" si="298"/>
        <v>0</v>
      </c>
      <c r="FL55" s="18">
        <f t="shared" si="299"/>
        <v>0</v>
      </c>
      <c r="FM55" s="18">
        <f t="shared" si="300"/>
        <v>0</v>
      </c>
      <c r="FN55" s="18">
        <f t="shared" si="301"/>
        <v>0</v>
      </c>
      <c r="FO55" s="85">
        <f t="shared" si="302"/>
        <v>0</v>
      </c>
      <c r="FP55" s="82">
        <v>0</v>
      </c>
      <c r="FQ55" s="18">
        <f t="shared" si="303"/>
        <v>0</v>
      </c>
      <c r="FR55" s="18">
        <f t="shared" si="304"/>
        <v>0</v>
      </c>
      <c r="FS55" s="18">
        <f t="shared" si="305"/>
        <v>0</v>
      </c>
      <c r="FT55" s="18">
        <f t="shared" si="306"/>
        <v>0</v>
      </c>
      <c r="FU55" s="18">
        <f t="shared" si="173"/>
        <v>0</v>
      </c>
      <c r="FV55" s="18">
        <f t="shared" si="174"/>
        <v>0</v>
      </c>
      <c r="FW55" s="18">
        <f t="shared" si="175"/>
        <v>0</v>
      </c>
      <c r="FX55" s="18">
        <f t="shared" si="176"/>
        <v>0</v>
      </c>
      <c r="FY55" s="18">
        <f t="shared" si="177"/>
        <v>0</v>
      </c>
      <c r="FZ55" s="18">
        <f t="shared" si="307"/>
        <v>0</v>
      </c>
      <c r="GA55" s="18">
        <f t="shared" si="308"/>
        <v>0</v>
      </c>
      <c r="GB55" s="18">
        <f t="shared" si="309"/>
        <v>0</v>
      </c>
      <c r="GC55" s="18">
        <f t="shared" si="310"/>
        <v>0</v>
      </c>
      <c r="GD55" s="85">
        <f t="shared" si="311"/>
        <v>0</v>
      </c>
      <c r="GE55" s="82">
        <v>0</v>
      </c>
      <c r="GF55" s="18">
        <f t="shared" si="312"/>
        <v>0</v>
      </c>
      <c r="GG55" s="18">
        <f t="shared" si="313"/>
        <v>0</v>
      </c>
      <c r="GH55" s="18">
        <f t="shared" si="314"/>
        <v>0</v>
      </c>
      <c r="GI55" s="18">
        <f t="shared" si="315"/>
        <v>0</v>
      </c>
      <c r="GJ55" s="18">
        <f t="shared" si="178"/>
        <v>0</v>
      </c>
      <c r="GK55" s="18">
        <f t="shared" si="179"/>
        <v>0</v>
      </c>
      <c r="GL55" s="18">
        <f t="shared" si="180"/>
        <v>0</v>
      </c>
      <c r="GM55" s="18">
        <f t="shared" si="181"/>
        <v>0</v>
      </c>
      <c r="GN55" s="18">
        <f t="shared" si="182"/>
        <v>0</v>
      </c>
      <c r="GO55" s="18">
        <f t="shared" si="316"/>
        <v>0</v>
      </c>
      <c r="GP55" s="18">
        <f t="shared" si="317"/>
        <v>0</v>
      </c>
      <c r="GQ55" s="18">
        <f t="shared" si="318"/>
        <v>0</v>
      </c>
      <c r="GR55" s="18">
        <f t="shared" si="319"/>
        <v>0</v>
      </c>
      <c r="GS55" s="85">
        <f t="shared" si="320"/>
        <v>0</v>
      </c>
    </row>
    <row r="56" spans="1:201" x14ac:dyDescent="0.2">
      <c r="A56" s="89">
        <v>50</v>
      </c>
      <c r="B56" s="81" t="s">
        <v>41</v>
      </c>
      <c r="C56" s="71">
        <v>441457</v>
      </c>
      <c r="D56" s="71">
        <v>381037</v>
      </c>
      <c r="E56" s="71">
        <f t="shared" si="202"/>
        <v>0.53672975122006972</v>
      </c>
      <c r="F56" s="99">
        <f t="shared" si="203"/>
        <v>0.46327024877993028</v>
      </c>
      <c r="G56" s="84">
        <v>0</v>
      </c>
      <c r="H56" s="18">
        <f t="shared" si="204"/>
        <v>0</v>
      </c>
      <c r="I56" s="18">
        <f t="shared" si="205"/>
        <v>0</v>
      </c>
      <c r="J56" s="18">
        <f t="shared" si="206"/>
        <v>0</v>
      </c>
      <c r="K56" s="18">
        <f t="shared" si="207"/>
        <v>0</v>
      </c>
      <c r="L56" s="18">
        <f t="shared" si="115"/>
        <v>0</v>
      </c>
      <c r="M56" s="18">
        <f t="shared" si="116"/>
        <v>0</v>
      </c>
      <c r="N56" s="18">
        <f t="shared" si="117"/>
        <v>0</v>
      </c>
      <c r="O56" s="18">
        <f t="shared" si="118"/>
        <v>0</v>
      </c>
      <c r="P56" s="18">
        <f t="shared" si="119"/>
        <v>0</v>
      </c>
      <c r="Q56" s="18">
        <f t="shared" si="208"/>
        <v>0</v>
      </c>
      <c r="R56" s="18">
        <f t="shared" si="209"/>
        <v>0</v>
      </c>
      <c r="S56" s="18">
        <f t="shared" si="210"/>
        <v>0</v>
      </c>
      <c r="T56" s="18">
        <f t="shared" si="211"/>
        <v>0</v>
      </c>
      <c r="U56" s="85">
        <f t="shared" si="212"/>
        <v>0</v>
      </c>
      <c r="V56" s="82">
        <v>0</v>
      </c>
      <c r="W56" s="18">
        <f t="shared" si="213"/>
        <v>0</v>
      </c>
      <c r="X56" s="18">
        <f t="shared" si="214"/>
        <v>0</v>
      </c>
      <c r="Y56" s="18">
        <f t="shared" si="215"/>
        <v>0</v>
      </c>
      <c r="Z56" s="18">
        <f t="shared" si="216"/>
        <v>0</v>
      </c>
      <c r="AA56" s="18">
        <f t="shared" si="120"/>
        <v>0</v>
      </c>
      <c r="AB56" s="18">
        <f t="shared" si="121"/>
        <v>0</v>
      </c>
      <c r="AC56" s="18">
        <f t="shared" si="122"/>
        <v>0</v>
      </c>
      <c r="AD56" s="18">
        <f t="shared" si="123"/>
        <v>0</v>
      </c>
      <c r="AE56" s="18">
        <f t="shared" si="124"/>
        <v>0</v>
      </c>
      <c r="AF56" s="18">
        <f t="shared" si="217"/>
        <v>0</v>
      </c>
      <c r="AG56" s="18">
        <f t="shared" si="218"/>
        <v>0</v>
      </c>
      <c r="AH56" s="18">
        <f t="shared" si="219"/>
        <v>0</v>
      </c>
      <c r="AI56" s="18">
        <f t="shared" si="220"/>
        <v>0</v>
      </c>
      <c r="AJ56" s="85">
        <f t="shared" si="221"/>
        <v>0</v>
      </c>
      <c r="AK56" s="82">
        <v>0</v>
      </c>
      <c r="AL56" s="18">
        <f t="shared" si="222"/>
        <v>0</v>
      </c>
      <c r="AM56" s="18">
        <f t="shared" si="223"/>
        <v>0</v>
      </c>
      <c r="AN56" s="18">
        <f t="shared" si="224"/>
        <v>0</v>
      </c>
      <c r="AO56" s="18">
        <f t="shared" si="225"/>
        <v>0</v>
      </c>
      <c r="AP56" s="18">
        <f t="shared" si="125"/>
        <v>0</v>
      </c>
      <c r="AQ56" s="18">
        <f t="shared" si="126"/>
        <v>0</v>
      </c>
      <c r="AR56" s="18">
        <f t="shared" si="127"/>
        <v>0</v>
      </c>
      <c r="AS56" s="18">
        <f t="shared" si="128"/>
        <v>0</v>
      </c>
      <c r="AT56" s="18">
        <f t="shared" si="129"/>
        <v>0</v>
      </c>
      <c r="AU56" s="18">
        <f t="shared" si="226"/>
        <v>0</v>
      </c>
      <c r="AV56" s="18">
        <f t="shared" si="227"/>
        <v>0</v>
      </c>
      <c r="AW56" s="18">
        <f t="shared" si="228"/>
        <v>0</v>
      </c>
      <c r="AX56" s="18">
        <f t="shared" si="229"/>
        <v>0</v>
      </c>
      <c r="AY56" s="85">
        <f t="shared" si="230"/>
        <v>0</v>
      </c>
      <c r="AZ56" s="82">
        <v>0</v>
      </c>
      <c r="BA56" s="18">
        <f t="shared" si="231"/>
        <v>0</v>
      </c>
      <c r="BB56" s="18">
        <f t="shared" si="232"/>
        <v>0</v>
      </c>
      <c r="BC56" s="18">
        <f t="shared" si="233"/>
        <v>0</v>
      </c>
      <c r="BD56" s="18">
        <f t="shared" si="234"/>
        <v>0</v>
      </c>
      <c r="BE56" s="18">
        <f t="shared" si="130"/>
        <v>0</v>
      </c>
      <c r="BF56" s="18">
        <f t="shared" si="131"/>
        <v>0</v>
      </c>
      <c r="BG56" s="18">
        <f t="shared" si="132"/>
        <v>0</v>
      </c>
      <c r="BH56" s="18">
        <f t="shared" si="133"/>
        <v>0</v>
      </c>
      <c r="BI56" s="18">
        <f t="shared" si="134"/>
        <v>0</v>
      </c>
      <c r="BJ56" s="18">
        <f t="shared" si="235"/>
        <v>0</v>
      </c>
      <c r="BK56" s="18">
        <f t="shared" si="236"/>
        <v>0</v>
      </c>
      <c r="BL56" s="18">
        <f t="shared" si="237"/>
        <v>0</v>
      </c>
      <c r="BM56" s="18">
        <f t="shared" si="238"/>
        <v>0</v>
      </c>
      <c r="BN56" s="85">
        <f t="shared" si="239"/>
        <v>0</v>
      </c>
      <c r="BO56" s="82">
        <v>0</v>
      </c>
      <c r="BP56" s="18">
        <f t="shared" si="240"/>
        <v>0</v>
      </c>
      <c r="BQ56" s="18">
        <f t="shared" si="241"/>
        <v>0</v>
      </c>
      <c r="BR56" s="18">
        <f t="shared" si="242"/>
        <v>0</v>
      </c>
      <c r="BS56" s="18">
        <f t="shared" si="243"/>
        <v>0</v>
      </c>
      <c r="BT56" s="18">
        <f t="shared" si="136"/>
        <v>0</v>
      </c>
      <c r="BU56" s="18">
        <f t="shared" si="187"/>
        <v>0</v>
      </c>
      <c r="BV56" s="18">
        <f t="shared" si="199"/>
        <v>0</v>
      </c>
      <c r="BW56" s="18">
        <f t="shared" si="200"/>
        <v>0</v>
      </c>
      <c r="BX56" s="18">
        <f t="shared" si="201"/>
        <v>0</v>
      </c>
      <c r="BY56" s="18">
        <f t="shared" si="244"/>
        <v>0</v>
      </c>
      <c r="BZ56" s="18">
        <f t="shared" si="245"/>
        <v>0</v>
      </c>
      <c r="CA56" s="18">
        <f t="shared" si="246"/>
        <v>0</v>
      </c>
      <c r="CB56" s="18">
        <f t="shared" si="247"/>
        <v>0</v>
      </c>
      <c r="CC56" s="85">
        <f t="shared" si="248"/>
        <v>0</v>
      </c>
      <c r="CD56" s="82">
        <v>1572</v>
      </c>
      <c r="CE56" s="18">
        <f t="shared" si="249"/>
        <v>393</v>
      </c>
      <c r="CF56" s="18">
        <f t="shared" si="250"/>
        <v>393</v>
      </c>
      <c r="CG56" s="18">
        <f t="shared" si="251"/>
        <v>393</v>
      </c>
      <c r="CH56" s="18">
        <f t="shared" si="252"/>
        <v>393</v>
      </c>
      <c r="CI56" s="18">
        <f t="shared" si="143"/>
        <v>844</v>
      </c>
      <c r="CJ56" s="18">
        <f t="shared" si="144"/>
        <v>211</v>
      </c>
      <c r="CK56" s="18">
        <f t="shared" si="145"/>
        <v>211</v>
      </c>
      <c r="CL56" s="18">
        <f t="shared" si="146"/>
        <v>211</v>
      </c>
      <c r="CM56" s="18">
        <f t="shared" si="147"/>
        <v>211</v>
      </c>
      <c r="CN56" s="18">
        <f t="shared" si="253"/>
        <v>728</v>
      </c>
      <c r="CO56" s="18">
        <f t="shared" si="254"/>
        <v>182</v>
      </c>
      <c r="CP56" s="18">
        <f t="shared" si="255"/>
        <v>182</v>
      </c>
      <c r="CQ56" s="18">
        <f t="shared" si="256"/>
        <v>182</v>
      </c>
      <c r="CR56" s="85">
        <f t="shared" si="257"/>
        <v>182</v>
      </c>
      <c r="CS56" s="82">
        <v>0</v>
      </c>
      <c r="CT56" s="18">
        <f t="shared" si="258"/>
        <v>0</v>
      </c>
      <c r="CU56" s="18">
        <f t="shared" si="259"/>
        <v>0</v>
      </c>
      <c r="CV56" s="18">
        <f t="shared" si="260"/>
        <v>0</v>
      </c>
      <c r="CW56" s="18">
        <f t="shared" si="261"/>
        <v>0</v>
      </c>
      <c r="CX56" s="18">
        <f t="shared" si="148"/>
        <v>0</v>
      </c>
      <c r="CY56" s="18">
        <f t="shared" si="149"/>
        <v>0</v>
      </c>
      <c r="CZ56" s="18">
        <f t="shared" si="150"/>
        <v>0</v>
      </c>
      <c r="DA56" s="18">
        <f t="shared" si="151"/>
        <v>0</v>
      </c>
      <c r="DB56" s="18">
        <f t="shared" si="152"/>
        <v>0</v>
      </c>
      <c r="DC56" s="18">
        <f t="shared" si="262"/>
        <v>0</v>
      </c>
      <c r="DD56" s="18">
        <f t="shared" si="263"/>
        <v>0</v>
      </c>
      <c r="DE56" s="18">
        <f t="shared" si="264"/>
        <v>0</v>
      </c>
      <c r="DF56" s="18">
        <f t="shared" si="265"/>
        <v>0</v>
      </c>
      <c r="DG56" s="85">
        <f t="shared" si="266"/>
        <v>0</v>
      </c>
      <c r="DH56" s="82">
        <v>0</v>
      </c>
      <c r="DI56" s="18">
        <f t="shared" si="267"/>
        <v>0</v>
      </c>
      <c r="DJ56" s="18">
        <f t="shared" si="268"/>
        <v>0</v>
      </c>
      <c r="DK56" s="18">
        <f t="shared" si="269"/>
        <v>0</v>
      </c>
      <c r="DL56" s="18">
        <f t="shared" si="270"/>
        <v>0</v>
      </c>
      <c r="DM56" s="18">
        <f t="shared" si="153"/>
        <v>0</v>
      </c>
      <c r="DN56" s="18">
        <f t="shared" si="154"/>
        <v>0</v>
      </c>
      <c r="DO56" s="18">
        <f t="shared" si="155"/>
        <v>0</v>
      </c>
      <c r="DP56" s="18">
        <f t="shared" si="156"/>
        <v>0</v>
      </c>
      <c r="DQ56" s="18">
        <f t="shared" si="157"/>
        <v>0</v>
      </c>
      <c r="DR56" s="18">
        <f t="shared" si="271"/>
        <v>0</v>
      </c>
      <c r="DS56" s="18">
        <f t="shared" si="272"/>
        <v>0</v>
      </c>
      <c r="DT56" s="18">
        <f t="shared" si="273"/>
        <v>0</v>
      </c>
      <c r="DU56" s="18">
        <f t="shared" si="274"/>
        <v>0</v>
      </c>
      <c r="DV56" s="85">
        <f t="shared" si="275"/>
        <v>0</v>
      </c>
      <c r="DW56" s="82">
        <v>0</v>
      </c>
      <c r="DX56" s="18">
        <f t="shared" si="276"/>
        <v>0</v>
      </c>
      <c r="DY56" s="18">
        <f t="shared" si="277"/>
        <v>0</v>
      </c>
      <c r="DZ56" s="18">
        <f t="shared" si="278"/>
        <v>0</v>
      </c>
      <c r="EA56" s="18">
        <f t="shared" si="279"/>
        <v>0</v>
      </c>
      <c r="EB56" s="18">
        <f t="shared" si="158"/>
        <v>0</v>
      </c>
      <c r="EC56" s="18">
        <f t="shared" si="159"/>
        <v>0</v>
      </c>
      <c r="ED56" s="18">
        <f t="shared" si="160"/>
        <v>0</v>
      </c>
      <c r="EE56" s="18">
        <f t="shared" si="161"/>
        <v>0</v>
      </c>
      <c r="EF56" s="18">
        <f t="shared" si="162"/>
        <v>0</v>
      </c>
      <c r="EG56" s="18">
        <f t="shared" si="280"/>
        <v>0</v>
      </c>
      <c r="EH56" s="18">
        <f t="shared" si="281"/>
        <v>0</v>
      </c>
      <c r="EI56" s="18">
        <f t="shared" si="282"/>
        <v>0</v>
      </c>
      <c r="EJ56" s="18">
        <f t="shared" si="283"/>
        <v>0</v>
      </c>
      <c r="EK56" s="85">
        <f t="shared" si="284"/>
        <v>0</v>
      </c>
      <c r="EL56" s="82">
        <v>0</v>
      </c>
      <c r="EM56" s="18">
        <f t="shared" si="285"/>
        <v>0</v>
      </c>
      <c r="EN56" s="18">
        <f t="shared" si="286"/>
        <v>0</v>
      </c>
      <c r="EO56" s="18">
        <f t="shared" si="287"/>
        <v>0</v>
      </c>
      <c r="EP56" s="18">
        <f t="shared" si="288"/>
        <v>0</v>
      </c>
      <c r="EQ56" s="18">
        <f t="shared" si="163"/>
        <v>0</v>
      </c>
      <c r="ER56" s="18">
        <f t="shared" si="164"/>
        <v>0</v>
      </c>
      <c r="ES56" s="18">
        <f t="shared" si="165"/>
        <v>0</v>
      </c>
      <c r="ET56" s="18">
        <f t="shared" si="166"/>
        <v>0</v>
      </c>
      <c r="EU56" s="18">
        <f t="shared" si="167"/>
        <v>0</v>
      </c>
      <c r="EV56" s="18">
        <f t="shared" si="289"/>
        <v>0</v>
      </c>
      <c r="EW56" s="18">
        <f t="shared" si="290"/>
        <v>0</v>
      </c>
      <c r="EX56" s="18">
        <f t="shared" si="291"/>
        <v>0</v>
      </c>
      <c r="EY56" s="18">
        <f t="shared" si="292"/>
        <v>0</v>
      </c>
      <c r="EZ56" s="85">
        <f t="shared" si="293"/>
        <v>0</v>
      </c>
      <c r="FA56" s="82">
        <v>0</v>
      </c>
      <c r="FB56" s="18">
        <f t="shared" si="294"/>
        <v>0</v>
      </c>
      <c r="FC56" s="18">
        <f t="shared" si="295"/>
        <v>0</v>
      </c>
      <c r="FD56" s="18">
        <f t="shared" si="296"/>
        <v>0</v>
      </c>
      <c r="FE56" s="18">
        <f t="shared" si="297"/>
        <v>0</v>
      </c>
      <c r="FF56" s="18">
        <f t="shared" si="168"/>
        <v>0</v>
      </c>
      <c r="FG56" s="18">
        <f t="shared" si="169"/>
        <v>0</v>
      </c>
      <c r="FH56" s="18">
        <f t="shared" si="170"/>
        <v>0</v>
      </c>
      <c r="FI56" s="18">
        <f t="shared" si="171"/>
        <v>0</v>
      </c>
      <c r="FJ56" s="18">
        <f t="shared" si="172"/>
        <v>0</v>
      </c>
      <c r="FK56" s="18">
        <f t="shared" si="298"/>
        <v>0</v>
      </c>
      <c r="FL56" s="18">
        <f t="shared" si="299"/>
        <v>0</v>
      </c>
      <c r="FM56" s="18">
        <f t="shared" si="300"/>
        <v>0</v>
      </c>
      <c r="FN56" s="18">
        <f t="shared" si="301"/>
        <v>0</v>
      </c>
      <c r="FO56" s="85">
        <f t="shared" si="302"/>
        <v>0</v>
      </c>
      <c r="FP56" s="82">
        <v>0</v>
      </c>
      <c r="FQ56" s="18">
        <f t="shared" si="303"/>
        <v>0</v>
      </c>
      <c r="FR56" s="18">
        <f t="shared" si="304"/>
        <v>0</v>
      </c>
      <c r="FS56" s="18">
        <f t="shared" si="305"/>
        <v>0</v>
      </c>
      <c r="FT56" s="18">
        <f t="shared" si="306"/>
        <v>0</v>
      </c>
      <c r="FU56" s="18">
        <f t="shared" si="173"/>
        <v>0</v>
      </c>
      <c r="FV56" s="18">
        <f t="shared" si="174"/>
        <v>0</v>
      </c>
      <c r="FW56" s="18">
        <f t="shared" si="175"/>
        <v>0</v>
      </c>
      <c r="FX56" s="18">
        <f t="shared" si="176"/>
        <v>0</v>
      </c>
      <c r="FY56" s="18">
        <f t="shared" si="177"/>
        <v>0</v>
      </c>
      <c r="FZ56" s="18">
        <f t="shared" si="307"/>
        <v>0</v>
      </c>
      <c r="GA56" s="18">
        <f t="shared" si="308"/>
        <v>0</v>
      </c>
      <c r="GB56" s="18">
        <f t="shared" si="309"/>
        <v>0</v>
      </c>
      <c r="GC56" s="18">
        <f t="shared" si="310"/>
        <v>0</v>
      </c>
      <c r="GD56" s="85">
        <f t="shared" si="311"/>
        <v>0</v>
      </c>
      <c r="GE56" s="82">
        <v>0</v>
      </c>
      <c r="GF56" s="18">
        <f t="shared" si="312"/>
        <v>0</v>
      </c>
      <c r="GG56" s="18">
        <f t="shared" si="313"/>
        <v>0</v>
      </c>
      <c r="GH56" s="18">
        <f t="shared" si="314"/>
        <v>0</v>
      </c>
      <c r="GI56" s="18">
        <f t="shared" si="315"/>
        <v>0</v>
      </c>
      <c r="GJ56" s="18">
        <f t="shared" si="178"/>
        <v>0</v>
      </c>
      <c r="GK56" s="18">
        <f t="shared" si="179"/>
        <v>0</v>
      </c>
      <c r="GL56" s="18">
        <f t="shared" si="180"/>
        <v>0</v>
      </c>
      <c r="GM56" s="18">
        <f t="shared" si="181"/>
        <v>0</v>
      </c>
      <c r="GN56" s="18">
        <f t="shared" si="182"/>
        <v>0</v>
      </c>
      <c r="GO56" s="18">
        <f t="shared" si="316"/>
        <v>0</v>
      </c>
      <c r="GP56" s="18">
        <f t="shared" si="317"/>
        <v>0</v>
      </c>
      <c r="GQ56" s="18">
        <f t="shared" si="318"/>
        <v>0</v>
      </c>
      <c r="GR56" s="18">
        <f t="shared" si="319"/>
        <v>0</v>
      </c>
      <c r="GS56" s="85">
        <f t="shared" si="320"/>
        <v>0</v>
      </c>
    </row>
    <row r="57" spans="1:201" x14ac:dyDescent="0.2">
      <c r="A57" s="89">
        <v>51</v>
      </c>
      <c r="B57" s="81" t="s">
        <v>42</v>
      </c>
      <c r="C57" s="71">
        <v>441457</v>
      </c>
      <c r="D57" s="71">
        <v>381037</v>
      </c>
      <c r="E57" s="71">
        <f t="shared" si="202"/>
        <v>0.53672975122006972</v>
      </c>
      <c r="F57" s="99">
        <f t="shared" si="203"/>
        <v>0.46327024877993028</v>
      </c>
      <c r="G57" s="84">
        <v>0</v>
      </c>
      <c r="H57" s="18">
        <f t="shared" si="204"/>
        <v>0</v>
      </c>
      <c r="I57" s="18">
        <f t="shared" si="205"/>
        <v>0</v>
      </c>
      <c r="J57" s="18">
        <f t="shared" si="206"/>
        <v>0</v>
      </c>
      <c r="K57" s="18">
        <f t="shared" si="207"/>
        <v>0</v>
      </c>
      <c r="L57" s="18">
        <f t="shared" si="115"/>
        <v>0</v>
      </c>
      <c r="M57" s="18">
        <f t="shared" si="116"/>
        <v>0</v>
      </c>
      <c r="N57" s="18">
        <f t="shared" si="117"/>
        <v>0</v>
      </c>
      <c r="O57" s="18">
        <f t="shared" si="118"/>
        <v>0</v>
      </c>
      <c r="P57" s="18">
        <f t="shared" si="119"/>
        <v>0</v>
      </c>
      <c r="Q57" s="18">
        <f t="shared" si="208"/>
        <v>0</v>
      </c>
      <c r="R57" s="18">
        <f t="shared" si="209"/>
        <v>0</v>
      </c>
      <c r="S57" s="18">
        <f t="shared" si="210"/>
        <v>0</v>
      </c>
      <c r="T57" s="18">
        <f t="shared" si="211"/>
        <v>0</v>
      </c>
      <c r="U57" s="85">
        <f t="shared" si="212"/>
        <v>0</v>
      </c>
      <c r="V57" s="82">
        <v>0</v>
      </c>
      <c r="W57" s="18">
        <f t="shared" si="213"/>
        <v>0</v>
      </c>
      <c r="X57" s="18">
        <f t="shared" si="214"/>
        <v>0</v>
      </c>
      <c r="Y57" s="18">
        <f t="shared" si="215"/>
        <v>0</v>
      </c>
      <c r="Z57" s="18">
        <f t="shared" si="216"/>
        <v>0</v>
      </c>
      <c r="AA57" s="18">
        <f t="shared" si="120"/>
        <v>0</v>
      </c>
      <c r="AB57" s="18">
        <f t="shared" si="121"/>
        <v>0</v>
      </c>
      <c r="AC57" s="18">
        <f t="shared" si="122"/>
        <v>0</v>
      </c>
      <c r="AD57" s="18">
        <f t="shared" si="123"/>
        <v>0</v>
      </c>
      <c r="AE57" s="18">
        <f t="shared" si="124"/>
        <v>0</v>
      </c>
      <c r="AF57" s="18">
        <f t="shared" si="217"/>
        <v>0</v>
      </c>
      <c r="AG57" s="18">
        <f t="shared" si="218"/>
        <v>0</v>
      </c>
      <c r="AH57" s="18">
        <f t="shared" si="219"/>
        <v>0</v>
      </c>
      <c r="AI57" s="18">
        <f t="shared" si="220"/>
        <v>0</v>
      </c>
      <c r="AJ57" s="85">
        <f t="shared" si="221"/>
        <v>0</v>
      </c>
      <c r="AK57" s="82">
        <v>0</v>
      </c>
      <c r="AL57" s="18">
        <f t="shared" si="222"/>
        <v>0</v>
      </c>
      <c r="AM57" s="18">
        <f t="shared" si="223"/>
        <v>0</v>
      </c>
      <c r="AN57" s="18">
        <f t="shared" si="224"/>
        <v>0</v>
      </c>
      <c r="AO57" s="18">
        <f t="shared" si="225"/>
        <v>0</v>
      </c>
      <c r="AP57" s="18">
        <f t="shared" si="125"/>
        <v>0</v>
      </c>
      <c r="AQ57" s="18">
        <f t="shared" si="126"/>
        <v>0</v>
      </c>
      <c r="AR57" s="18">
        <f t="shared" si="127"/>
        <v>0</v>
      </c>
      <c r="AS57" s="18">
        <f t="shared" si="128"/>
        <v>0</v>
      </c>
      <c r="AT57" s="18">
        <f t="shared" si="129"/>
        <v>0</v>
      </c>
      <c r="AU57" s="18">
        <f t="shared" si="226"/>
        <v>0</v>
      </c>
      <c r="AV57" s="18">
        <f t="shared" si="227"/>
        <v>0</v>
      </c>
      <c r="AW57" s="18">
        <f t="shared" si="228"/>
        <v>0</v>
      </c>
      <c r="AX57" s="18">
        <f t="shared" si="229"/>
        <v>0</v>
      </c>
      <c r="AY57" s="85">
        <f t="shared" si="230"/>
        <v>0</v>
      </c>
      <c r="AZ57" s="82">
        <v>0</v>
      </c>
      <c r="BA57" s="18">
        <f t="shared" si="231"/>
        <v>0</v>
      </c>
      <c r="BB57" s="18">
        <f t="shared" si="232"/>
        <v>0</v>
      </c>
      <c r="BC57" s="18">
        <f t="shared" si="233"/>
        <v>0</v>
      </c>
      <c r="BD57" s="18">
        <f t="shared" si="234"/>
        <v>0</v>
      </c>
      <c r="BE57" s="18">
        <f t="shared" si="130"/>
        <v>0</v>
      </c>
      <c r="BF57" s="18">
        <f t="shared" si="131"/>
        <v>0</v>
      </c>
      <c r="BG57" s="18">
        <f t="shared" si="132"/>
        <v>0</v>
      </c>
      <c r="BH57" s="18">
        <f t="shared" si="133"/>
        <v>0</v>
      </c>
      <c r="BI57" s="18">
        <f t="shared" si="134"/>
        <v>0</v>
      </c>
      <c r="BJ57" s="18">
        <f t="shared" si="235"/>
        <v>0</v>
      </c>
      <c r="BK57" s="18">
        <f t="shared" si="236"/>
        <v>0</v>
      </c>
      <c r="BL57" s="18">
        <f t="shared" si="237"/>
        <v>0</v>
      </c>
      <c r="BM57" s="18">
        <f t="shared" si="238"/>
        <v>0</v>
      </c>
      <c r="BN57" s="85">
        <f t="shared" si="239"/>
        <v>0</v>
      </c>
      <c r="BO57" s="82">
        <v>0</v>
      </c>
      <c r="BP57" s="18">
        <f t="shared" si="240"/>
        <v>0</v>
      </c>
      <c r="BQ57" s="18">
        <f t="shared" si="241"/>
        <v>0</v>
      </c>
      <c r="BR57" s="18">
        <f t="shared" si="242"/>
        <v>0</v>
      </c>
      <c r="BS57" s="18">
        <f t="shared" si="243"/>
        <v>0</v>
      </c>
      <c r="BT57" s="18">
        <f t="shared" si="136"/>
        <v>0</v>
      </c>
      <c r="BU57" s="18">
        <f t="shared" si="187"/>
        <v>0</v>
      </c>
      <c r="BV57" s="18">
        <f t="shared" si="199"/>
        <v>0</v>
      </c>
      <c r="BW57" s="18">
        <f t="shared" si="200"/>
        <v>0</v>
      </c>
      <c r="BX57" s="18">
        <f t="shared" si="201"/>
        <v>0</v>
      </c>
      <c r="BY57" s="18">
        <f t="shared" si="244"/>
        <v>0</v>
      </c>
      <c r="BZ57" s="18">
        <f t="shared" si="245"/>
        <v>0</v>
      </c>
      <c r="CA57" s="18">
        <f t="shared" si="246"/>
        <v>0</v>
      </c>
      <c r="CB57" s="18">
        <f t="shared" si="247"/>
        <v>0</v>
      </c>
      <c r="CC57" s="85">
        <f t="shared" si="248"/>
        <v>0</v>
      </c>
      <c r="CD57" s="82">
        <v>0</v>
      </c>
      <c r="CE57" s="18">
        <f t="shared" si="249"/>
        <v>0</v>
      </c>
      <c r="CF57" s="18">
        <f t="shared" si="250"/>
        <v>0</v>
      </c>
      <c r="CG57" s="18">
        <f t="shared" si="251"/>
        <v>0</v>
      </c>
      <c r="CH57" s="18">
        <f t="shared" si="252"/>
        <v>0</v>
      </c>
      <c r="CI57" s="18">
        <f t="shared" si="143"/>
        <v>0</v>
      </c>
      <c r="CJ57" s="18">
        <f t="shared" si="144"/>
        <v>0</v>
      </c>
      <c r="CK57" s="18">
        <f t="shared" si="145"/>
        <v>0</v>
      </c>
      <c r="CL57" s="18">
        <f t="shared" si="146"/>
        <v>0</v>
      </c>
      <c r="CM57" s="18">
        <f t="shared" si="147"/>
        <v>0</v>
      </c>
      <c r="CN57" s="18">
        <f t="shared" si="253"/>
        <v>0</v>
      </c>
      <c r="CO57" s="18">
        <f t="shared" si="254"/>
        <v>0</v>
      </c>
      <c r="CP57" s="18">
        <f t="shared" si="255"/>
        <v>0</v>
      </c>
      <c r="CQ57" s="18">
        <f t="shared" si="256"/>
        <v>0</v>
      </c>
      <c r="CR57" s="85">
        <f t="shared" si="257"/>
        <v>0</v>
      </c>
      <c r="CS57" s="82">
        <v>0</v>
      </c>
      <c r="CT57" s="18">
        <f t="shared" si="258"/>
        <v>0</v>
      </c>
      <c r="CU57" s="18">
        <f t="shared" si="259"/>
        <v>0</v>
      </c>
      <c r="CV57" s="18">
        <f t="shared" si="260"/>
        <v>0</v>
      </c>
      <c r="CW57" s="18">
        <f t="shared" si="261"/>
        <v>0</v>
      </c>
      <c r="CX57" s="18">
        <f t="shared" si="148"/>
        <v>0</v>
      </c>
      <c r="CY57" s="18">
        <f t="shared" si="149"/>
        <v>0</v>
      </c>
      <c r="CZ57" s="18">
        <f t="shared" si="150"/>
        <v>0</v>
      </c>
      <c r="DA57" s="18">
        <f t="shared" si="151"/>
        <v>0</v>
      </c>
      <c r="DB57" s="18">
        <f t="shared" si="152"/>
        <v>0</v>
      </c>
      <c r="DC57" s="18">
        <f t="shared" si="262"/>
        <v>0</v>
      </c>
      <c r="DD57" s="18">
        <f t="shared" si="263"/>
        <v>0</v>
      </c>
      <c r="DE57" s="18">
        <f t="shared" si="264"/>
        <v>0</v>
      </c>
      <c r="DF57" s="18">
        <f t="shared" si="265"/>
        <v>0</v>
      </c>
      <c r="DG57" s="85">
        <f t="shared" si="266"/>
        <v>0</v>
      </c>
      <c r="DH57" s="82">
        <v>0</v>
      </c>
      <c r="DI57" s="18">
        <f t="shared" si="267"/>
        <v>0</v>
      </c>
      <c r="DJ57" s="18">
        <f t="shared" si="268"/>
        <v>0</v>
      </c>
      <c r="DK57" s="18">
        <f t="shared" si="269"/>
        <v>0</v>
      </c>
      <c r="DL57" s="18">
        <f t="shared" si="270"/>
        <v>0</v>
      </c>
      <c r="DM57" s="18">
        <f t="shared" si="153"/>
        <v>0</v>
      </c>
      <c r="DN57" s="18">
        <f t="shared" si="154"/>
        <v>0</v>
      </c>
      <c r="DO57" s="18">
        <f t="shared" si="155"/>
        <v>0</v>
      </c>
      <c r="DP57" s="18">
        <f t="shared" si="156"/>
        <v>0</v>
      </c>
      <c r="DQ57" s="18">
        <f t="shared" si="157"/>
        <v>0</v>
      </c>
      <c r="DR57" s="18">
        <f t="shared" si="271"/>
        <v>0</v>
      </c>
      <c r="DS57" s="18">
        <f t="shared" si="272"/>
        <v>0</v>
      </c>
      <c r="DT57" s="18">
        <f t="shared" si="273"/>
        <v>0</v>
      </c>
      <c r="DU57" s="18">
        <f t="shared" si="274"/>
        <v>0</v>
      </c>
      <c r="DV57" s="85">
        <f t="shared" si="275"/>
        <v>0</v>
      </c>
      <c r="DW57" s="82">
        <v>0</v>
      </c>
      <c r="DX57" s="18">
        <f t="shared" si="276"/>
        <v>0</v>
      </c>
      <c r="DY57" s="18">
        <f t="shared" si="277"/>
        <v>0</v>
      </c>
      <c r="DZ57" s="18">
        <f t="shared" si="278"/>
        <v>0</v>
      </c>
      <c r="EA57" s="18">
        <f t="shared" si="279"/>
        <v>0</v>
      </c>
      <c r="EB57" s="18">
        <f t="shared" si="158"/>
        <v>0</v>
      </c>
      <c r="EC57" s="18">
        <f t="shared" si="159"/>
        <v>0</v>
      </c>
      <c r="ED57" s="18">
        <f t="shared" si="160"/>
        <v>0</v>
      </c>
      <c r="EE57" s="18">
        <f t="shared" si="161"/>
        <v>0</v>
      </c>
      <c r="EF57" s="18">
        <f t="shared" si="162"/>
        <v>0</v>
      </c>
      <c r="EG57" s="18">
        <f t="shared" si="280"/>
        <v>0</v>
      </c>
      <c r="EH57" s="18">
        <f t="shared" si="281"/>
        <v>0</v>
      </c>
      <c r="EI57" s="18">
        <f t="shared" si="282"/>
        <v>0</v>
      </c>
      <c r="EJ57" s="18">
        <f t="shared" si="283"/>
        <v>0</v>
      </c>
      <c r="EK57" s="85">
        <f t="shared" si="284"/>
        <v>0</v>
      </c>
      <c r="EL57" s="82">
        <v>0</v>
      </c>
      <c r="EM57" s="18">
        <f t="shared" si="285"/>
        <v>0</v>
      </c>
      <c r="EN57" s="18">
        <f t="shared" si="286"/>
        <v>0</v>
      </c>
      <c r="EO57" s="18">
        <f t="shared" si="287"/>
        <v>0</v>
      </c>
      <c r="EP57" s="18">
        <f t="shared" si="288"/>
        <v>0</v>
      </c>
      <c r="EQ57" s="18">
        <f t="shared" si="163"/>
        <v>0</v>
      </c>
      <c r="ER57" s="18">
        <f t="shared" si="164"/>
        <v>0</v>
      </c>
      <c r="ES57" s="18">
        <f t="shared" si="165"/>
        <v>0</v>
      </c>
      <c r="ET57" s="18">
        <f t="shared" si="166"/>
        <v>0</v>
      </c>
      <c r="EU57" s="18">
        <f t="shared" si="167"/>
        <v>0</v>
      </c>
      <c r="EV57" s="18">
        <f t="shared" si="289"/>
        <v>0</v>
      </c>
      <c r="EW57" s="18">
        <f t="shared" si="290"/>
        <v>0</v>
      </c>
      <c r="EX57" s="18">
        <f t="shared" si="291"/>
        <v>0</v>
      </c>
      <c r="EY57" s="18">
        <f t="shared" si="292"/>
        <v>0</v>
      </c>
      <c r="EZ57" s="85">
        <f t="shared" si="293"/>
        <v>0</v>
      </c>
      <c r="FA57" s="82">
        <v>0</v>
      </c>
      <c r="FB57" s="18">
        <f t="shared" si="294"/>
        <v>0</v>
      </c>
      <c r="FC57" s="18">
        <f t="shared" si="295"/>
        <v>0</v>
      </c>
      <c r="FD57" s="18">
        <f t="shared" si="296"/>
        <v>0</v>
      </c>
      <c r="FE57" s="18">
        <f t="shared" si="297"/>
        <v>0</v>
      </c>
      <c r="FF57" s="18">
        <f t="shared" si="168"/>
        <v>0</v>
      </c>
      <c r="FG57" s="18">
        <f t="shared" si="169"/>
        <v>0</v>
      </c>
      <c r="FH57" s="18">
        <f t="shared" si="170"/>
        <v>0</v>
      </c>
      <c r="FI57" s="18">
        <f t="shared" si="171"/>
        <v>0</v>
      </c>
      <c r="FJ57" s="18">
        <f t="shared" si="172"/>
        <v>0</v>
      </c>
      <c r="FK57" s="18">
        <f t="shared" si="298"/>
        <v>0</v>
      </c>
      <c r="FL57" s="18">
        <f t="shared" si="299"/>
        <v>0</v>
      </c>
      <c r="FM57" s="18">
        <f t="shared" si="300"/>
        <v>0</v>
      </c>
      <c r="FN57" s="18">
        <f t="shared" si="301"/>
        <v>0</v>
      </c>
      <c r="FO57" s="85">
        <f t="shared" si="302"/>
        <v>0</v>
      </c>
      <c r="FP57" s="82">
        <v>0</v>
      </c>
      <c r="FQ57" s="18">
        <f t="shared" si="303"/>
        <v>0</v>
      </c>
      <c r="FR57" s="18">
        <f t="shared" si="304"/>
        <v>0</v>
      </c>
      <c r="FS57" s="18">
        <f t="shared" si="305"/>
        <v>0</v>
      </c>
      <c r="FT57" s="18">
        <f t="shared" si="306"/>
        <v>0</v>
      </c>
      <c r="FU57" s="18">
        <f t="shared" si="173"/>
        <v>0</v>
      </c>
      <c r="FV57" s="18">
        <f t="shared" si="174"/>
        <v>0</v>
      </c>
      <c r="FW57" s="18">
        <f t="shared" si="175"/>
        <v>0</v>
      </c>
      <c r="FX57" s="18">
        <f t="shared" si="176"/>
        <v>0</v>
      </c>
      <c r="FY57" s="18">
        <f t="shared" si="177"/>
        <v>0</v>
      </c>
      <c r="FZ57" s="18">
        <f t="shared" si="307"/>
        <v>0</v>
      </c>
      <c r="GA57" s="18">
        <f t="shared" si="308"/>
        <v>0</v>
      </c>
      <c r="GB57" s="18">
        <f t="shared" si="309"/>
        <v>0</v>
      </c>
      <c r="GC57" s="18">
        <f t="shared" si="310"/>
        <v>0</v>
      </c>
      <c r="GD57" s="85">
        <f t="shared" si="311"/>
        <v>0</v>
      </c>
      <c r="GE57" s="82">
        <v>0</v>
      </c>
      <c r="GF57" s="18">
        <f t="shared" si="312"/>
        <v>0</v>
      </c>
      <c r="GG57" s="18">
        <f t="shared" si="313"/>
        <v>0</v>
      </c>
      <c r="GH57" s="18">
        <f t="shared" si="314"/>
        <v>0</v>
      </c>
      <c r="GI57" s="18">
        <f t="shared" si="315"/>
        <v>0</v>
      </c>
      <c r="GJ57" s="18">
        <f t="shared" si="178"/>
        <v>0</v>
      </c>
      <c r="GK57" s="18">
        <f t="shared" si="179"/>
        <v>0</v>
      </c>
      <c r="GL57" s="18">
        <f t="shared" si="180"/>
        <v>0</v>
      </c>
      <c r="GM57" s="18">
        <f t="shared" si="181"/>
        <v>0</v>
      </c>
      <c r="GN57" s="18">
        <f t="shared" si="182"/>
        <v>0</v>
      </c>
      <c r="GO57" s="18">
        <f t="shared" si="316"/>
        <v>0</v>
      </c>
      <c r="GP57" s="18">
        <f t="shared" si="317"/>
        <v>0</v>
      </c>
      <c r="GQ57" s="18">
        <f t="shared" si="318"/>
        <v>0</v>
      </c>
      <c r="GR57" s="18">
        <f t="shared" si="319"/>
        <v>0</v>
      </c>
      <c r="GS57" s="85">
        <f t="shared" si="320"/>
        <v>0</v>
      </c>
    </row>
    <row r="58" spans="1:201" x14ac:dyDescent="0.2">
      <c r="A58" s="89">
        <v>52</v>
      </c>
      <c r="B58" s="81" t="s">
        <v>43</v>
      </c>
      <c r="C58" s="71">
        <v>441457</v>
      </c>
      <c r="D58" s="71">
        <v>381037</v>
      </c>
      <c r="E58" s="71">
        <f t="shared" si="202"/>
        <v>0.53672975122006972</v>
      </c>
      <c r="F58" s="99">
        <f t="shared" si="203"/>
        <v>0.46327024877993028</v>
      </c>
      <c r="G58" s="84">
        <v>0</v>
      </c>
      <c r="H58" s="18">
        <f t="shared" si="204"/>
        <v>0</v>
      </c>
      <c r="I58" s="18">
        <f t="shared" si="205"/>
        <v>0</v>
      </c>
      <c r="J58" s="18">
        <f t="shared" si="206"/>
        <v>0</v>
      </c>
      <c r="K58" s="18">
        <f t="shared" si="207"/>
        <v>0</v>
      </c>
      <c r="L58" s="18">
        <f t="shared" si="115"/>
        <v>0</v>
      </c>
      <c r="M58" s="18">
        <f t="shared" si="116"/>
        <v>0</v>
      </c>
      <c r="N58" s="18">
        <f t="shared" si="117"/>
        <v>0</v>
      </c>
      <c r="O58" s="18">
        <f t="shared" si="118"/>
        <v>0</v>
      </c>
      <c r="P58" s="18">
        <f t="shared" si="119"/>
        <v>0</v>
      </c>
      <c r="Q58" s="18">
        <f t="shared" si="208"/>
        <v>0</v>
      </c>
      <c r="R58" s="18">
        <f t="shared" si="209"/>
        <v>0</v>
      </c>
      <c r="S58" s="18">
        <f t="shared" si="210"/>
        <v>0</v>
      </c>
      <c r="T58" s="18">
        <f t="shared" si="211"/>
        <v>0</v>
      </c>
      <c r="U58" s="85">
        <f t="shared" si="212"/>
        <v>0</v>
      </c>
      <c r="V58" s="82">
        <v>0</v>
      </c>
      <c r="W58" s="18">
        <f t="shared" si="213"/>
        <v>0</v>
      </c>
      <c r="X58" s="18">
        <f t="shared" si="214"/>
        <v>0</v>
      </c>
      <c r="Y58" s="18">
        <f t="shared" si="215"/>
        <v>0</v>
      </c>
      <c r="Z58" s="18">
        <f t="shared" si="216"/>
        <v>0</v>
      </c>
      <c r="AA58" s="18">
        <f t="shared" si="120"/>
        <v>0</v>
      </c>
      <c r="AB58" s="18">
        <f t="shared" si="121"/>
        <v>0</v>
      </c>
      <c r="AC58" s="18">
        <f t="shared" si="122"/>
        <v>0</v>
      </c>
      <c r="AD58" s="18">
        <f t="shared" si="123"/>
        <v>0</v>
      </c>
      <c r="AE58" s="18">
        <f t="shared" si="124"/>
        <v>0</v>
      </c>
      <c r="AF58" s="18">
        <f t="shared" si="217"/>
        <v>0</v>
      </c>
      <c r="AG58" s="18">
        <f t="shared" si="218"/>
        <v>0</v>
      </c>
      <c r="AH58" s="18">
        <f t="shared" si="219"/>
        <v>0</v>
      </c>
      <c r="AI58" s="18">
        <f t="shared" si="220"/>
        <v>0</v>
      </c>
      <c r="AJ58" s="85">
        <f t="shared" si="221"/>
        <v>0</v>
      </c>
      <c r="AK58" s="82">
        <v>0</v>
      </c>
      <c r="AL58" s="18">
        <f t="shared" si="222"/>
        <v>0</v>
      </c>
      <c r="AM58" s="18">
        <f t="shared" si="223"/>
        <v>0</v>
      </c>
      <c r="AN58" s="18">
        <f t="shared" si="224"/>
        <v>0</v>
      </c>
      <c r="AO58" s="18">
        <f t="shared" si="225"/>
        <v>0</v>
      </c>
      <c r="AP58" s="18">
        <f t="shared" si="125"/>
        <v>0</v>
      </c>
      <c r="AQ58" s="18">
        <f t="shared" si="126"/>
        <v>0</v>
      </c>
      <c r="AR58" s="18">
        <f t="shared" si="127"/>
        <v>0</v>
      </c>
      <c r="AS58" s="18">
        <f t="shared" si="128"/>
        <v>0</v>
      </c>
      <c r="AT58" s="18">
        <f t="shared" si="129"/>
        <v>0</v>
      </c>
      <c r="AU58" s="18">
        <f t="shared" si="226"/>
        <v>0</v>
      </c>
      <c r="AV58" s="18">
        <f t="shared" si="227"/>
        <v>0</v>
      </c>
      <c r="AW58" s="18">
        <f t="shared" si="228"/>
        <v>0</v>
      </c>
      <c r="AX58" s="18">
        <f t="shared" si="229"/>
        <v>0</v>
      </c>
      <c r="AY58" s="85">
        <f t="shared" si="230"/>
        <v>0</v>
      </c>
      <c r="AZ58" s="82">
        <v>0</v>
      </c>
      <c r="BA58" s="18">
        <f t="shared" si="231"/>
        <v>0</v>
      </c>
      <c r="BB58" s="18">
        <f t="shared" si="232"/>
        <v>0</v>
      </c>
      <c r="BC58" s="18">
        <f t="shared" si="233"/>
        <v>0</v>
      </c>
      <c r="BD58" s="18">
        <f t="shared" si="234"/>
        <v>0</v>
      </c>
      <c r="BE58" s="18">
        <f t="shared" si="130"/>
        <v>0</v>
      </c>
      <c r="BF58" s="18">
        <f t="shared" si="131"/>
        <v>0</v>
      </c>
      <c r="BG58" s="18">
        <f t="shared" si="132"/>
        <v>0</v>
      </c>
      <c r="BH58" s="18">
        <f t="shared" si="133"/>
        <v>0</v>
      </c>
      <c r="BI58" s="18">
        <f t="shared" si="134"/>
        <v>0</v>
      </c>
      <c r="BJ58" s="18">
        <f t="shared" si="235"/>
        <v>0</v>
      </c>
      <c r="BK58" s="18">
        <f t="shared" si="236"/>
        <v>0</v>
      </c>
      <c r="BL58" s="18">
        <f t="shared" si="237"/>
        <v>0</v>
      </c>
      <c r="BM58" s="18">
        <f t="shared" si="238"/>
        <v>0</v>
      </c>
      <c r="BN58" s="85">
        <f t="shared" si="239"/>
        <v>0</v>
      </c>
      <c r="BO58" s="82">
        <v>0</v>
      </c>
      <c r="BP58" s="18">
        <f t="shared" si="240"/>
        <v>0</v>
      </c>
      <c r="BQ58" s="18">
        <f t="shared" si="241"/>
        <v>0</v>
      </c>
      <c r="BR58" s="18">
        <f t="shared" si="242"/>
        <v>0</v>
      </c>
      <c r="BS58" s="18">
        <f t="shared" si="243"/>
        <v>0</v>
      </c>
      <c r="BT58" s="18">
        <f t="shared" si="136"/>
        <v>0</v>
      </c>
      <c r="BU58" s="18">
        <f t="shared" si="187"/>
        <v>0</v>
      </c>
      <c r="BV58" s="18">
        <f t="shared" si="199"/>
        <v>0</v>
      </c>
      <c r="BW58" s="18">
        <f t="shared" si="200"/>
        <v>0</v>
      </c>
      <c r="BX58" s="18">
        <f t="shared" si="201"/>
        <v>0</v>
      </c>
      <c r="BY58" s="18">
        <f t="shared" si="244"/>
        <v>0</v>
      </c>
      <c r="BZ58" s="18">
        <f t="shared" si="245"/>
        <v>0</v>
      </c>
      <c r="CA58" s="18">
        <f t="shared" si="246"/>
        <v>0</v>
      </c>
      <c r="CB58" s="18">
        <f t="shared" si="247"/>
        <v>0</v>
      </c>
      <c r="CC58" s="85">
        <f t="shared" si="248"/>
        <v>0</v>
      </c>
      <c r="CD58" s="82">
        <v>0</v>
      </c>
      <c r="CE58" s="18">
        <f t="shared" si="249"/>
        <v>0</v>
      </c>
      <c r="CF58" s="18">
        <f t="shared" si="250"/>
        <v>0</v>
      </c>
      <c r="CG58" s="18">
        <f t="shared" si="251"/>
        <v>0</v>
      </c>
      <c r="CH58" s="18">
        <f t="shared" si="252"/>
        <v>0</v>
      </c>
      <c r="CI58" s="18">
        <f t="shared" si="143"/>
        <v>0</v>
      </c>
      <c r="CJ58" s="18">
        <f t="shared" si="144"/>
        <v>0</v>
      </c>
      <c r="CK58" s="18">
        <f t="shared" si="145"/>
        <v>0</v>
      </c>
      <c r="CL58" s="18">
        <f t="shared" si="146"/>
        <v>0</v>
      </c>
      <c r="CM58" s="18">
        <f t="shared" si="147"/>
        <v>0</v>
      </c>
      <c r="CN58" s="18">
        <f t="shared" si="253"/>
        <v>0</v>
      </c>
      <c r="CO58" s="18">
        <f t="shared" si="254"/>
        <v>0</v>
      </c>
      <c r="CP58" s="18">
        <f t="shared" si="255"/>
        <v>0</v>
      </c>
      <c r="CQ58" s="18">
        <f t="shared" si="256"/>
        <v>0</v>
      </c>
      <c r="CR58" s="85">
        <f t="shared" si="257"/>
        <v>0</v>
      </c>
      <c r="CS58" s="82">
        <v>0</v>
      </c>
      <c r="CT58" s="18">
        <f t="shared" si="258"/>
        <v>0</v>
      </c>
      <c r="CU58" s="18">
        <f t="shared" si="259"/>
        <v>0</v>
      </c>
      <c r="CV58" s="18">
        <f t="shared" si="260"/>
        <v>0</v>
      </c>
      <c r="CW58" s="18">
        <f t="shared" si="261"/>
        <v>0</v>
      </c>
      <c r="CX58" s="18">
        <f t="shared" si="148"/>
        <v>0</v>
      </c>
      <c r="CY58" s="18">
        <f t="shared" si="149"/>
        <v>0</v>
      </c>
      <c r="CZ58" s="18">
        <f t="shared" si="150"/>
        <v>0</v>
      </c>
      <c r="DA58" s="18">
        <f t="shared" si="151"/>
        <v>0</v>
      </c>
      <c r="DB58" s="18">
        <f t="shared" si="152"/>
        <v>0</v>
      </c>
      <c r="DC58" s="18">
        <f t="shared" si="262"/>
        <v>0</v>
      </c>
      <c r="DD58" s="18">
        <f t="shared" si="263"/>
        <v>0</v>
      </c>
      <c r="DE58" s="18">
        <f t="shared" si="264"/>
        <v>0</v>
      </c>
      <c r="DF58" s="18">
        <f t="shared" si="265"/>
        <v>0</v>
      </c>
      <c r="DG58" s="85">
        <f t="shared" si="266"/>
        <v>0</v>
      </c>
      <c r="DH58" s="82">
        <v>0</v>
      </c>
      <c r="DI58" s="18">
        <f t="shared" si="267"/>
        <v>0</v>
      </c>
      <c r="DJ58" s="18">
        <f t="shared" si="268"/>
        <v>0</v>
      </c>
      <c r="DK58" s="18">
        <f t="shared" si="269"/>
        <v>0</v>
      </c>
      <c r="DL58" s="18">
        <f t="shared" si="270"/>
        <v>0</v>
      </c>
      <c r="DM58" s="18">
        <f t="shared" si="153"/>
        <v>0</v>
      </c>
      <c r="DN58" s="18">
        <f t="shared" si="154"/>
        <v>0</v>
      </c>
      <c r="DO58" s="18">
        <f t="shared" si="155"/>
        <v>0</v>
      </c>
      <c r="DP58" s="18">
        <f t="shared" si="156"/>
        <v>0</v>
      </c>
      <c r="DQ58" s="18">
        <f t="shared" si="157"/>
        <v>0</v>
      </c>
      <c r="DR58" s="18">
        <f t="shared" si="271"/>
        <v>0</v>
      </c>
      <c r="DS58" s="18">
        <f t="shared" si="272"/>
        <v>0</v>
      </c>
      <c r="DT58" s="18">
        <f t="shared" si="273"/>
        <v>0</v>
      </c>
      <c r="DU58" s="18">
        <f t="shared" si="274"/>
        <v>0</v>
      </c>
      <c r="DV58" s="85">
        <f t="shared" si="275"/>
        <v>0</v>
      </c>
      <c r="DW58" s="82">
        <v>0</v>
      </c>
      <c r="DX58" s="18">
        <f t="shared" si="276"/>
        <v>0</v>
      </c>
      <c r="DY58" s="18">
        <f t="shared" si="277"/>
        <v>0</v>
      </c>
      <c r="DZ58" s="18">
        <f t="shared" si="278"/>
        <v>0</v>
      </c>
      <c r="EA58" s="18">
        <f t="shared" si="279"/>
        <v>0</v>
      </c>
      <c r="EB58" s="18">
        <f t="shared" si="158"/>
        <v>0</v>
      </c>
      <c r="EC58" s="18">
        <f t="shared" si="159"/>
        <v>0</v>
      </c>
      <c r="ED58" s="18">
        <f t="shared" si="160"/>
        <v>0</v>
      </c>
      <c r="EE58" s="18">
        <f t="shared" si="161"/>
        <v>0</v>
      </c>
      <c r="EF58" s="18">
        <f t="shared" si="162"/>
        <v>0</v>
      </c>
      <c r="EG58" s="18">
        <f t="shared" si="280"/>
        <v>0</v>
      </c>
      <c r="EH58" s="18">
        <f t="shared" si="281"/>
        <v>0</v>
      </c>
      <c r="EI58" s="18">
        <f t="shared" si="282"/>
        <v>0</v>
      </c>
      <c r="EJ58" s="18">
        <f t="shared" si="283"/>
        <v>0</v>
      </c>
      <c r="EK58" s="85">
        <f t="shared" si="284"/>
        <v>0</v>
      </c>
      <c r="EL58" s="82">
        <v>0</v>
      </c>
      <c r="EM58" s="18">
        <f t="shared" si="285"/>
        <v>0</v>
      </c>
      <c r="EN58" s="18">
        <f t="shared" si="286"/>
        <v>0</v>
      </c>
      <c r="EO58" s="18">
        <f t="shared" si="287"/>
        <v>0</v>
      </c>
      <c r="EP58" s="18">
        <f t="shared" si="288"/>
        <v>0</v>
      </c>
      <c r="EQ58" s="18">
        <f t="shared" si="163"/>
        <v>0</v>
      </c>
      <c r="ER58" s="18">
        <f t="shared" si="164"/>
        <v>0</v>
      </c>
      <c r="ES58" s="18">
        <f t="shared" si="165"/>
        <v>0</v>
      </c>
      <c r="ET58" s="18">
        <f t="shared" si="166"/>
        <v>0</v>
      </c>
      <c r="EU58" s="18">
        <f t="shared" si="167"/>
        <v>0</v>
      </c>
      <c r="EV58" s="18">
        <f t="shared" si="289"/>
        <v>0</v>
      </c>
      <c r="EW58" s="18">
        <f t="shared" si="290"/>
        <v>0</v>
      </c>
      <c r="EX58" s="18">
        <f t="shared" si="291"/>
        <v>0</v>
      </c>
      <c r="EY58" s="18">
        <f t="shared" si="292"/>
        <v>0</v>
      </c>
      <c r="EZ58" s="85">
        <f t="shared" si="293"/>
        <v>0</v>
      </c>
      <c r="FA58" s="82">
        <v>0</v>
      </c>
      <c r="FB58" s="18">
        <f t="shared" si="294"/>
        <v>0</v>
      </c>
      <c r="FC58" s="18">
        <f t="shared" si="295"/>
        <v>0</v>
      </c>
      <c r="FD58" s="18">
        <f t="shared" si="296"/>
        <v>0</v>
      </c>
      <c r="FE58" s="18">
        <f t="shared" si="297"/>
        <v>0</v>
      </c>
      <c r="FF58" s="18">
        <f t="shared" si="168"/>
        <v>0</v>
      </c>
      <c r="FG58" s="18">
        <f t="shared" si="169"/>
        <v>0</v>
      </c>
      <c r="FH58" s="18">
        <f t="shared" si="170"/>
        <v>0</v>
      </c>
      <c r="FI58" s="18">
        <f t="shared" si="171"/>
        <v>0</v>
      </c>
      <c r="FJ58" s="18">
        <f t="shared" si="172"/>
        <v>0</v>
      </c>
      <c r="FK58" s="18">
        <f t="shared" si="298"/>
        <v>0</v>
      </c>
      <c r="FL58" s="18">
        <f t="shared" si="299"/>
        <v>0</v>
      </c>
      <c r="FM58" s="18">
        <f t="shared" si="300"/>
        <v>0</v>
      </c>
      <c r="FN58" s="18">
        <f t="shared" si="301"/>
        <v>0</v>
      </c>
      <c r="FO58" s="85">
        <f t="shared" si="302"/>
        <v>0</v>
      </c>
      <c r="FP58" s="82">
        <v>0</v>
      </c>
      <c r="FQ58" s="18">
        <f t="shared" si="303"/>
        <v>0</v>
      </c>
      <c r="FR58" s="18">
        <f t="shared" si="304"/>
        <v>0</v>
      </c>
      <c r="FS58" s="18">
        <f t="shared" si="305"/>
        <v>0</v>
      </c>
      <c r="FT58" s="18">
        <f t="shared" si="306"/>
        <v>0</v>
      </c>
      <c r="FU58" s="18">
        <f t="shared" si="173"/>
        <v>0</v>
      </c>
      <c r="FV58" s="18">
        <f t="shared" si="174"/>
        <v>0</v>
      </c>
      <c r="FW58" s="18">
        <f t="shared" si="175"/>
        <v>0</v>
      </c>
      <c r="FX58" s="18">
        <f t="shared" si="176"/>
        <v>0</v>
      </c>
      <c r="FY58" s="18">
        <f t="shared" si="177"/>
        <v>0</v>
      </c>
      <c r="FZ58" s="18">
        <f t="shared" si="307"/>
        <v>0</v>
      </c>
      <c r="GA58" s="18">
        <f t="shared" si="308"/>
        <v>0</v>
      </c>
      <c r="GB58" s="18">
        <f t="shared" si="309"/>
        <v>0</v>
      </c>
      <c r="GC58" s="18">
        <f t="shared" si="310"/>
        <v>0</v>
      </c>
      <c r="GD58" s="85">
        <f t="shared" si="311"/>
        <v>0</v>
      </c>
      <c r="GE58" s="82">
        <v>0</v>
      </c>
      <c r="GF58" s="18">
        <f t="shared" si="312"/>
        <v>0</v>
      </c>
      <c r="GG58" s="18">
        <f t="shared" si="313"/>
        <v>0</v>
      </c>
      <c r="GH58" s="18">
        <f t="shared" si="314"/>
        <v>0</v>
      </c>
      <c r="GI58" s="18">
        <f t="shared" si="315"/>
        <v>0</v>
      </c>
      <c r="GJ58" s="18">
        <f t="shared" si="178"/>
        <v>0</v>
      </c>
      <c r="GK58" s="18">
        <f t="shared" si="179"/>
        <v>0</v>
      </c>
      <c r="GL58" s="18">
        <f t="shared" si="180"/>
        <v>0</v>
      </c>
      <c r="GM58" s="18">
        <f t="shared" si="181"/>
        <v>0</v>
      </c>
      <c r="GN58" s="18">
        <f t="shared" si="182"/>
        <v>0</v>
      </c>
      <c r="GO58" s="18">
        <f t="shared" si="316"/>
        <v>0</v>
      </c>
      <c r="GP58" s="18">
        <f t="shared" si="317"/>
        <v>0</v>
      </c>
      <c r="GQ58" s="18">
        <f t="shared" si="318"/>
        <v>0</v>
      </c>
      <c r="GR58" s="18">
        <f t="shared" si="319"/>
        <v>0</v>
      </c>
      <c r="GS58" s="85">
        <f t="shared" si="320"/>
        <v>0</v>
      </c>
    </row>
    <row r="59" spans="1:201" x14ac:dyDescent="0.2">
      <c r="A59" s="89">
        <v>53</v>
      </c>
      <c r="B59" s="81" t="s">
        <v>44</v>
      </c>
      <c r="C59" s="71">
        <v>441457</v>
      </c>
      <c r="D59" s="71">
        <v>381037</v>
      </c>
      <c r="E59" s="71">
        <f t="shared" si="202"/>
        <v>0.53672975122006972</v>
      </c>
      <c r="F59" s="99">
        <f t="shared" si="203"/>
        <v>0.46327024877993028</v>
      </c>
      <c r="G59" s="84">
        <v>0</v>
      </c>
      <c r="H59" s="18">
        <f t="shared" si="204"/>
        <v>0</v>
      </c>
      <c r="I59" s="18">
        <f t="shared" si="205"/>
        <v>0</v>
      </c>
      <c r="J59" s="18">
        <f t="shared" si="206"/>
        <v>0</v>
      </c>
      <c r="K59" s="18">
        <f t="shared" si="207"/>
        <v>0</v>
      </c>
      <c r="L59" s="18">
        <f t="shared" si="115"/>
        <v>0</v>
      </c>
      <c r="M59" s="18">
        <f t="shared" si="116"/>
        <v>0</v>
      </c>
      <c r="N59" s="18">
        <f t="shared" si="117"/>
        <v>0</v>
      </c>
      <c r="O59" s="18">
        <f t="shared" si="118"/>
        <v>0</v>
      </c>
      <c r="P59" s="18">
        <f t="shared" si="119"/>
        <v>0</v>
      </c>
      <c r="Q59" s="18">
        <f t="shared" si="208"/>
        <v>0</v>
      </c>
      <c r="R59" s="18">
        <f t="shared" si="209"/>
        <v>0</v>
      </c>
      <c r="S59" s="18">
        <f t="shared" si="210"/>
        <v>0</v>
      </c>
      <c r="T59" s="18">
        <f t="shared" si="211"/>
        <v>0</v>
      </c>
      <c r="U59" s="85">
        <f t="shared" si="212"/>
        <v>0</v>
      </c>
      <c r="V59" s="82">
        <v>0</v>
      </c>
      <c r="W59" s="18">
        <f t="shared" si="213"/>
        <v>0</v>
      </c>
      <c r="X59" s="18">
        <f t="shared" si="214"/>
        <v>0</v>
      </c>
      <c r="Y59" s="18">
        <f t="shared" si="215"/>
        <v>0</v>
      </c>
      <c r="Z59" s="18">
        <f t="shared" si="216"/>
        <v>0</v>
      </c>
      <c r="AA59" s="18">
        <f t="shared" si="120"/>
        <v>0</v>
      </c>
      <c r="AB59" s="18">
        <f t="shared" si="121"/>
        <v>0</v>
      </c>
      <c r="AC59" s="18">
        <f t="shared" si="122"/>
        <v>0</v>
      </c>
      <c r="AD59" s="18">
        <f t="shared" si="123"/>
        <v>0</v>
      </c>
      <c r="AE59" s="18">
        <f t="shared" si="124"/>
        <v>0</v>
      </c>
      <c r="AF59" s="18">
        <f t="shared" si="217"/>
        <v>0</v>
      </c>
      <c r="AG59" s="18">
        <f t="shared" si="218"/>
        <v>0</v>
      </c>
      <c r="AH59" s="18">
        <f t="shared" si="219"/>
        <v>0</v>
      </c>
      <c r="AI59" s="18">
        <f t="shared" si="220"/>
        <v>0</v>
      </c>
      <c r="AJ59" s="85">
        <f t="shared" si="221"/>
        <v>0</v>
      </c>
      <c r="AK59" s="82">
        <v>0</v>
      </c>
      <c r="AL59" s="18">
        <f t="shared" si="222"/>
        <v>0</v>
      </c>
      <c r="AM59" s="18">
        <f t="shared" si="223"/>
        <v>0</v>
      </c>
      <c r="AN59" s="18">
        <f t="shared" si="224"/>
        <v>0</v>
      </c>
      <c r="AO59" s="18">
        <f t="shared" si="225"/>
        <v>0</v>
      </c>
      <c r="AP59" s="18">
        <f t="shared" si="125"/>
        <v>0</v>
      </c>
      <c r="AQ59" s="18">
        <f t="shared" si="126"/>
        <v>0</v>
      </c>
      <c r="AR59" s="18">
        <f t="shared" si="127"/>
        <v>0</v>
      </c>
      <c r="AS59" s="18">
        <f t="shared" si="128"/>
        <v>0</v>
      </c>
      <c r="AT59" s="18">
        <f t="shared" si="129"/>
        <v>0</v>
      </c>
      <c r="AU59" s="18">
        <f t="shared" si="226"/>
        <v>0</v>
      </c>
      <c r="AV59" s="18">
        <f t="shared" si="227"/>
        <v>0</v>
      </c>
      <c r="AW59" s="18">
        <f t="shared" si="228"/>
        <v>0</v>
      </c>
      <c r="AX59" s="18">
        <f t="shared" si="229"/>
        <v>0</v>
      </c>
      <c r="AY59" s="85">
        <f t="shared" si="230"/>
        <v>0</v>
      </c>
      <c r="AZ59" s="82">
        <v>0</v>
      </c>
      <c r="BA59" s="18">
        <f t="shared" si="231"/>
        <v>0</v>
      </c>
      <c r="BB59" s="18">
        <f t="shared" si="232"/>
        <v>0</v>
      </c>
      <c r="BC59" s="18">
        <f t="shared" si="233"/>
        <v>0</v>
      </c>
      <c r="BD59" s="18">
        <f t="shared" si="234"/>
        <v>0</v>
      </c>
      <c r="BE59" s="18">
        <f t="shared" si="130"/>
        <v>0</v>
      </c>
      <c r="BF59" s="18">
        <f t="shared" si="131"/>
        <v>0</v>
      </c>
      <c r="BG59" s="18">
        <f t="shared" si="132"/>
        <v>0</v>
      </c>
      <c r="BH59" s="18">
        <f t="shared" si="133"/>
        <v>0</v>
      </c>
      <c r="BI59" s="18">
        <f t="shared" si="134"/>
        <v>0</v>
      </c>
      <c r="BJ59" s="18">
        <f t="shared" si="235"/>
        <v>0</v>
      </c>
      <c r="BK59" s="18">
        <f t="shared" si="236"/>
        <v>0</v>
      </c>
      <c r="BL59" s="18">
        <f t="shared" si="237"/>
        <v>0</v>
      </c>
      <c r="BM59" s="18">
        <f t="shared" si="238"/>
        <v>0</v>
      </c>
      <c r="BN59" s="85">
        <f t="shared" si="239"/>
        <v>0</v>
      </c>
      <c r="BO59" s="82">
        <v>0</v>
      </c>
      <c r="BP59" s="18">
        <f t="shared" si="240"/>
        <v>0</v>
      </c>
      <c r="BQ59" s="18">
        <f t="shared" si="241"/>
        <v>0</v>
      </c>
      <c r="BR59" s="18">
        <f t="shared" si="242"/>
        <v>0</v>
      </c>
      <c r="BS59" s="18">
        <f t="shared" si="243"/>
        <v>0</v>
      </c>
      <c r="BT59" s="18">
        <f t="shared" si="136"/>
        <v>0</v>
      </c>
      <c r="BU59" s="18">
        <f t="shared" si="187"/>
        <v>0</v>
      </c>
      <c r="BV59" s="18">
        <f t="shared" si="199"/>
        <v>0</v>
      </c>
      <c r="BW59" s="18">
        <f t="shared" si="200"/>
        <v>0</v>
      </c>
      <c r="BX59" s="18">
        <f t="shared" si="201"/>
        <v>0</v>
      </c>
      <c r="BY59" s="18">
        <f t="shared" si="244"/>
        <v>0</v>
      </c>
      <c r="BZ59" s="18">
        <f t="shared" si="245"/>
        <v>0</v>
      </c>
      <c r="CA59" s="18">
        <f t="shared" si="246"/>
        <v>0</v>
      </c>
      <c r="CB59" s="18">
        <f t="shared" si="247"/>
        <v>0</v>
      </c>
      <c r="CC59" s="85">
        <f t="shared" si="248"/>
        <v>0</v>
      </c>
      <c r="CD59" s="82">
        <v>0</v>
      </c>
      <c r="CE59" s="18">
        <f t="shared" si="249"/>
        <v>0</v>
      </c>
      <c r="CF59" s="18">
        <f t="shared" si="250"/>
        <v>0</v>
      </c>
      <c r="CG59" s="18">
        <f t="shared" si="251"/>
        <v>0</v>
      </c>
      <c r="CH59" s="18">
        <f t="shared" si="252"/>
        <v>0</v>
      </c>
      <c r="CI59" s="18">
        <f t="shared" si="143"/>
        <v>0</v>
      </c>
      <c r="CJ59" s="18">
        <f t="shared" si="144"/>
        <v>0</v>
      </c>
      <c r="CK59" s="18">
        <f t="shared" si="145"/>
        <v>0</v>
      </c>
      <c r="CL59" s="18">
        <f t="shared" si="146"/>
        <v>0</v>
      </c>
      <c r="CM59" s="18">
        <f t="shared" si="147"/>
        <v>0</v>
      </c>
      <c r="CN59" s="18">
        <f t="shared" si="253"/>
        <v>0</v>
      </c>
      <c r="CO59" s="18">
        <f t="shared" si="254"/>
        <v>0</v>
      </c>
      <c r="CP59" s="18">
        <f t="shared" si="255"/>
        <v>0</v>
      </c>
      <c r="CQ59" s="18">
        <f t="shared" si="256"/>
        <v>0</v>
      </c>
      <c r="CR59" s="85">
        <f t="shared" si="257"/>
        <v>0</v>
      </c>
      <c r="CS59" s="82">
        <v>0</v>
      </c>
      <c r="CT59" s="18">
        <f t="shared" si="258"/>
        <v>0</v>
      </c>
      <c r="CU59" s="18">
        <f t="shared" si="259"/>
        <v>0</v>
      </c>
      <c r="CV59" s="18">
        <f t="shared" si="260"/>
        <v>0</v>
      </c>
      <c r="CW59" s="18">
        <f t="shared" si="261"/>
        <v>0</v>
      </c>
      <c r="CX59" s="18">
        <f t="shared" si="148"/>
        <v>0</v>
      </c>
      <c r="CY59" s="18">
        <f t="shared" si="149"/>
        <v>0</v>
      </c>
      <c r="CZ59" s="18">
        <f t="shared" si="150"/>
        <v>0</v>
      </c>
      <c r="DA59" s="18">
        <f t="shared" si="151"/>
        <v>0</v>
      </c>
      <c r="DB59" s="18">
        <f t="shared" si="152"/>
        <v>0</v>
      </c>
      <c r="DC59" s="18">
        <f t="shared" si="262"/>
        <v>0</v>
      </c>
      <c r="DD59" s="18">
        <f t="shared" si="263"/>
        <v>0</v>
      </c>
      <c r="DE59" s="18">
        <f t="shared" si="264"/>
        <v>0</v>
      </c>
      <c r="DF59" s="18">
        <f t="shared" si="265"/>
        <v>0</v>
      </c>
      <c r="DG59" s="85">
        <f t="shared" si="266"/>
        <v>0</v>
      </c>
      <c r="DH59" s="82">
        <v>0</v>
      </c>
      <c r="DI59" s="18">
        <f t="shared" si="267"/>
        <v>0</v>
      </c>
      <c r="DJ59" s="18">
        <f t="shared" si="268"/>
        <v>0</v>
      </c>
      <c r="DK59" s="18">
        <f t="shared" si="269"/>
        <v>0</v>
      </c>
      <c r="DL59" s="18">
        <f t="shared" si="270"/>
        <v>0</v>
      </c>
      <c r="DM59" s="18">
        <f t="shared" si="153"/>
        <v>0</v>
      </c>
      <c r="DN59" s="18">
        <f t="shared" si="154"/>
        <v>0</v>
      </c>
      <c r="DO59" s="18">
        <f t="shared" si="155"/>
        <v>0</v>
      </c>
      <c r="DP59" s="18">
        <f t="shared" si="156"/>
        <v>0</v>
      </c>
      <c r="DQ59" s="18">
        <f t="shared" si="157"/>
        <v>0</v>
      </c>
      <c r="DR59" s="18">
        <f t="shared" si="271"/>
        <v>0</v>
      </c>
      <c r="DS59" s="18">
        <f t="shared" si="272"/>
        <v>0</v>
      </c>
      <c r="DT59" s="18">
        <f t="shared" si="273"/>
        <v>0</v>
      </c>
      <c r="DU59" s="18">
        <f t="shared" si="274"/>
        <v>0</v>
      </c>
      <c r="DV59" s="85">
        <f t="shared" si="275"/>
        <v>0</v>
      </c>
      <c r="DW59" s="82">
        <v>0</v>
      </c>
      <c r="DX59" s="18">
        <f t="shared" si="276"/>
        <v>0</v>
      </c>
      <c r="DY59" s="18">
        <f t="shared" si="277"/>
        <v>0</v>
      </c>
      <c r="DZ59" s="18">
        <f t="shared" si="278"/>
        <v>0</v>
      </c>
      <c r="EA59" s="18">
        <f t="shared" si="279"/>
        <v>0</v>
      </c>
      <c r="EB59" s="18">
        <f t="shared" si="158"/>
        <v>0</v>
      </c>
      <c r="EC59" s="18">
        <f t="shared" si="159"/>
        <v>0</v>
      </c>
      <c r="ED59" s="18">
        <f t="shared" si="160"/>
        <v>0</v>
      </c>
      <c r="EE59" s="18">
        <f t="shared" si="161"/>
        <v>0</v>
      </c>
      <c r="EF59" s="18">
        <f t="shared" si="162"/>
        <v>0</v>
      </c>
      <c r="EG59" s="18">
        <f t="shared" si="280"/>
        <v>0</v>
      </c>
      <c r="EH59" s="18">
        <f t="shared" si="281"/>
        <v>0</v>
      </c>
      <c r="EI59" s="18">
        <f t="shared" si="282"/>
        <v>0</v>
      </c>
      <c r="EJ59" s="18">
        <f t="shared" si="283"/>
        <v>0</v>
      </c>
      <c r="EK59" s="85">
        <f t="shared" si="284"/>
        <v>0</v>
      </c>
      <c r="EL59" s="82">
        <v>0</v>
      </c>
      <c r="EM59" s="18">
        <f t="shared" si="285"/>
        <v>0</v>
      </c>
      <c r="EN59" s="18">
        <f t="shared" si="286"/>
        <v>0</v>
      </c>
      <c r="EO59" s="18">
        <f t="shared" si="287"/>
        <v>0</v>
      </c>
      <c r="EP59" s="18">
        <f t="shared" si="288"/>
        <v>0</v>
      </c>
      <c r="EQ59" s="18">
        <f t="shared" si="163"/>
        <v>0</v>
      </c>
      <c r="ER59" s="18">
        <f t="shared" si="164"/>
        <v>0</v>
      </c>
      <c r="ES59" s="18">
        <f t="shared" si="165"/>
        <v>0</v>
      </c>
      <c r="ET59" s="18">
        <f t="shared" si="166"/>
        <v>0</v>
      </c>
      <c r="EU59" s="18">
        <f t="shared" si="167"/>
        <v>0</v>
      </c>
      <c r="EV59" s="18">
        <f t="shared" si="289"/>
        <v>0</v>
      </c>
      <c r="EW59" s="18">
        <f t="shared" si="290"/>
        <v>0</v>
      </c>
      <c r="EX59" s="18">
        <f t="shared" si="291"/>
        <v>0</v>
      </c>
      <c r="EY59" s="18">
        <f t="shared" si="292"/>
        <v>0</v>
      </c>
      <c r="EZ59" s="85">
        <f t="shared" si="293"/>
        <v>0</v>
      </c>
      <c r="FA59" s="82">
        <v>0</v>
      </c>
      <c r="FB59" s="18">
        <f t="shared" si="294"/>
        <v>0</v>
      </c>
      <c r="FC59" s="18">
        <f t="shared" si="295"/>
        <v>0</v>
      </c>
      <c r="FD59" s="18">
        <f t="shared" si="296"/>
        <v>0</v>
      </c>
      <c r="FE59" s="18">
        <f t="shared" si="297"/>
        <v>0</v>
      </c>
      <c r="FF59" s="18">
        <f t="shared" si="168"/>
        <v>0</v>
      </c>
      <c r="FG59" s="18">
        <f t="shared" si="169"/>
        <v>0</v>
      </c>
      <c r="FH59" s="18">
        <f t="shared" si="170"/>
        <v>0</v>
      </c>
      <c r="FI59" s="18">
        <f t="shared" si="171"/>
        <v>0</v>
      </c>
      <c r="FJ59" s="18">
        <f t="shared" si="172"/>
        <v>0</v>
      </c>
      <c r="FK59" s="18">
        <f t="shared" si="298"/>
        <v>0</v>
      </c>
      <c r="FL59" s="18">
        <f t="shared" si="299"/>
        <v>0</v>
      </c>
      <c r="FM59" s="18">
        <f t="shared" si="300"/>
        <v>0</v>
      </c>
      <c r="FN59" s="18">
        <f t="shared" si="301"/>
        <v>0</v>
      </c>
      <c r="FO59" s="85">
        <f t="shared" si="302"/>
        <v>0</v>
      </c>
      <c r="FP59" s="82">
        <v>0</v>
      </c>
      <c r="FQ59" s="18">
        <f t="shared" si="303"/>
        <v>0</v>
      </c>
      <c r="FR59" s="18">
        <f t="shared" si="304"/>
        <v>0</v>
      </c>
      <c r="FS59" s="18">
        <f t="shared" si="305"/>
        <v>0</v>
      </c>
      <c r="FT59" s="18">
        <f t="shared" si="306"/>
        <v>0</v>
      </c>
      <c r="FU59" s="18">
        <f t="shared" si="173"/>
        <v>0</v>
      </c>
      <c r="FV59" s="18">
        <f t="shared" si="174"/>
        <v>0</v>
      </c>
      <c r="FW59" s="18">
        <f t="shared" si="175"/>
        <v>0</v>
      </c>
      <c r="FX59" s="18">
        <f t="shared" si="176"/>
        <v>0</v>
      </c>
      <c r="FY59" s="18">
        <f t="shared" si="177"/>
        <v>0</v>
      </c>
      <c r="FZ59" s="18">
        <f t="shared" si="307"/>
        <v>0</v>
      </c>
      <c r="GA59" s="18">
        <f t="shared" si="308"/>
        <v>0</v>
      </c>
      <c r="GB59" s="18">
        <f t="shared" si="309"/>
        <v>0</v>
      </c>
      <c r="GC59" s="18">
        <f t="shared" si="310"/>
        <v>0</v>
      </c>
      <c r="GD59" s="85">
        <f t="shared" si="311"/>
        <v>0</v>
      </c>
      <c r="GE59" s="82">
        <v>0</v>
      </c>
      <c r="GF59" s="18">
        <f t="shared" si="312"/>
        <v>0</v>
      </c>
      <c r="GG59" s="18">
        <f t="shared" si="313"/>
        <v>0</v>
      </c>
      <c r="GH59" s="18">
        <f t="shared" si="314"/>
        <v>0</v>
      </c>
      <c r="GI59" s="18">
        <f t="shared" si="315"/>
        <v>0</v>
      </c>
      <c r="GJ59" s="18">
        <f t="shared" si="178"/>
        <v>0</v>
      </c>
      <c r="GK59" s="18">
        <f t="shared" si="179"/>
        <v>0</v>
      </c>
      <c r="GL59" s="18">
        <f t="shared" si="180"/>
        <v>0</v>
      </c>
      <c r="GM59" s="18">
        <f t="shared" si="181"/>
        <v>0</v>
      </c>
      <c r="GN59" s="18">
        <f t="shared" si="182"/>
        <v>0</v>
      </c>
      <c r="GO59" s="18">
        <f t="shared" si="316"/>
        <v>0</v>
      </c>
      <c r="GP59" s="18">
        <f t="shared" si="317"/>
        <v>0</v>
      </c>
      <c r="GQ59" s="18">
        <f t="shared" si="318"/>
        <v>0</v>
      </c>
      <c r="GR59" s="18">
        <f t="shared" si="319"/>
        <v>0</v>
      </c>
      <c r="GS59" s="85">
        <f t="shared" si="320"/>
        <v>0</v>
      </c>
    </row>
    <row r="60" spans="1:201" x14ac:dyDescent="0.2">
      <c r="A60" s="89">
        <v>54</v>
      </c>
      <c r="B60" s="90" t="s">
        <v>77</v>
      </c>
      <c r="C60" s="71">
        <v>441457</v>
      </c>
      <c r="D60" s="71">
        <v>381037</v>
      </c>
      <c r="E60" s="71">
        <f t="shared" si="202"/>
        <v>0.53672975122006972</v>
      </c>
      <c r="F60" s="99">
        <f t="shared" si="203"/>
        <v>0.46327024877993028</v>
      </c>
      <c r="G60" s="84">
        <v>0</v>
      </c>
      <c r="H60" s="18">
        <f t="shared" si="204"/>
        <v>0</v>
      </c>
      <c r="I60" s="18">
        <f t="shared" si="205"/>
        <v>0</v>
      </c>
      <c r="J60" s="18">
        <f t="shared" si="206"/>
        <v>0</v>
      </c>
      <c r="K60" s="18">
        <f t="shared" si="207"/>
        <v>0</v>
      </c>
      <c r="L60" s="18">
        <f t="shared" si="115"/>
        <v>0</v>
      </c>
      <c r="M60" s="18">
        <f t="shared" si="116"/>
        <v>0</v>
      </c>
      <c r="N60" s="18">
        <f t="shared" si="117"/>
        <v>0</v>
      </c>
      <c r="O60" s="18">
        <f t="shared" si="118"/>
        <v>0</v>
      </c>
      <c r="P60" s="18">
        <f t="shared" si="119"/>
        <v>0</v>
      </c>
      <c r="Q60" s="18">
        <f t="shared" si="208"/>
        <v>0</v>
      </c>
      <c r="R60" s="18">
        <f t="shared" si="209"/>
        <v>0</v>
      </c>
      <c r="S60" s="18">
        <f t="shared" si="210"/>
        <v>0</v>
      </c>
      <c r="T60" s="18">
        <f t="shared" si="211"/>
        <v>0</v>
      </c>
      <c r="U60" s="85">
        <f t="shared" si="212"/>
        <v>0</v>
      </c>
      <c r="V60" s="82">
        <v>0</v>
      </c>
      <c r="W60" s="18">
        <f t="shared" si="213"/>
        <v>0</v>
      </c>
      <c r="X60" s="18">
        <f t="shared" si="214"/>
        <v>0</v>
      </c>
      <c r="Y60" s="18">
        <f t="shared" si="215"/>
        <v>0</v>
      </c>
      <c r="Z60" s="18">
        <f t="shared" si="216"/>
        <v>0</v>
      </c>
      <c r="AA60" s="18">
        <f t="shared" si="120"/>
        <v>0</v>
      </c>
      <c r="AB60" s="18">
        <f t="shared" si="121"/>
        <v>0</v>
      </c>
      <c r="AC60" s="18">
        <f t="shared" si="122"/>
        <v>0</v>
      </c>
      <c r="AD60" s="18">
        <f t="shared" si="123"/>
        <v>0</v>
      </c>
      <c r="AE60" s="18">
        <f t="shared" si="124"/>
        <v>0</v>
      </c>
      <c r="AF60" s="18">
        <f t="shared" si="217"/>
        <v>0</v>
      </c>
      <c r="AG60" s="18">
        <f t="shared" si="218"/>
        <v>0</v>
      </c>
      <c r="AH60" s="18">
        <f t="shared" si="219"/>
        <v>0</v>
      </c>
      <c r="AI60" s="18">
        <f t="shared" si="220"/>
        <v>0</v>
      </c>
      <c r="AJ60" s="85">
        <f t="shared" si="221"/>
        <v>0</v>
      </c>
      <c r="AK60" s="82">
        <v>0</v>
      </c>
      <c r="AL60" s="18">
        <f t="shared" si="222"/>
        <v>0</v>
      </c>
      <c r="AM60" s="18">
        <f t="shared" si="223"/>
        <v>0</v>
      </c>
      <c r="AN60" s="18">
        <f t="shared" si="224"/>
        <v>0</v>
      </c>
      <c r="AO60" s="18">
        <f t="shared" si="225"/>
        <v>0</v>
      </c>
      <c r="AP60" s="18">
        <f t="shared" si="125"/>
        <v>0</v>
      </c>
      <c r="AQ60" s="18">
        <f t="shared" si="126"/>
        <v>0</v>
      </c>
      <c r="AR60" s="18">
        <f t="shared" si="127"/>
        <v>0</v>
      </c>
      <c r="AS60" s="18">
        <f t="shared" si="128"/>
        <v>0</v>
      </c>
      <c r="AT60" s="18">
        <f t="shared" si="129"/>
        <v>0</v>
      </c>
      <c r="AU60" s="18">
        <f t="shared" si="226"/>
        <v>0</v>
      </c>
      <c r="AV60" s="18">
        <f t="shared" si="227"/>
        <v>0</v>
      </c>
      <c r="AW60" s="18">
        <f t="shared" si="228"/>
        <v>0</v>
      </c>
      <c r="AX60" s="18">
        <f t="shared" si="229"/>
        <v>0</v>
      </c>
      <c r="AY60" s="85">
        <f t="shared" si="230"/>
        <v>0</v>
      </c>
      <c r="AZ60" s="82">
        <v>0</v>
      </c>
      <c r="BA60" s="18">
        <f t="shared" si="231"/>
        <v>0</v>
      </c>
      <c r="BB60" s="18">
        <f t="shared" si="232"/>
        <v>0</v>
      </c>
      <c r="BC60" s="18">
        <f t="shared" si="233"/>
        <v>0</v>
      </c>
      <c r="BD60" s="18">
        <f t="shared" si="234"/>
        <v>0</v>
      </c>
      <c r="BE60" s="18">
        <f t="shared" si="130"/>
        <v>0</v>
      </c>
      <c r="BF60" s="18">
        <f t="shared" si="131"/>
        <v>0</v>
      </c>
      <c r="BG60" s="18">
        <f t="shared" si="132"/>
        <v>0</v>
      </c>
      <c r="BH60" s="18">
        <f t="shared" si="133"/>
        <v>0</v>
      </c>
      <c r="BI60" s="18">
        <f t="shared" si="134"/>
        <v>0</v>
      </c>
      <c r="BJ60" s="18">
        <f t="shared" si="235"/>
        <v>0</v>
      </c>
      <c r="BK60" s="18">
        <f t="shared" si="236"/>
        <v>0</v>
      </c>
      <c r="BL60" s="18">
        <f t="shared" si="237"/>
        <v>0</v>
      </c>
      <c r="BM60" s="18">
        <f t="shared" si="238"/>
        <v>0</v>
      </c>
      <c r="BN60" s="85">
        <f t="shared" si="239"/>
        <v>0</v>
      </c>
      <c r="BO60" s="82">
        <v>0</v>
      </c>
      <c r="BP60" s="18">
        <f t="shared" si="240"/>
        <v>0</v>
      </c>
      <c r="BQ60" s="18">
        <f t="shared" si="241"/>
        <v>0</v>
      </c>
      <c r="BR60" s="18">
        <f t="shared" si="242"/>
        <v>0</v>
      </c>
      <c r="BS60" s="18">
        <f t="shared" si="243"/>
        <v>0</v>
      </c>
      <c r="BT60" s="18">
        <f t="shared" si="136"/>
        <v>0</v>
      </c>
      <c r="BU60" s="18">
        <f t="shared" si="187"/>
        <v>0</v>
      </c>
      <c r="BV60" s="18">
        <f t="shared" si="199"/>
        <v>0</v>
      </c>
      <c r="BW60" s="18">
        <f t="shared" si="200"/>
        <v>0</v>
      </c>
      <c r="BX60" s="18">
        <f t="shared" si="201"/>
        <v>0</v>
      </c>
      <c r="BY60" s="18">
        <f t="shared" si="244"/>
        <v>0</v>
      </c>
      <c r="BZ60" s="18">
        <f t="shared" si="245"/>
        <v>0</v>
      </c>
      <c r="CA60" s="18">
        <f t="shared" si="246"/>
        <v>0</v>
      </c>
      <c r="CB60" s="18">
        <f t="shared" si="247"/>
        <v>0</v>
      </c>
      <c r="CC60" s="85">
        <f t="shared" si="248"/>
        <v>0</v>
      </c>
      <c r="CD60" s="82">
        <v>0</v>
      </c>
      <c r="CE60" s="18">
        <f t="shared" si="249"/>
        <v>0</v>
      </c>
      <c r="CF60" s="18">
        <f t="shared" si="250"/>
        <v>0</v>
      </c>
      <c r="CG60" s="18">
        <f t="shared" si="251"/>
        <v>0</v>
      </c>
      <c r="CH60" s="18">
        <f t="shared" si="252"/>
        <v>0</v>
      </c>
      <c r="CI60" s="18">
        <f t="shared" si="143"/>
        <v>0</v>
      </c>
      <c r="CJ60" s="18">
        <f t="shared" si="144"/>
        <v>0</v>
      </c>
      <c r="CK60" s="18">
        <f t="shared" si="145"/>
        <v>0</v>
      </c>
      <c r="CL60" s="18">
        <f t="shared" si="146"/>
        <v>0</v>
      </c>
      <c r="CM60" s="18">
        <f t="shared" si="147"/>
        <v>0</v>
      </c>
      <c r="CN60" s="18">
        <f t="shared" si="253"/>
        <v>0</v>
      </c>
      <c r="CO60" s="18">
        <f t="shared" si="254"/>
        <v>0</v>
      </c>
      <c r="CP60" s="18">
        <f t="shared" si="255"/>
        <v>0</v>
      </c>
      <c r="CQ60" s="18">
        <f t="shared" si="256"/>
        <v>0</v>
      </c>
      <c r="CR60" s="85">
        <f t="shared" si="257"/>
        <v>0</v>
      </c>
      <c r="CS60" s="82">
        <v>0</v>
      </c>
      <c r="CT60" s="18">
        <f t="shared" si="258"/>
        <v>0</v>
      </c>
      <c r="CU60" s="18">
        <f t="shared" si="259"/>
        <v>0</v>
      </c>
      <c r="CV60" s="18">
        <f t="shared" si="260"/>
        <v>0</v>
      </c>
      <c r="CW60" s="18">
        <f t="shared" si="261"/>
        <v>0</v>
      </c>
      <c r="CX60" s="18">
        <f t="shared" si="148"/>
        <v>0</v>
      </c>
      <c r="CY60" s="18">
        <f t="shared" si="149"/>
        <v>0</v>
      </c>
      <c r="CZ60" s="18">
        <f t="shared" si="150"/>
        <v>0</v>
      </c>
      <c r="DA60" s="18">
        <f t="shared" si="151"/>
        <v>0</v>
      </c>
      <c r="DB60" s="18">
        <f t="shared" si="152"/>
        <v>0</v>
      </c>
      <c r="DC60" s="18">
        <f t="shared" si="262"/>
        <v>0</v>
      </c>
      <c r="DD60" s="18">
        <f t="shared" si="263"/>
        <v>0</v>
      </c>
      <c r="DE60" s="18">
        <f t="shared" si="264"/>
        <v>0</v>
      </c>
      <c r="DF60" s="18">
        <f t="shared" si="265"/>
        <v>0</v>
      </c>
      <c r="DG60" s="85">
        <f t="shared" si="266"/>
        <v>0</v>
      </c>
      <c r="DH60" s="82">
        <v>0</v>
      </c>
      <c r="DI60" s="18">
        <f t="shared" si="267"/>
        <v>0</v>
      </c>
      <c r="DJ60" s="18">
        <f t="shared" si="268"/>
        <v>0</v>
      </c>
      <c r="DK60" s="18">
        <f t="shared" si="269"/>
        <v>0</v>
      </c>
      <c r="DL60" s="18">
        <f t="shared" si="270"/>
        <v>0</v>
      </c>
      <c r="DM60" s="18">
        <f t="shared" si="153"/>
        <v>0</v>
      </c>
      <c r="DN60" s="18">
        <f t="shared" si="154"/>
        <v>0</v>
      </c>
      <c r="DO60" s="18">
        <f t="shared" si="155"/>
        <v>0</v>
      </c>
      <c r="DP60" s="18">
        <f t="shared" si="156"/>
        <v>0</v>
      </c>
      <c r="DQ60" s="18">
        <f t="shared" si="157"/>
        <v>0</v>
      </c>
      <c r="DR60" s="18">
        <f t="shared" si="271"/>
        <v>0</v>
      </c>
      <c r="DS60" s="18">
        <f t="shared" si="272"/>
        <v>0</v>
      </c>
      <c r="DT60" s="18">
        <f t="shared" si="273"/>
        <v>0</v>
      </c>
      <c r="DU60" s="18">
        <f t="shared" si="274"/>
        <v>0</v>
      </c>
      <c r="DV60" s="85">
        <f t="shared" si="275"/>
        <v>0</v>
      </c>
      <c r="DW60" s="82">
        <v>0</v>
      </c>
      <c r="DX60" s="18">
        <f t="shared" si="276"/>
        <v>0</v>
      </c>
      <c r="DY60" s="18">
        <f t="shared" si="277"/>
        <v>0</v>
      </c>
      <c r="DZ60" s="18">
        <f t="shared" si="278"/>
        <v>0</v>
      </c>
      <c r="EA60" s="18">
        <f t="shared" si="279"/>
        <v>0</v>
      </c>
      <c r="EB60" s="18">
        <f t="shared" si="158"/>
        <v>0</v>
      </c>
      <c r="EC60" s="18">
        <f t="shared" si="159"/>
        <v>0</v>
      </c>
      <c r="ED60" s="18">
        <f t="shared" si="160"/>
        <v>0</v>
      </c>
      <c r="EE60" s="18">
        <f t="shared" si="161"/>
        <v>0</v>
      </c>
      <c r="EF60" s="18">
        <f t="shared" si="162"/>
        <v>0</v>
      </c>
      <c r="EG60" s="18">
        <f t="shared" si="280"/>
        <v>0</v>
      </c>
      <c r="EH60" s="18">
        <f t="shared" si="281"/>
        <v>0</v>
      </c>
      <c r="EI60" s="18">
        <f t="shared" si="282"/>
        <v>0</v>
      </c>
      <c r="EJ60" s="18">
        <f t="shared" si="283"/>
        <v>0</v>
      </c>
      <c r="EK60" s="85">
        <f t="shared" si="284"/>
        <v>0</v>
      </c>
      <c r="EL60" s="82">
        <v>0</v>
      </c>
      <c r="EM60" s="18">
        <f t="shared" si="285"/>
        <v>0</v>
      </c>
      <c r="EN60" s="18">
        <f t="shared" si="286"/>
        <v>0</v>
      </c>
      <c r="EO60" s="18">
        <f t="shared" si="287"/>
        <v>0</v>
      </c>
      <c r="EP60" s="18">
        <f t="shared" si="288"/>
        <v>0</v>
      </c>
      <c r="EQ60" s="18">
        <f t="shared" si="163"/>
        <v>0</v>
      </c>
      <c r="ER60" s="18">
        <f t="shared" si="164"/>
        <v>0</v>
      </c>
      <c r="ES60" s="18">
        <f t="shared" si="165"/>
        <v>0</v>
      </c>
      <c r="ET60" s="18">
        <f t="shared" si="166"/>
        <v>0</v>
      </c>
      <c r="EU60" s="18">
        <f t="shared" si="167"/>
        <v>0</v>
      </c>
      <c r="EV60" s="18">
        <f t="shared" si="289"/>
        <v>0</v>
      </c>
      <c r="EW60" s="18">
        <f t="shared" si="290"/>
        <v>0</v>
      </c>
      <c r="EX60" s="18">
        <f t="shared" si="291"/>
        <v>0</v>
      </c>
      <c r="EY60" s="18">
        <f t="shared" si="292"/>
        <v>0</v>
      </c>
      <c r="EZ60" s="85">
        <f t="shared" si="293"/>
        <v>0</v>
      </c>
      <c r="FA60" s="82">
        <v>0</v>
      </c>
      <c r="FB60" s="18">
        <f t="shared" si="294"/>
        <v>0</v>
      </c>
      <c r="FC60" s="18">
        <f t="shared" si="295"/>
        <v>0</v>
      </c>
      <c r="FD60" s="18">
        <f t="shared" si="296"/>
        <v>0</v>
      </c>
      <c r="FE60" s="18">
        <f t="shared" si="297"/>
        <v>0</v>
      </c>
      <c r="FF60" s="18">
        <f t="shared" si="168"/>
        <v>0</v>
      </c>
      <c r="FG60" s="18">
        <f t="shared" si="169"/>
        <v>0</v>
      </c>
      <c r="FH60" s="18">
        <f t="shared" si="170"/>
        <v>0</v>
      </c>
      <c r="FI60" s="18">
        <f t="shared" si="171"/>
        <v>0</v>
      </c>
      <c r="FJ60" s="18">
        <f t="shared" si="172"/>
        <v>0</v>
      </c>
      <c r="FK60" s="18">
        <f t="shared" si="298"/>
        <v>0</v>
      </c>
      <c r="FL60" s="18">
        <f t="shared" si="299"/>
        <v>0</v>
      </c>
      <c r="FM60" s="18">
        <f t="shared" si="300"/>
        <v>0</v>
      </c>
      <c r="FN60" s="18">
        <f t="shared" si="301"/>
        <v>0</v>
      </c>
      <c r="FO60" s="85">
        <f t="shared" si="302"/>
        <v>0</v>
      </c>
      <c r="FP60" s="82">
        <v>0</v>
      </c>
      <c r="FQ60" s="18">
        <f t="shared" si="303"/>
        <v>0</v>
      </c>
      <c r="FR60" s="18">
        <f t="shared" si="304"/>
        <v>0</v>
      </c>
      <c r="FS60" s="18">
        <f t="shared" si="305"/>
        <v>0</v>
      </c>
      <c r="FT60" s="18">
        <f t="shared" si="306"/>
        <v>0</v>
      </c>
      <c r="FU60" s="18">
        <f t="shared" si="173"/>
        <v>0</v>
      </c>
      <c r="FV60" s="18">
        <f t="shared" si="174"/>
        <v>0</v>
      </c>
      <c r="FW60" s="18">
        <f t="shared" si="175"/>
        <v>0</v>
      </c>
      <c r="FX60" s="18">
        <f t="shared" si="176"/>
        <v>0</v>
      </c>
      <c r="FY60" s="18">
        <f t="shared" si="177"/>
        <v>0</v>
      </c>
      <c r="FZ60" s="18">
        <f t="shared" si="307"/>
        <v>0</v>
      </c>
      <c r="GA60" s="18">
        <f t="shared" si="308"/>
        <v>0</v>
      </c>
      <c r="GB60" s="18">
        <f t="shared" si="309"/>
        <v>0</v>
      </c>
      <c r="GC60" s="18">
        <f t="shared" si="310"/>
        <v>0</v>
      </c>
      <c r="GD60" s="85">
        <f t="shared" si="311"/>
        <v>0</v>
      </c>
      <c r="GE60" s="82">
        <v>0</v>
      </c>
      <c r="GF60" s="18">
        <f t="shared" si="312"/>
        <v>0</v>
      </c>
      <c r="GG60" s="18">
        <f t="shared" si="313"/>
        <v>0</v>
      </c>
      <c r="GH60" s="18">
        <f t="shared" si="314"/>
        <v>0</v>
      </c>
      <c r="GI60" s="18">
        <f t="shared" si="315"/>
        <v>0</v>
      </c>
      <c r="GJ60" s="18">
        <f t="shared" si="178"/>
        <v>0</v>
      </c>
      <c r="GK60" s="18">
        <f t="shared" si="179"/>
        <v>0</v>
      </c>
      <c r="GL60" s="18">
        <f t="shared" si="180"/>
        <v>0</v>
      </c>
      <c r="GM60" s="18">
        <f t="shared" si="181"/>
        <v>0</v>
      </c>
      <c r="GN60" s="18">
        <f t="shared" si="182"/>
        <v>0</v>
      </c>
      <c r="GO60" s="18">
        <f t="shared" si="316"/>
        <v>0</v>
      </c>
      <c r="GP60" s="18">
        <f t="shared" si="317"/>
        <v>0</v>
      </c>
      <c r="GQ60" s="18">
        <f t="shared" si="318"/>
        <v>0</v>
      </c>
      <c r="GR60" s="18">
        <f t="shared" si="319"/>
        <v>0</v>
      </c>
      <c r="GS60" s="85">
        <f t="shared" si="320"/>
        <v>0</v>
      </c>
    </row>
    <row r="61" spans="1:201" x14ac:dyDescent="0.2">
      <c r="A61" s="89">
        <v>55</v>
      </c>
      <c r="B61" s="81" t="s">
        <v>46</v>
      </c>
      <c r="C61" s="71">
        <v>441457</v>
      </c>
      <c r="D61" s="71">
        <v>381037</v>
      </c>
      <c r="E61" s="71">
        <f t="shared" si="202"/>
        <v>0.53672975122006972</v>
      </c>
      <c r="F61" s="99">
        <f t="shared" si="203"/>
        <v>0.46327024877993028</v>
      </c>
      <c r="G61" s="84">
        <v>0</v>
      </c>
      <c r="H61" s="18">
        <f t="shared" si="204"/>
        <v>0</v>
      </c>
      <c r="I61" s="18">
        <f t="shared" si="205"/>
        <v>0</v>
      </c>
      <c r="J61" s="18">
        <f t="shared" si="206"/>
        <v>0</v>
      </c>
      <c r="K61" s="18">
        <f t="shared" si="207"/>
        <v>0</v>
      </c>
      <c r="L61" s="18">
        <f t="shared" si="115"/>
        <v>0</v>
      </c>
      <c r="M61" s="18">
        <f t="shared" si="116"/>
        <v>0</v>
      </c>
      <c r="N61" s="18">
        <f t="shared" si="117"/>
        <v>0</v>
      </c>
      <c r="O61" s="18">
        <f t="shared" si="118"/>
        <v>0</v>
      </c>
      <c r="P61" s="18">
        <f t="shared" si="119"/>
        <v>0</v>
      </c>
      <c r="Q61" s="18">
        <f t="shared" si="208"/>
        <v>0</v>
      </c>
      <c r="R61" s="18">
        <f t="shared" si="209"/>
        <v>0</v>
      </c>
      <c r="S61" s="18">
        <f t="shared" si="210"/>
        <v>0</v>
      </c>
      <c r="T61" s="18">
        <f t="shared" si="211"/>
        <v>0</v>
      </c>
      <c r="U61" s="85">
        <f t="shared" si="212"/>
        <v>0</v>
      </c>
      <c r="V61" s="82">
        <v>0</v>
      </c>
      <c r="W61" s="18">
        <f t="shared" si="213"/>
        <v>0</v>
      </c>
      <c r="X61" s="18">
        <f t="shared" si="214"/>
        <v>0</v>
      </c>
      <c r="Y61" s="18">
        <f t="shared" si="215"/>
        <v>0</v>
      </c>
      <c r="Z61" s="18">
        <f t="shared" si="216"/>
        <v>0</v>
      </c>
      <c r="AA61" s="18">
        <f t="shared" si="120"/>
        <v>0</v>
      </c>
      <c r="AB61" s="18">
        <f t="shared" si="121"/>
        <v>0</v>
      </c>
      <c r="AC61" s="18">
        <f t="shared" si="122"/>
        <v>0</v>
      </c>
      <c r="AD61" s="18">
        <f t="shared" si="123"/>
        <v>0</v>
      </c>
      <c r="AE61" s="18">
        <f t="shared" si="124"/>
        <v>0</v>
      </c>
      <c r="AF61" s="18">
        <f t="shared" si="217"/>
        <v>0</v>
      </c>
      <c r="AG61" s="18">
        <f t="shared" si="218"/>
        <v>0</v>
      </c>
      <c r="AH61" s="18">
        <f t="shared" si="219"/>
        <v>0</v>
      </c>
      <c r="AI61" s="18">
        <f t="shared" si="220"/>
        <v>0</v>
      </c>
      <c r="AJ61" s="85">
        <f t="shared" si="221"/>
        <v>0</v>
      </c>
      <c r="AK61" s="82">
        <v>0</v>
      </c>
      <c r="AL61" s="18">
        <f t="shared" si="222"/>
        <v>0</v>
      </c>
      <c r="AM61" s="18">
        <f t="shared" si="223"/>
        <v>0</v>
      </c>
      <c r="AN61" s="18">
        <f t="shared" si="224"/>
        <v>0</v>
      </c>
      <c r="AO61" s="18">
        <f t="shared" si="225"/>
        <v>0</v>
      </c>
      <c r="AP61" s="18">
        <f t="shared" si="125"/>
        <v>0</v>
      </c>
      <c r="AQ61" s="18">
        <f t="shared" si="126"/>
        <v>0</v>
      </c>
      <c r="AR61" s="18">
        <f t="shared" si="127"/>
        <v>0</v>
      </c>
      <c r="AS61" s="18">
        <f t="shared" si="128"/>
        <v>0</v>
      </c>
      <c r="AT61" s="18">
        <f t="shared" si="129"/>
        <v>0</v>
      </c>
      <c r="AU61" s="18">
        <f t="shared" si="226"/>
        <v>0</v>
      </c>
      <c r="AV61" s="18">
        <f t="shared" si="227"/>
        <v>0</v>
      </c>
      <c r="AW61" s="18">
        <f t="shared" si="228"/>
        <v>0</v>
      </c>
      <c r="AX61" s="18">
        <f t="shared" si="229"/>
        <v>0</v>
      </c>
      <c r="AY61" s="85">
        <f t="shared" si="230"/>
        <v>0</v>
      </c>
      <c r="AZ61" s="82">
        <v>0</v>
      </c>
      <c r="BA61" s="18">
        <f t="shared" si="231"/>
        <v>0</v>
      </c>
      <c r="BB61" s="18">
        <f t="shared" si="232"/>
        <v>0</v>
      </c>
      <c r="BC61" s="18">
        <f t="shared" si="233"/>
        <v>0</v>
      </c>
      <c r="BD61" s="18">
        <f t="shared" si="234"/>
        <v>0</v>
      </c>
      <c r="BE61" s="18">
        <f t="shared" si="130"/>
        <v>0</v>
      </c>
      <c r="BF61" s="18">
        <f t="shared" si="131"/>
        <v>0</v>
      </c>
      <c r="BG61" s="18">
        <f t="shared" si="132"/>
        <v>0</v>
      </c>
      <c r="BH61" s="18">
        <f t="shared" si="133"/>
        <v>0</v>
      </c>
      <c r="BI61" s="18">
        <f t="shared" si="134"/>
        <v>0</v>
      </c>
      <c r="BJ61" s="18">
        <f t="shared" si="235"/>
        <v>0</v>
      </c>
      <c r="BK61" s="18">
        <f t="shared" si="236"/>
        <v>0</v>
      </c>
      <c r="BL61" s="18">
        <f t="shared" si="237"/>
        <v>0</v>
      </c>
      <c r="BM61" s="18">
        <f t="shared" si="238"/>
        <v>0</v>
      </c>
      <c r="BN61" s="85">
        <f t="shared" si="239"/>
        <v>0</v>
      </c>
      <c r="BO61" s="82">
        <v>0</v>
      </c>
      <c r="BP61" s="18">
        <f t="shared" si="240"/>
        <v>0</v>
      </c>
      <c r="BQ61" s="18">
        <f t="shared" si="241"/>
        <v>0</v>
      </c>
      <c r="BR61" s="18">
        <f t="shared" si="242"/>
        <v>0</v>
      </c>
      <c r="BS61" s="18">
        <f t="shared" si="243"/>
        <v>0</v>
      </c>
      <c r="BT61" s="18">
        <f t="shared" si="136"/>
        <v>0</v>
      </c>
      <c r="BU61" s="18">
        <f t="shared" si="187"/>
        <v>0</v>
      </c>
      <c r="BV61" s="18">
        <f t="shared" si="199"/>
        <v>0</v>
      </c>
      <c r="BW61" s="18">
        <f t="shared" si="200"/>
        <v>0</v>
      </c>
      <c r="BX61" s="18">
        <f t="shared" si="201"/>
        <v>0</v>
      </c>
      <c r="BY61" s="18">
        <f t="shared" si="244"/>
        <v>0</v>
      </c>
      <c r="BZ61" s="18">
        <f t="shared" si="245"/>
        <v>0</v>
      </c>
      <c r="CA61" s="18">
        <f t="shared" si="246"/>
        <v>0</v>
      </c>
      <c r="CB61" s="18">
        <f t="shared" si="247"/>
        <v>0</v>
      </c>
      <c r="CC61" s="85">
        <f t="shared" si="248"/>
        <v>0</v>
      </c>
      <c r="CD61" s="82">
        <v>0</v>
      </c>
      <c r="CE61" s="18">
        <f t="shared" si="249"/>
        <v>0</v>
      </c>
      <c r="CF61" s="18">
        <f t="shared" si="250"/>
        <v>0</v>
      </c>
      <c r="CG61" s="18">
        <f t="shared" si="251"/>
        <v>0</v>
      </c>
      <c r="CH61" s="18">
        <f t="shared" si="252"/>
        <v>0</v>
      </c>
      <c r="CI61" s="18">
        <f t="shared" si="143"/>
        <v>0</v>
      </c>
      <c r="CJ61" s="18">
        <f t="shared" si="144"/>
        <v>0</v>
      </c>
      <c r="CK61" s="18">
        <f t="shared" si="145"/>
        <v>0</v>
      </c>
      <c r="CL61" s="18">
        <f t="shared" si="146"/>
        <v>0</v>
      </c>
      <c r="CM61" s="18">
        <f t="shared" si="147"/>
        <v>0</v>
      </c>
      <c r="CN61" s="18">
        <f t="shared" si="253"/>
        <v>0</v>
      </c>
      <c r="CO61" s="18">
        <f t="shared" si="254"/>
        <v>0</v>
      </c>
      <c r="CP61" s="18">
        <f t="shared" si="255"/>
        <v>0</v>
      </c>
      <c r="CQ61" s="18">
        <f t="shared" si="256"/>
        <v>0</v>
      </c>
      <c r="CR61" s="85">
        <f t="shared" si="257"/>
        <v>0</v>
      </c>
      <c r="CS61" s="82">
        <v>0</v>
      </c>
      <c r="CT61" s="18">
        <f t="shared" si="258"/>
        <v>0</v>
      </c>
      <c r="CU61" s="18">
        <f t="shared" si="259"/>
        <v>0</v>
      </c>
      <c r="CV61" s="18">
        <f t="shared" si="260"/>
        <v>0</v>
      </c>
      <c r="CW61" s="18">
        <f t="shared" si="261"/>
        <v>0</v>
      </c>
      <c r="CX61" s="18">
        <f t="shared" si="148"/>
        <v>0</v>
      </c>
      <c r="CY61" s="18">
        <f t="shared" si="149"/>
        <v>0</v>
      </c>
      <c r="CZ61" s="18">
        <f t="shared" si="150"/>
        <v>0</v>
      </c>
      <c r="DA61" s="18">
        <f t="shared" si="151"/>
        <v>0</v>
      </c>
      <c r="DB61" s="18">
        <f t="shared" si="152"/>
        <v>0</v>
      </c>
      <c r="DC61" s="18">
        <f t="shared" si="262"/>
        <v>0</v>
      </c>
      <c r="DD61" s="18">
        <f t="shared" si="263"/>
        <v>0</v>
      </c>
      <c r="DE61" s="18">
        <f t="shared" si="264"/>
        <v>0</v>
      </c>
      <c r="DF61" s="18">
        <f t="shared" si="265"/>
        <v>0</v>
      </c>
      <c r="DG61" s="85">
        <f t="shared" si="266"/>
        <v>0</v>
      </c>
      <c r="DH61" s="82">
        <v>0</v>
      </c>
      <c r="DI61" s="18">
        <f t="shared" si="267"/>
        <v>0</v>
      </c>
      <c r="DJ61" s="18">
        <f t="shared" si="268"/>
        <v>0</v>
      </c>
      <c r="DK61" s="18">
        <f t="shared" si="269"/>
        <v>0</v>
      </c>
      <c r="DL61" s="18">
        <f t="shared" si="270"/>
        <v>0</v>
      </c>
      <c r="DM61" s="18">
        <f t="shared" si="153"/>
        <v>0</v>
      </c>
      <c r="DN61" s="18">
        <f t="shared" si="154"/>
        <v>0</v>
      </c>
      <c r="DO61" s="18">
        <f t="shared" si="155"/>
        <v>0</v>
      </c>
      <c r="DP61" s="18">
        <f t="shared" si="156"/>
        <v>0</v>
      </c>
      <c r="DQ61" s="18">
        <f t="shared" si="157"/>
        <v>0</v>
      </c>
      <c r="DR61" s="18">
        <f t="shared" si="271"/>
        <v>0</v>
      </c>
      <c r="DS61" s="18">
        <f t="shared" si="272"/>
        <v>0</v>
      </c>
      <c r="DT61" s="18">
        <f t="shared" si="273"/>
        <v>0</v>
      </c>
      <c r="DU61" s="18">
        <f t="shared" si="274"/>
        <v>0</v>
      </c>
      <c r="DV61" s="85">
        <f t="shared" si="275"/>
        <v>0</v>
      </c>
      <c r="DW61" s="82">
        <v>0</v>
      </c>
      <c r="DX61" s="18">
        <f t="shared" si="276"/>
        <v>0</v>
      </c>
      <c r="DY61" s="18">
        <f t="shared" si="277"/>
        <v>0</v>
      </c>
      <c r="DZ61" s="18">
        <f t="shared" si="278"/>
        <v>0</v>
      </c>
      <c r="EA61" s="18">
        <f t="shared" si="279"/>
        <v>0</v>
      </c>
      <c r="EB61" s="18">
        <f t="shared" si="158"/>
        <v>0</v>
      </c>
      <c r="EC61" s="18">
        <f t="shared" si="159"/>
        <v>0</v>
      </c>
      <c r="ED61" s="18">
        <f t="shared" si="160"/>
        <v>0</v>
      </c>
      <c r="EE61" s="18">
        <f t="shared" si="161"/>
        <v>0</v>
      </c>
      <c r="EF61" s="18">
        <f t="shared" si="162"/>
        <v>0</v>
      </c>
      <c r="EG61" s="18">
        <f t="shared" si="280"/>
        <v>0</v>
      </c>
      <c r="EH61" s="18">
        <f t="shared" si="281"/>
        <v>0</v>
      </c>
      <c r="EI61" s="18">
        <f t="shared" si="282"/>
        <v>0</v>
      </c>
      <c r="EJ61" s="18">
        <f t="shared" si="283"/>
        <v>0</v>
      </c>
      <c r="EK61" s="85">
        <f t="shared" si="284"/>
        <v>0</v>
      </c>
      <c r="EL61" s="82">
        <v>0</v>
      </c>
      <c r="EM61" s="18">
        <f t="shared" si="285"/>
        <v>0</v>
      </c>
      <c r="EN61" s="18">
        <f t="shared" si="286"/>
        <v>0</v>
      </c>
      <c r="EO61" s="18">
        <f t="shared" si="287"/>
        <v>0</v>
      </c>
      <c r="EP61" s="18">
        <f t="shared" si="288"/>
        <v>0</v>
      </c>
      <c r="EQ61" s="18">
        <f t="shared" si="163"/>
        <v>0</v>
      </c>
      <c r="ER61" s="18">
        <f t="shared" si="164"/>
        <v>0</v>
      </c>
      <c r="ES61" s="18">
        <f t="shared" si="165"/>
        <v>0</v>
      </c>
      <c r="ET61" s="18">
        <f t="shared" si="166"/>
        <v>0</v>
      </c>
      <c r="EU61" s="18">
        <f t="shared" si="167"/>
        <v>0</v>
      </c>
      <c r="EV61" s="18">
        <f t="shared" si="289"/>
        <v>0</v>
      </c>
      <c r="EW61" s="18">
        <f t="shared" si="290"/>
        <v>0</v>
      </c>
      <c r="EX61" s="18">
        <f t="shared" si="291"/>
        <v>0</v>
      </c>
      <c r="EY61" s="18">
        <f t="shared" si="292"/>
        <v>0</v>
      </c>
      <c r="EZ61" s="85">
        <f t="shared" si="293"/>
        <v>0</v>
      </c>
      <c r="FA61" s="82">
        <v>0</v>
      </c>
      <c r="FB61" s="18">
        <f t="shared" si="294"/>
        <v>0</v>
      </c>
      <c r="FC61" s="18">
        <f t="shared" si="295"/>
        <v>0</v>
      </c>
      <c r="FD61" s="18">
        <f t="shared" si="296"/>
        <v>0</v>
      </c>
      <c r="FE61" s="18">
        <f t="shared" si="297"/>
        <v>0</v>
      </c>
      <c r="FF61" s="18">
        <f t="shared" si="168"/>
        <v>0</v>
      </c>
      <c r="FG61" s="18">
        <f t="shared" si="169"/>
        <v>0</v>
      </c>
      <c r="FH61" s="18">
        <f t="shared" si="170"/>
        <v>0</v>
      </c>
      <c r="FI61" s="18">
        <f t="shared" si="171"/>
        <v>0</v>
      </c>
      <c r="FJ61" s="18">
        <f t="shared" si="172"/>
        <v>0</v>
      </c>
      <c r="FK61" s="18">
        <f t="shared" si="298"/>
        <v>0</v>
      </c>
      <c r="FL61" s="18">
        <f t="shared" si="299"/>
        <v>0</v>
      </c>
      <c r="FM61" s="18">
        <f t="shared" si="300"/>
        <v>0</v>
      </c>
      <c r="FN61" s="18">
        <f t="shared" si="301"/>
        <v>0</v>
      </c>
      <c r="FO61" s="85">
        <f t="shared" si="302"/>
        <v>0</v>
      </c>
      <c r="FP61" s="82">
        <v>0</v>
      </c>
      <c r="FQ61" s="18">
        <f t="shared" si="303"/>
        <v>0</v>
      </c>
      <c r="FR61" s="18">
        <f t="shared" si="304"/>
        <v>0</v>
      </c>
      <c r="FS61" s="18">
        <f t="shared" si="305"/>
        <v>0</v>
      </c>
      <c r="FT61" s="18">
        <f t="shared" si="306"/>
        <v>0</v>
      </c>
      <c r="FU61" s="18">
        <f t="shared" si="173"/>
        <v>0</v>
      </c>
      <c r="FV61" s="18">
        <f t="shared" si="174"/>
        <v>0</v>
      </c>
      <c r="FW61" s="18">
        <f t="shared" si="175"/>
        <v>0</v>
      </c>
      <c r="FX61" s="18">
        <f t="shared" si="176"/>
        <v>0</v>
      </c>
      <c r="FY61" s="18">
        <f t="shared" si="177"/>
        <v>0</v>
      </c>
      <c r="FZ61" s="18">
        <f t="shared" si="307"/>
        <v>0</v>
      </c>
      <c r="GA61" s="18">
        <f t="shared" si="308"/>
        <v>0</v>
      </c>
      <c r="GB61" s="18">
        <f t="shared" si="309"/>
        <v>0</v>
      </c>
      <c r="GC61" s="18">
        <f t="shared" si="310"/>
        <v>0</v>
      </c>
      <c r="GD61" s="85">
        <f t="shared" si="311"/>
        <v>0</v>
      </c>
      <c r="GE61" s="82">
        <v>0</v>
      </c>
      <c r="GF61" s="18">
        <f t="shared" si="312"/>
        <v>0</v>
      </c>
      <c r="GG61" s="18">
        <f t="shared" si="313"/>
        <v>0</v>
      </c>
      <c r="GH61" s="18">
        <f t="shared" si="314"/>
        <v>0</v>
      </c>
      <c r="GI61" s="18">
        <f t="shared" si="315"/>
        <v>0</v>
      </c>
      <c r="GJ61" s="18">
        <f t="shared" si="178"/>
        <v>0</v>
      </c>
      <c r="GK61" s="18">
        <f t="shared" si="179"/>
        <v>0</v>
      </c>
      <c r="GL61" s="18">
        <f t="shared" si="180"/>
        <v>0</v>
      </c>
      <c r="GM61" s="18">
        <f t="shared" si="181"/>
        <v>0</v>
      </c>
      <c r="GN61" s="18">
        <f t="shared" si="182"/>
        <v>0</v>
      </c>
      <c r="GO61" s="18">
        <f t="shared" si="316"/>
        <v>0</v>
      </c>
      <c r="GP61" s="18">
        <f t="shared" si="317"/>
        <v>0</v>
      </c>
      <c r="GQ61" s="18">
        <f t="shared" si="318"/>
        <v>0</v>
      </c>
      <c r="GR61" s="18">
        <f t="shared" si="319"/>
        <v>0</v>
      </c>
      <c r="GS61" s="85">
        <f t="shared" si="320"/>
        <v>0</v>
      </c>
    </row>
    <row r="62" spans="1:201" x14ac:dyDescent="0.2">
      <c r="A62" s="89">
        <v>56</v>
      </c>
      <c r="B62" s="90" t="s">
        <v>48</v>
      </c>
      <c r="C62" s="71">
        <v>441457</v>
      </c>
      <c r="D62" s="71">
        <v>381037</v>
      </c>
      <c r="E62" s="71">
        <f t="shared" si="202"/>
        <v>0.53672975122006972</v>
      </c>
      <c r="F62" s="99">
        <f t="shared" si="203"/>
        <v>0.46327024877993028</v>
      </c>
      <c r="G62" s="84">
        <v>0</v>
      </c>
      <c r="H62" s="18">
        <f t="shared" si="204"/>
        <v>0</v>
      </c>
      <c r="I62" s="18">
        <f t="shared" si="205"/>
        <v>0</v>
      </c>
      <c r="J62" s="18">
        <f t="shared" si="206"/>
        <v>0</v>
      </c>
      <c r="K62" s="18">
        <f t="shared" si="207"/>
        <v>0</v>
      </c>
      <c r="L62" s="18">
        <f t="shared" si="115"/>
        <v>0</v>
      </c>
      <c r="M62" s="18">
        <f t="shared" si="116"/>
        <v>0</v>
      </c>
      <c r="N62" s="18">
        <f t="shared" si="117"/>
        <v>0</v>
      </c>
      <c r="O62" s="18">
        <f t="shared" si="118"/>
        <v>0</v>
      </c>
      <c r="P62" s="18">
        <f t="shared" si="119"/>
        <v>0</v>
      </c>
      <c r="Q62" s="18">
        <f t="shared" si="208"/>
        <v>0</v>
      </c>
      <c r="R62" s="18">
        <f t="shared" si="209"/>
        <v>0</v>
      </c>
      <c r="S62" s="18">
        <f t="shared" si="210"/>
        <v>0</v>
      </c>
      <c r="T62" s="18">
        <f t="shared" si="211"/>
        <v>0</v>
      </c>
      <c r="U62" s="85">
        <f t="shared" si="212"/>
        <v>0</v>
      </c>
      <c r="V62" s="82">
        <v>0</v>
      </c>
      <c r="W62" s="18">
        <f t="shared" si="213"/>
        <v>0</v>
      </c>
      <c r="X62" s="18">
        <f t="shared" si="214"/>
        <v>0</v>
      </c>
      <c r="Y62" s="18">
        <f t="shared" si="215"/>
        <v>0</v>
      </c>
      <c r="Z62" s="18">
        <f t="shared" si="216"/>
        <v>0</v>
      </c>
      <c r="AA62" s="18">
        <f t="shared" si="120"/>
        <v>0</v>
      </c>
      <c r="AB62" s="18">
        <f t="shared" si="121"/>
        <v>0</v>
      </c>
      <c r="AC62" s="18">
        <f t="shared" si="122"/>
        <v>0</v>
      </c>
      <c r="AD62" s="18">
        <f t="shared" si="123"/>
        <v>0</v>
      </c>
      <c r="AE62" s="18">
        <f t="shared" si="124"/>
        <v>0</v>
      </c>
      <c r="AF62" s="18">
        <f t="shared" si="217"/>
        <v>0</v>
      </c>
      <c r="AG62" s="18">
        <f t="shared" si="218"/>
        <v>0</v>
      </c>
      <c r="AH62" s="18">
        <f t="shared" si="219"/>
        <v>0</v>
      </c>
      <c r="AI62" s="18">
        <f t="shared" si="220"/>
        <v>0</v>
      </c>
      <c r="AJ62" s="85">
        <f t="shared" si="221"/>
        <v>0</v>
      </c>
      <c r="AK62" s="82">
        <v>0</v>
      </c>
      <c r="AL62" s="18">
        <f t="shared" si="222"/>
        <v>0</v>
      </c>
      <c r="AM62" s="18">
        <f t="shared" si="223"/>
        <v>0</v>
      </c>
      <c r="AN62" s="18">
        <f t="shared" si="224"/>
        <v>0</v>
      </c>
      <c r="AO62" s="18">
        <f t="shared" si="225"/>
        <v>0</v>
      </c>
      <c r="AP62" s="18">
        <f t="shared" si="125"/>
        <v>0</v>
      </c>
      <c r="AQ62" s="18">
        <f t="shared" si="126"/>
        <v>0</v>
      </c>
      <c r="AR62" s="18">
        <f t="shared" si="127"/>
        <v>0</v>
      </c>
      <c r="AS62" s="18">
        <f t="shared" si="128"/>
        <v>0</v>
      </c>
      <c r="AT62" s="18">
        <f t="shared" si="129"/>
        <v>0</v>
      </c>
      <c r="AU62" s="18">
        <f t="shared" si="226"/>
        <v>0</v>
      </c>
      <c r="AV62" s="18">
        <f t="shared" si="227"/>
        <v>0</v>
      </c>
      <c r="AW62" s="18">
        <f t="shared" si="228"/>
        <v>0</v>
      </c>
      <c r="AX62" s="18">
        <f t="shared" si="229"/>
        <v>0</v>
      </c>
      <c r="AY62" s="85">
        <f t="shared" si="230"/>
        <v>0</v>
      </c>
      <c r="AZ62" s="82">
        <v>0</v>
      </c>
      <c r="BA62" s="18">
        <f t="shared" si="231"/>
        <v>0</v>
      </c>
      <c r="BB62" s="18">
        <f t="shared" si="232"/>
        <v>0</v>
      </c>
      <c r="BC62" s="18">
        <f t="shared" si="233"/>
        <v>0</v>
      </c>
      <c r="BD62" s="18">
        <f t="shared" si="234"/>
        <v>0</v>
      </c>
      <c r="BE62" s="18">
        <f t="shared" si="130"/>
        <v>0</v>
      </c>
      <c r="BF62" s="18">
        <f t="shared" si="131"/>
        <v>0</v>
      </c>
      <c r="BG62" s="18">
        <f t="shared" si="132"/>
        <v>0</v>
      </c>
      <c r="BH62" s="18">
        <f t="shared" si="133"/>
        <v>0</v>
      </c>
      <c r="BI62" s="18">
        <f t="shared" si="134"/>
        <v>0</v>
      </c>
      <c r="BJ62" s="18">
        <f t="shared" si="235"/>
        <v>0</v>
      </c>
      <c r="BK62" s="18">
        <f t="shared" si="236"/>
        <v>0</v>
      </c>
      <c r="BL62" s="18">
        <f t="shared" si="237"/>
        <v>0</v>
      </c>
      <c r="BM62" s="18">
        <f t="shared" si="238"/>
        <v>0</v>
      </c>
      <c r="BN62" s="85">
        <f t="shared" si="239"/>
        <v>0</v>
      </c>
      <c r="BO62" s="82">
        <v>0</v>
      </c>
      <c r="BP62" s="18">
        <f t="shared" si="240"/>
        <v>0</v>
      </c>
      <c r="BQ62" s="18">
        <f t="shared" si="241"/>
        <v>0</v>
      </c>
      <c r="BR62" s="18">
        <f t="shared" si="242"/>
        <v>0</v>
      </c>
      <c r="BS62" s="18">
        <f t="shared" si="243"/>
        <v>0</v>
      </c>
      <c r="BT62" s="18">
        <f t="shared" si="136"/>
        <v>0</v>
      </c>
      <c r="BU62" s="18">
        <f t="shared" si="187"/>
        <v>0</v>
      </c>
      <c r="BV62" s="18">
        <f t="shared" si="199"/>
        <v>0</v>
      </c>
      <c r="BW62" s="18">
        <f t="shared" si="200"/>
        <v>0</v>
      </c>
      <c r="BX62" s="18">
        <f t="shared" si="201"/>
        <v>0</v>
      </c>
      <c r="BY62" s="18">
        <f t="shared" si="244"/>
        <v>0</v>
      </c>
      <c r="BZ62" s="18">
        <f t="shared" si="245"/>
        <v>0</v>
      </c>
      <c r="CA62" s="18">
        <f t="shared" si="246"/>
        <v>0</v>
      </c>
      <c r="CB62" s="18">
        <f t="shared" si="247"/>
        <v>0</v>
      </c>
      <c r="CC62" s="85">
        <f t="shared" si="248"/>
        <v>0</v>
      </c>
      <c r="CD62" s="82">
        <v>0</v>
      </c>
      <c r="CE62" s="18">
        <f t="shared" si="249"/>
        <v>0</v>
      </c>
      <c r="CF62" s="18">
        <f t="shared" si="250"/>
        <v>0</v>
      </c>
      <c r="CG62" s="18">
        <f t="shared" si="251"/>
        <v>0</v>
      </c>
      <c r="CH62" s="18">
        <f t="shared" si="252"/>
        <v>0</v>
      </c>
      <c r="CI62" s="18">
        <f t="shared" si="143"/>
        <v>0</v>
      </c>
      <c r="CJ62" s="18">
        <f t="shared" si="144"/>
        <v>0</v>
      </c>
      <c r="CK62" s="18">
        <f t="shared" si="145"/>
        <v>0</v>
      </c>
      <c r="CL62" s="18">
        <f t="shared" si="146"/>
        <v>0</v>
      </c>
      <c r="CM62" s="18">
        <f t="shared" si="147"/>
        <v>0</v>
      </c>
      <c r="CN62" s="18">
        <f t="shared" si="253"/>
        <v>0</v>
      </c>
      <c r="CO62" s="18">
        <f t="shared" si="254"/>
        <v>0</v>
      </c>
      <c r="CP62" s="18">
        <f t="shared" si="255"/>
        <v>0</v>
      </c>
      <c r="CQ62" s="18">
        <f t="shared" si="256"/>
        <v>0</v>
      </c>
      <c r="CR62" s="85">
        <f t="shared" si="257"/>
        <v>0</v>
      </c>
      <c r="CS62" s="82">
        <v>0</v>
      </c>
      <c r="CT62" s="18">
        <f t="shared" si="258"/>
        <v>0</v>
      </c>
      <c r="CU62" s="18">
        <f t="shared" si="259"/>
        <v>0</v>
      </c>
      <c r="CV62" s="18">
        <f t="shared" si="260"/>
        <v>0</v>
      </c>
      <c r="CW62" s="18">
        <f t="shared" si="261"/>
        <v>0</v>
      </c>
      <c r="CX62" s="18">
        <f t="shared" si="148"/>
        <v>0</v>
      </c>
      <c r="CY62" s="18">
        <f t="shared" si="149"/>
        <v>0</v>
      </c>
      <c r="CZ62" s="18">
        <f t="shared" si="150"/>
        <v>0</v>
      </c>
      <c r="DA62" s="18">
        <f t="shared" si="151"/>
        <v>0</v>
      </c>
      <c r="DB62" s="18">
        <f t="shared" si="152"/>
        <v>0</v>
      </c>
      <c r="DC62" s="18">
        <f t="shared" si="262"/>
        <v>0</v>
      </c>
      <c r="DD62" s="18">
        <f t="shared" si="263"/>
        <v>0</v>
      </c>
      <c r="DE62" s="18">
        <f t="shared" si="264"/>
        <v>0</v>
      </c>
      <c r="DF62" s="18">
        <f t="shared" si="265"/>
        <v>0</v>
      </c>
      <c r="DG62" s="85">
        <f t="shared" si="266"/>
        <v>0</v>
      </c>
      <c r="DH62" s="82">
        <v>0</v>
      </c>
      <c r="DI62" s="18">
        <f t="shared" si="267"/>
        <v>0</v>
      </c>
      <c r="DJ62" s="18">
        <f t="shared" si="268"/>
        <v>0</v>
      </c>
      <c r="DK62" s="18">
        <f t="shared" si="269"/>
        <v>0</v>
      </c>
      <c r="DL62" s="18">
        <f t="shared" si="270"/>
        <v>0</v>
      </c>
      <c r="DM62" s="18">
        <f t="shared" si="153"/>
        <v>0</v>
      </c>
      <c r="DN62" s="18">
        <f t="shared" si="154"/>
        <v>0</v>
      </c>
      <c r="DO62" s="18">
        <f t="shared" si="155"/>
        <v>0</v>
      </c>
      <c r="DP62" s="18">
        <f t="shared" si="156"/>
        <v>0</v>
      </c>
      <c r="DQ62" s="18">
        <f t="shared" si="157"/>
        <v>0</v>
      </c>
      <c r="DR62" s="18">
        <f t="shared" si="271"/>
        <v>0</v>
      </c>
      <c r="DS62" s="18">
        <f t="shared" si="272"/>
        <v>0</v>
      </c>
      <c r="DT62" s="18">
        <f t="shared" si="273"/>
        <v>0</v>
      </c>
      <c r="DU62" s="18">
        <f t="shared" si="274"/>
        <v>0</v>
      </c>
      <c r="DV62" s="85">
        <f t="shared" si="275"/>
        <v>0</v>
      </c>
      <c r="DW62" s="82">
        <v>0</v>
      </c>
      <c r="DX62" s="18">
        <f t="shared" si="276"/>
        <v>0</v>
      </c>
      <c r="DY62" s="18">
        <f t="shared" si="277"/>
        <v>0</v>
      </c>
      <c r="DZ62" s="18">
        <f t="shared" si="278"/>
        <v>0</v>
      </c>
      <c r="EA62" s="18">
        <f t="shared" si="279"/>
        <v>0</v>
      </c>
      <c r="EB62" s="18">
        <f t="shared" si="158"/>
        <v>0</v>
      </c>
      <c r="EC62" s="18">
        <f t="shared" si="159"/>
        <v>0</v>
      </c>
      <c r="ED62" s="18">
        <f t="shared" si="160"/>
        <v>0</v>
      </c>
      <c r="EE62" s="18">
        <f t="shared" si="161"/>
        <v>0</v>
      </c>
      <c r="EF62" s="18">
        <f t="shared" si="162"/>
        <v>0</v>
      </c>
      <c r="EG62" s="18">
        <f t="shared" si="280"/>
        <v>0</v>
      </c>
      <c r="EH62" s="18">
        <f t="shared" si="281"/>
        <v>0</v>
      </c>
      <c r="EI62" s="18">
        <f t="shared" si="282"/>
        <v>0</v>
      </c>
      <c r="EJ62" s="18">
        <f t="shared" si="283"/>
        <v>0</v>
      </c>
      <c r="EK62" s="85">
        <f t="shared" si="284"/>
        <v>0</v>
      </c>
      <c r="EL62" s="82">
        <v>0</v>
      </c>
      <c r="EM62" s="18">
        <f t="shared" si="285"/>
        <v>0</v>
      </c>
      <c r="EN62" s="18">
        <f t="shared" si="286"/>
        <v>0</v>
      </c>
      <c r="EO62" s="18">
        <f t="shared" si="287"/>
        <v>0</v>
      </c>
      <c r="EP62" s="18">
        <f t="shared" si="288"/>
        <v>0</v>
      </c>
      <c r="EQ62" s="18">
        <f t="shared" si="163"/>
        <v>0</v>
      </c>
      <c r="ER62" s="18">
        <f t="shared" si="164"/>
        <v>0</v>
      </c>
      <c r="ES62" s="18">
        <f t="shared" si="165"/>
        <v>0</v>
      </c>
      <c r="ET62" s="18">
        <f t="shared" si="166"/>
        <v>0</v>
      </c>
      <c r="EU62" s="18">
        <f t="shared" si="167"/>
        <v>0</v>
      </c>
      <c r="EV62" s="18">
        <f t="shared" si="289"/>
        <v>0</v>
      </c>
      <c r="EW62" s="18">
        <f t="shared" si="290"/>
        <v>0</v>
      </c>
      <c r="EX62" s="18">
        <f t="shared" si="291"/>
        <v>0</v>
      </c>
      <c r="EY62" s="18">
        <f t="shared" si="292"/>
        <v>0</v>
      </c>
      <c r="EZ62" s="85">
        <f t="shared" si="293"/>
        <v>0</v>
      </c>
      <c r="FA62" s="82">
        <v>0</v>
      </c>
      <c r="FB62" s="18">
        <f t="shared" si="294"/>
        <v>0</v>
      </c>
      <c r="FC62" s="18">
        <f t="shared" si="295"/>
        <v>0</v>
      </c>
      <c r="FD62" s="18">
        <f t="shared" si="296"/>
        <v>0</v>
      </c>
      <c r="FE62" s="18">
        <f t="shared" si="297"/>
        <v>0</v>
      </c>
      <c r="FF62" s="18">
        <f t="shared" si="168"/>
        <v>0</v>
      </c>
      <c r="FG62" s="18">
        <f t="shared" si="169"/>
        <v>0</v>
      </c>
      <c r="FH62" s="18">
        <f t="shared" si="170"/>
        <v>0</v>
      </c>
      <c r="FI62" s="18">
        <f t="shared" si="171"/>
        <v>0</v>
      </c>
      <c r="FJ62" s="18">
        <f t="shared" si="172"/>
        <v>0</v>
      </c>
      <c r="FK62" s="18">
        <f t="shared" si="298"/>
        <v>0</v>
      </c>
      <c r="FL62" s="18">
        <f t="shared" si="299"/>
        <v>0</v>
      </c>
      <c r="FM62" s="18">
        <f t="shared" si="300"/>
        <v>0</v>
      </c>
      <c r="FN62" s="18">
        <f t="shared" si="301"/>
        <v>0</v>
      </c>
      <c r="FO62" s="85">
        <f t="shared" si="302"/>
        <v>0</v>
      </c>
      <c r="FP62" s="82">
        <v>0</v>
      </c>
      <c r="FQ62" s="18">
        <f t="shared" si="303"/>
        <v>0</v>
      </c>
      <c r="FR62" s="18">
        <f t="shared" si="304"/>
        <v>0</v>
      </c>
      <c r="FS62" s="18">
        <f t="shared" si="305"/>
        <v>0</v>
      </c>
      <c r="FT62" s="18">
        <f t="shared" si="306"/>
        <v>0</v>
      </c>
      <c r="FU62" s="18">
        <f t="shared" si="173"/>
        <v>0</v>
      </c>
      <c r="FV62" s="18">
        <f t="shared" si="174"/>
        <v>0</v>
      </c>
      <c r="FW62" s="18">
        <f t="shared" si="175"/>
        <v>0</v>
      </c>
      <c r="FX62" s="18">
        <f t="shared" si="176"/>
        <v>0</v>
      </c>
      <c r="FY62" s="18">
        <f t="shared" si="177"/>
        <v>0</v>
      </c>
      <c r="FZ62" s="18">
        <f t="shared" si="307"/>
        <v>0</v>
      </c>
      <c r="GA62" s="18">
        <f t="shared" si="308"/>
        <v>0</v>
      </c>
      <c r="GB62" s="18">
        <f t="shared" si="309"/>
        <v>0</v>
      </c>
      <c r="GC62" s="18">
        <f t="shared" si="310"/>
        <v>0</v>
      </c>
      <c r="GD62" s="85">
        <f t="shared" si="311"/>
        <v>0</v>
      </c>
      <c r="GE62" s="82">
        <v>0</v>
      </c>
      <c r="GF62" s="18">
        <f t="shared" si="312"/>
        <v>0</v>
      </c>
      <c r="GG62" s="18">
        <f t="shared" si="313"/>
        <v>0</v>
      </c>
      <c r="GH62" s="18">
        <f t="shared" si="314"/>
        <v>0</v>
      </c>
      <c r="GI62" s="18">
        <f t="shared" si="315"/>
        <v>0</v>
      </c>
      <c r="GJ62" s="18">
        <f t="shared" si="178"/>
        <v>0</v>
      </c>
      <c r="GK62" s="18">
        <f t="shared" si="179"/>
        <v>0</v>
      </c>
      <c r="GL62" s="18">
        <f t="shared" si="180"/>
        <v>0</v>
      </c>
      <c r="GM62" s="18">
        <f t="shared" si="181"/>
        <v>0</v>
      </c>
      <c r="GN62" s="18">
        <f t="shared" si="182"/>
        <v>0</v>
      </c>
      <c r="GO62" s="18">
        <f t="shared" si="316"/>
        <v>0</v>
      </c>
      <c r="GP62" s="18">
        <f t="shared" si="317"/>
        <v>0</v>
      </c>
      <c r="GQ62" s="18">
        <f t="shared" si="318"/>
        <v>0</v>
      </c>
      <c r="GR62" s="18">
        <f t="shared" si="319"/>
        <v>0</v>
      </c>
      <c r="GS62" s="85">
        <f t="shared" si="320"/>
        <v>0</v>
      </c>
    </row>
    <row r="63" spans="1:201" x14ac:dyDescent="0.2">
      <c r="A63" s="89">
        <v>57</v>
      </c>
      <c r="B63" s="55" t="s">
        <v>51</v>
      </c>
      <c r="C63" s="71">
        <v>441457</v>
      </c>
      <c r="D63" s="71">
        <v>381037</v>
      </c>
      <c r="E63" s="71">
        <f t="shared" si="202"/>
        <v>0.53672975122006972</v>
      </c>
      <c r="F63" s="99">
        <f t="shared" si="203"/>
        <v>0.46327024877993028</v>
      </c>
      <c r="G63" s="84">
        <v>0</v>
      </c>
      <c r="H63" s="18">
        <f t="shared" si="204"/>
        <v>0</v>
      </c>
      <c r="I63" s="18">
        <f t="shared" si="205"/>
        <v>0</v>
      </c>
      <c r="J63" s="18">
        <f t="shared" si="206"/>
        <v>0</v>
      </c>
      <c r="K63" s="18">
        <f t="shared" si="207"/>
        <v>0</v>
      </c>
      <c r="L63" s="18">
        <f t="shared" si="115"/>
        <v>0</v>
      </c>
      <c r="M63" s="18">
        <f t="shared" si="116"/>
        <v>0</v>
      </c>
      <c r="N63" s="18">
        <f t="shared" si="117"/>
        <v>0</v>
      </c>
      <c r="O63" s="18">
        <f t="shared" si="118"/>
        <v>0</v>
      </c>
      <c r="P63" s="18">
        <f t="shared" si="119"/>
        <v>0</v>
      </c>
      <c r="Q63" s="18">
        <f t="shared" si="208"/>
        <v>0</v>
      </c>
      <c r="R63" s="18">
        <f t="shared" si="209"/>
        <v>0</v>
      </c>
      <c r="S63" s="18">
        <f t="shared" si="210"/>
        <v>0</v>
      </c>
      <c r="T63" s="18">
        <f t="shared" si="211"/>
        <v>0</v>
      </c>
      <c r="U63" s="85">
        <f t="shared" si="212"/>
        <v>0</v>
      </c>
      <c r="V63" s="82">
        <v>0</v>
      </c>
      <c r="W63" s="18">
        <f t="shared" si="213"/>
        <v>0</v>
      </c>
      <c r="X63" s="18">
        <f t="shared" si="214"/>
        <v>0</v>
      </c>
      <c r="Y63" s="18">
        <f t="shared" si="215"/>
        <v>0</v>
      </c>
      <c r="Z63" s="18">
        <f t="shared" si="216"/>
        <v>0</v>
      </c>
      <c r="AA63" s="18">
        <f t="shared" si="120"/>
        <v>0</v>
      </c>
      <c r="AB63" s="18">
        <f t="shared" si="121"/>
        <v>0</v>
      </c>
      <c r="AC63" s="18">
        <f t="shared" si="122"/>
        <v>0</v>
      </c>
      <c r="AD63" s="18">
        <f t="shared" si="123"/>
        <v>0</v>
      </c>
      <c r="AE63" s="18">
        <f t="shared" si="124"/>
        <v>0</v>
      </c>
      <c r="AF63" s="18">
        <f t="shared" si="217"/>
        <v>0</v>
      </c>
      <c r="AG63" s="18">
        <f t="shared" si="218"/>
        <v>0</v>
      </c>
      <c r="AH63" s="18">
        <f t="shared" si="219"/>
        <v>0</v>
      </c>
      <c r="AI63" s="18">
        <f t="shared" si="220"/>
        <v>0</v>
      </c>
      <c r="AJ63" s="85">
        <f t="shared" si="221"/>
        <v>0</v>
      </c>
      <c r="AK63" s="82">
        <v>0</v>
      </c>
      <c r="AL63" s="18">
        <f t="shared" si="222"/>
        <v>0</v>
      </c>
      <c r="AM63" s="18">
        <f t="shared" si="223"/>
        <v>0</v>
      </c>
      <c r="AN63" s="18">
        <f t="shared" si="224"/>
        <v>0</v>
      </c>
      <c r="AO63" s="18">
        <f t="shared" si="225"/>
        <v>0</v>
      </c>
      <c r="AP63" s="18">
        <f t="shared" si="125"/>
        <v>0</v>
      </c>
      <c r="AQ63" s="18">
        <f t="shared" si="126"/>
        <v>0</v>
      </c>
      <c r="AR63" s="18">
        <f t="shared" si="127"/>
        <v>0</v>
      </c>
      <c r="AS63" s="18">
        <f t="shared" si="128"/>
        <v>0</v>
      </c>
      <c r="AT63" s="18">
        <f t="shared" si="129"/>
        <v>0</v>
      </c>
      <c r="AU63" s="18">
        <f t="shared" si="226"/>
        <v>0</v>
      </c>
      <c r="AV63" s="18">
        <f t="shared" si="227"/>
        <v>0</v>
      </c>
      <c r="AW63" s="18">
        <f t="shared" si="228"/>
        <v>0</v>
      </c>
      <c r="AX63" s="18">
        <f t="shared" si="229"/>
        <v>0</v>
      </c>
      <c r="AY63" s="85">
        <f t="shared" si="230"/>
        <v>0</v>
      </c>
      <c r="AZ63" s="82">
        <v>0</v>
      </c>
      <c r="BA63" s="18">
        <f t="shared" si="231"/>
        <v>0</v>
      </c>
      <c r="BB63" s="18">
        <f t="shared" si="232"/>
        <v>0</v>
      </c>
      <c r="BC63" s="18">
        <f t="shared" si="233"/>
        <v>0</v>
      </c>
      <c r="BD63" s="18">
        <f t="shared" si="234"/>
        <v>0</v>
      </c>
      <c r="BE63" s="18">
        <f t="shared" si="130"/>
        <v>0</v>
      </c>
      <c r="BF63" s="18">
        <f t="shared" si="131"/>
        <v>0</v>
      </c>
      <c r="BG63" s="18">
        <f t="shared" si="132"/>
        <v>0</v>
      </c>
      <c r="BH63" s="18">
        <f t="shared" si="133"/>
        <v>0</v>
      </c>
      <c r="BI63" s="18">
        <f t="shared" si="134"/>
        <v>0</v>
      </c>
      <c r="BJ63" s="18">
        <f t="shared" si="235"/>
        <v>0</v>
      </c>
      <c r="BK63" s="18">
        <f t="shared" si="236"/>
        <v>0</v>
      </c>
      <c r="BL63" s="18">
        <f t="shared" si="237"/>
        <v>0</v>
      </c>
      <c r="BM63" s="18">
        <f t="shared" si="238"/>
        <v>0</v>
      </c>
      <c r="BN63" s="85">
        <f t="shared" si="239"/>
        <v>0</v>
      </c>
      <c r="BO63" s="82">
        <v>0</v>
      </c>
      <c r="BP63" s="18">
        <f t="shared" si="240"/>
        <v>0</v>
      </c>
      <c r="BQ63" s="18">
        <f t="shared" si="241"/>
        <v>0</v>
      </c>
      <c r="BR63" s="18">
        <f t="shared" si="242"/>
        <v>0</v>
      </c>
      <c r="BS63" s="18">
        <f t="shared" si="243"/>
        <v>0</v>
      </c>
      <c r="BT63" s="18">
        <f t="shared" si="136"/>
        <v>0</v>
      </c>
      <c r="BU63" s="18">
        <f t="shared" si="187"/>
        <v>0</v>
      </c>
      <c r="BV63" s="18">
        <f t="shared" si="199"/>
        <v>0</v>
      </c>
      <c r="BW63" s="18">
        <f t="shared" si="200"/>
        <v>0</v>
      </c>
      <c r="BX63" s="18">
        <f t="shared" si="201"/>
        <v>0</v>
      </c>
      <c r="BY63" s="18">
        <f t="shared" si="244"/>
        <v>0</v>
      </c>
      <c r="BZ63" s="18">
        <f t="shared" si="245"/>
        <v>0</v>
      </c>
      <c r="CA63" s="18">
        <f t="shared" si="246"/>
        <v>0</v>
      </c>
      <c r="CB63" s="18">
        <f t="shared" si="247"/>
        <v>0</v>
      </c>
      <c r="CC63" s="85">
        <f t="shared" si="248"/>
        <v>0</v>
      </c>
      <c r="CD63" s="82">
        <v>0</v>
      </c>
      <c r="CE63" s="18">
        <f t="shared" si="249"/>
        <v>0</v>
      </c>
      <c r="CF63" s="18">
        <f t="shared" si="250"/>
        <v>0</v>
      </c>
      <c r="CG63" s="18">
        <f t="shared" si="251"/>
        <v>0</v>
      </c>
      <c r="CH63" s="18">
        <f t="shared" si="252"/>
        <v>0</v>
      </c>
      <c r="CI63" s="18">
        <f t="shared" si="143"/>
        <v>0</v>
      </c>
      <c r="CJ63" s="18">
        <f t="shared" si="144"/>
        <v>0</v>
      </c>
      <c r="CK63" s="18">
        <f t="shared" si="145"/>
        <v>0</v>
      </c>
      <c r="CL63" s="18">
        <f t="shared" si="146"/>
        <v>0</v>
      </c>
      <c r="CM63" s="18">
        <f t="shared" si="147"/>
        <v>0</v>
      </c>
      <c r="CN63" s="18">
        <f t="shared" si="253"/>
        <v>0</v>
      </c>
      <c r="CO63" s="18">
        <f t="shared" si="254"/>
        <v>0</v>
      </c>
      <c r="CP63" s="18">
        <f t="shared" si="255"/>
        <v>0</v>
      </c>
      <c r="CQ63" s="18">
        <f t="shared" si="256"/>
        <v>0</v>
      </c>
      <c r="CR63" s="85">
        <f t="shared" si="257"/>
        <v>0</v>
      </c>
      <c r="CS63" s="82">
        <v>0</v>
      </c>
      <c r="CT63" s="18">
        <f t="shared" si="258"/>
        <v>0</v>
      </c>
      <c r="CU63" s="18">
        <f t="shared" si="259"/>
        <v>0</v>
      </c>
      <c r="CV63" s="18">
        <f t="shared" si="260"/>
        <v>0</v>
      </c>
      <c r="CW63" s="18">
        <f t="shared" si="261"/>
        <v>0</v>
      </c>
      <c r="CX63" s="18">
        <f t="shared" si="148"/>
        <v>0</v>
      </c>
      <c r="CY63" s="18">
        <f t="shared" si="149"/>
        <v>0</v>
      </c>
      <c r="CZ63" s="18">
        <f t="shared" si="150"/>
        <v>0</v>
      </c>
      <c r="DA63" s="18">
        <f t="shared" si="151"/>
        <v>0</v>
      </c>
      <c r="DB63" s="18">
        <f t="shared" si="152"/>
        <v>0</v>
      </c>
      <c r="DC63" s="18">
        <f t="shared" si="262"/>
        <v>0</v>
      </c>
      <c r="DD63" s="18">
        <f t="shared" si="263"/>
        <v>0</v>
      </c>
      <c r="DE63" s="18">
        <f t="shared" si="264"/>
        <v>0</v>
      </c>
      <c r="DF63" s="18">
        <f t="shared" si="265"/>
        <v>0</v>
      </c>
      <c r="DG63" s="85">
        <f t="shared" si="266"/>
        <v>0</v>
      </c>
      <c r="DH63" s="82">
        <v>0</v>
      </c>
      <c r="DI63" s="18">
        <f t="shared" si="267"/>
        <v>0</v>
      </c>
      <c r="DJ63" s="18">
        <f t="shared" si="268"/>
        <v>0</v>
      </c>
      <c r="DK63" s="18">
        <f t="shared" si="269"/>
        <v>0</v>
      </c>
      <c r="DL63" s="18">
        <f t="shared" si="270"/>
        <v>0</v>
      </c>
      <c r="DM63" s="18">
        <f t="shared" si="153"/>
        <v>0</v>
      </c>
      <c r="DN63" s="18">
        <f t="shared" si="154"/>
        <v>0</v>
      </c>
      <c r="DO63" s="18">
        <f t="shared" si="155"/>
        <v>0</v>
      </c>
      <c r="DP63" s="18">
        <f t="shared" si="156"/>
        <v>0</v>
      </c>
      <c r="DQ63" s="18">
        <f t="shared" si="157"/>
        <v>0</v>
      </c>
      <c r="DR63" s="18">
        <f t="shared" si="271"/>
        <v>0</v>
      </c>
      <c r="DS63" s="18">
        <f t="shared" si="272"/>
        <v>0</v>
      </c>
      <c r="DT63" s="18">
        <f t="shared" si="273"/>
        <v>0</v>
      </c>
      <c r="DU63" s="18">
        <f t="shared" si="274"/>
        <v>0</v>
      </c>
      <c r="DV63" s="85">
        <f t="shared" si="275"/>
        <v>0</v>
      </c>
      <c r="DW63" s="82">
        <v>0</v>
      </c>
      <c r="DX63" s="18">
        <f t="shared" si="276"/>
        <v>0</v>
      </c>
      <c r="DY63" s="18">
        <f t="shared" si="277"/>
        <v>0</v>
      </c>
      <c r="DZ63" s="18">
        <f t="shared" si="278"/>
        <v>0</v>
      </c>
      <c r="EA63" s="18">
        <f t="shared" si="279"/>
        <v>0</v>
      </c>
      <c r="EB63" s="18">
        <f t="shared" si="158"/>
        <v>0</v>
      </c>
      <c r="EC63" s="18">
        <f t="shared" si="159"/>
        <v>0</v>
      </c>
      <c r="ED63" s="18">
        <f t="shared" si="160"/>
        <v>0</v>
      </c>
      <c r="EE63" s="18">
        <f t="shared" si="161"/>
        <v>0</v>
      </c>
      <c r="EF63" s="18">
        <f t="shared" si="162"/>
        <v>0</v>
      </c>
      <c r="EG63" s="18">
        <f t="shared" si="280"/>
        <v>0</v>
      </c>
      <c r="EH63" s="18">
        <f t="shared" si="281"/>
        <v>0</v>
      </c>
      <c r="EI63" s="18">
        <f t="shared" si="282"/>
        <v>0</v>
      </c>
      <c r="EJ63" s="18">
        <f t="shared" si="283"/>
        <v>0</v>
      </c>
      <c r="EK63" s="85">
        <f t="shared" si="284"/>
        <v>0</v>
      </c>
      <c r="EL63" s="82">
        <v>0</v>
      </c>
      <c r="EM63" s="18">
        <f t="shared" si="285"/>
        <v>0</v>
      </c>
      <c r="EN63" s="18">
        <f t="shared" si="286"/>
        <v>0</v>
      </c>
      <c r="EO63" s="18">
        <f t="shared" si="287"/>
        <v>0</v>
      </c>
      <c r="EP63" s="18">
        <f t="shared" si="288"/>
        <v>0</v>
      </c>
      <c r="EQ63" s="18">
        <f t="shared" si="163"/>
        <v>0</v>
      </c>
      <c r="ER63" s="18">
        <f t="shared" si="164"/>
        <v>0</v>
      </c>
      <c r="ES63" s="18">
        <f t="shared" si="165"/>
        <v>0</v>
      </c>
      <c r="ET63" s="18">
        <f t="shared" si="166"/>
        <v>0</v>
      </c>
      <c r="EU63" s="18">
        <f t="shared" si="167"/>
        <v>0</v>
      </c>
      <c r="EV63" s="18">
        <f t="shared" si="289"/>
        <v>0</v>
      </c>
      <c r="EW63" s="18">
        <f t="shared" si="290"/>
        <v>0</v>
      </c>
      <c r="EX63" s="18">
        <f t="shared" si="291"/>
        <v>0</v>
      </c>
      <c r="EY63" s="18">
        <f t="shared" si="292"/>
        <v>0</v>
      </c>
      <c r="EZ63" s="85">
        <f t="shared" si="293"/>
        <v>0</v>
      </c>
      <c r="FA63" s="82">
        <v>1132</v>
      </c>
      <c r="FB63" s="18">
        <f>FA63</f>
        <v>1132</v>
      </c>
      <c r="FC63" s="18">
        <v>0</v>
      </c>
      <c r="FD63" s="18">
        <v>0</v>
      </c>
      <c r="FE63" s="18">
        <v>0</v>
      </c>
      <c r="FF63" s="18">
        <f t="shared" si="168"/>
        <v>608</v>
      </c>
      <c r="FG63" s="18">
        <f>FF63</f>
        <v>608</v>
      </c>
      <c r="FH63" s="18">
        <v>0</v>
      </c>
      <c r="FI63" s="18">
        <v>0</v>
      </c>
      <c r="FJ63" s="18">
        <v>0</v>
      </c>
      <c r="FK63" s="18">
        <f t="shared" si="298"/>
        <v>524</v>
      </c>
      <c r="FL63" s="18">
        <f>FK63</f>
        <v>524</v>
      </c>
      <c r="FM63" s="18">
        <v>0</v>
      </c>
      <c r="FN63" s="18">
        <v>0</v>
      </c>
      <c r="FO63" s="85">
        <v>0</v>
      </c>
      <c r="FP63" s="82">
        <v>740</v>
      </c>
      <c r="FQ63" s="18">
        <f>FP63</f>
        <v>740</v>
      </c>
      <c r="FR63" s="18">
        <v>0</v>
      </c>
      <c r="FS63" s="18">
        <v>0</v>
      </c>
      <c r="FT63" s="18">
        <f t="shared" si="306"/>
        <v>0</v>
      </c>
      <c r="FU63" s="18">
        <f t="shared" si="173"/>
        <v>397</v>
      </c>
      <c r="FV63" s="18">
        <f>FU63</f>
        <v>397</v>
      </c>
      <c r="FW63" s="18">
        <v>0</v>
      </c>
      <c r="FX63" s="18">
        <v>0</v>
      </c>
      <c r="FY63" s="18">
        <v>0</v>
      </c>
      <c r="FZ63" s="18">
        <f t="shared" si="307"/>
        <v>343</v>
      </c>
      <c r="GA63" s="18">
        <f>FZ63</f>
        <v>343</v>
      </c>
      <c r="GB63" s="18">
        <v>0</v>
      </c>
      <c r="GC63" s="18">
        <v>0</v>
      </c>
      <c r="GD63" s="85">
        <v>0</v>
      </c>
      <c r="GE63" s="82">
        <v>0</v>
      </c>
      <c r="GF63" s="18">
        <f t="shared" si="312"/>
        <v>0</v>
      </c>
      <c r="GG63" s="18">
        <f t="shared" si="313"/>
        <v>0</v>
      </c>
      <c r="GH63" s="18">
        <f t="shared" si="314"/>
        <v>0</v>
      </c>
      <c r="GI63" s="18">
        <f t="shared" si="315"/>
        <v>0</v>
      </c>
      <c r="GJ63" s="18">
        <f t="shared" si="178"/>
        <v>0</v>
      </c>
      <c r="GK63" s="18">
        <f t="shared" si="179"/>
        <v>0</v>
      </c>
      <c r="GL63" s="18">
        <f t="shared" si="180"/>
        <v>0</v>
      </c>
      <c r="GM63" s="18">
        <f t="shared" si="181"/>
        <v>0</v>
      </c>
      <c r="GN63" s="18">
        <f t="shared" si="182"/>
        <v>0</v>
      </c>
      <c r="GO63" s="18">
        <f t="shared" si="316"/>
        <v>0</v>
      </c>
      <c r="GP63" s="18">
        <f t="shared" si="317"/>
        <v>0</v>
      </c>
      <c r="GQ63" s="18">
        <f t="shared" si="318"/>
        <v>0</v>
      </c>
      <c r="GR63" s="18">
        <f t="shared" si="319"/>
        <v>0</v>
      </c>
      <c r="GS63" s="85">
        <f t="shared" si="320"/>
        <v>0</v>
      </c>
    </row>
    <row r="64" spans="1:201" x14ac:dyDescent="0.2">
      <c r="A64" s="89">
        <v>58</v>
      </c>
      <c r="B64" s="55" t="s">
        <v>53</v>
      </c>
      <c r="C64" s="71">
        <v>441457</v>
      </c>
      <c r="D64" s="71">
        <v>381037</v>
      </c>
      <c r="E64" s="71">
        <f t="shared" si="202"/>
        <v>0.53672975122006972</v>
      </c>
      <c r="F64" s="99">
        <f t="shared" si="203"/>
        <v>0.46327024877993028</v>
      </c>
      <c r="G64" s="84">
        <v>0</v>
      </c>
      <c r="H64" s="18">
        <f t="shared" si="204"/>
        <v>0</v>
      </c>
      <c r="I64" s="18">
        <f t="shared" si="205"/>
        <v>0</v>
      </c>
      <c r="J64" s="18">
        <f t="shared" si="206"/>
        <v>0</v>
      </c>
      <c r="K64" s="18">
        <f t="shared" si="207"/>
        <v>0</v>
      </c>
      <c r="L64" s="18">
        <f t="shared" si="115"/>
        <v>0</v>
      </c>
      <c r="M64" s="18">
        <f t="shared" si="116"/>
        <v>0</v>
      </c>
      <c r="N64" s="18">
        <f t="shared" si="117"/>
        <v>0</v>
      </c>
      <c r="O64" s="18">
        <f t="shared" si="118"/>
        <v>0</v>
      </c>
      <c r="P64" s="18">
        <f t="shared" si="119"/>
        <v>0</v>
      </c>
      <c r="Q64" s="18">
        <f t="shared" si="208"/>
        <v>0</v>
      </c>
      <c r="R64" s="18">
        <f t="shared" si="209"/>
        <v>0</v>
      </c>
      <c r="S64" s="18">
        <f t="shared" si="210"/>
        <v>0</v>
      </c>
      <c r="T64" s="18">
        <f t="shared" si="211"/>
        <v>0</v>
      </c>
      <c r="U64" s="85">
        <f t="shared" si="212"/>
        <v>0</v>
      </c>
      <c r="V64" s="82">
        <v>0</v>
      </c>
      <c r="W64" s="18">
        <f t="shared" si="213"/>
        <v>0</v>
      </c>
      <c r="X64" s="18">
        <f t="shared" si="214"/>
        <v>0</v>
      </c>
      <c r="Y64" s="18">
        <f t="shared" si="215"/>
        <v>0</v>
      </c>
      <c r="Z64" s="18">
        <f t="shared" si="216"/>
        <v>0</v>
      </c>
      <c r="AA64" s="18">
        <f t="shared" si="120"/>
        <v>0</v>
      </c>
      <c r="AB64" s="18">
        <f t="shared" si="121"/>
        <v>0</v>
      </c>
      <c r="AC64" s="18">
        <f t="shared" si="122"/>
        <v>0</v>
      </c>
      <c r="AD64" s="18">
        <f t="shared" si="123"/>
        <v>0</v>
      </c>
      <c r="AE64" s="18">
        <f t="shared" si="124"/>
        <v>0</v>
      </c>
      <c r="AF64" s="18">
        <f t="shared" si="217"/>
        <v>0</v>
      </c>
      <c r="AG64" s="18">
        <f t="shared" si="218"/>
        <v>0</v>
      </c>
      <c r="AH64" s="18">
        <f t="shared" si="219"/>
        <v>0</v>
      </c>
      <c r="AI64" s="18">
        <f t="shared" si="220"/>
        <v>0</v>
      </c>
      <c r="AJ64" s="85">
        <f t="shared" si="221"/>
        <v>0</v>
      </c>
      <c r="AK64" s="82">
        <v>0</v>
      </c>
      <c r="AL64" s="18">
        <f t="shared" si="222"/>
        <v>0</v>
      </c>
      <c r="AM64" s="18">
        <f t="shared" si="223"/>
        <v>0</v>
      </c>
      <c r="AN64" s="18">
        <f t="shared" si="224"/>
        <v>0</v>
      </c>
      <c r="AO64" s="18">
        <f t="shared" si="225"/>
        <v>0</v>
      </c>
      <c r="AP64" s="18">
        <f t="shared" si="125"/>
        <v>0</v>
      </c>
      <c r="AQ64" s="18">
        <f t="shared" si="126"/>
        <v>0</v>
      </c>
      <c r="AR64" s="18">
        <f t="shared" si="127"/>
        <v>0</v>
      </c>
      <c r="AS64" s="18">
        <f t="shared" si="128"/>
        <v>0</v>
      </c>
      <c r="AT64" s="18">
        <f t="shared" si="129"/>
        <v>0</v>
      </c>
      <c r="AU64" s="18">
        <f t="shared" si="226"/>
        <v>0</v>
      </c>
      <c r="AV64" s="18">
        <f t="shared" si="227"/>
        <v>0</v>
      </c>
      <c r="AW64" s="18">
        <f t="shared" si="228"/>
        <v>0</v>
      </c>
      <c r="AX64" s="18">
        <f t="shared" si="229"/>
        <v>0</v>
      </c>
      <c r="AY64" s="85">
        <f t="shared" si="230"/>
        <v>0</v>
      </c>
      <c r="AZ64" s="82">
        <v>0</v>
      </c>
      <c r="BA64" s="18">
        <f t="shared" si="231"/>
        <v>0</v>
      </c>
      <c r="BB64" s="18">
        <f t="shared" si="232"/>
        <v>0</v>
      </c>
      <c r="BC64" s="18">
        <f t="shared" si="233"/>
        <v>0</v>
      </c>
      <c r="BD64" s="18">
        <f t="shared" si="234"/>
        <v>0</v>
      </c>
      <c r="BE64" s="18">
        <f t="shared" si="130"/>
        <v>0</v>
      </c>
      <c r="BF64" s="18">
        <f t="shared" si="131"/>
        <v>0</v>
      </c>
      <c r="BG64" s="18">
        <f t="shared" si="132"/>
        <v>0</v>
      </c>
      <c r="BH64" s="18">
        <f t="shared" si="133"/>
        <v>0</v>
      </c>
      <c r="BI64" s="18">
        <f t="shared" si="134"/>
        <v>0</v>
      </c>
      <c r="BJ64" s="18">
        <f t="shared" si="235"/>
        <v>0</v>
      </c>
      <c r="BK64" s="18">
        <f t="shared" si="236"/>
        <v>0</v>
      </c>
      <c r="BL64" s="18">
        <f t="shared" si="237"/>
        <v>0</v>
      </c>
      <c r="BM64" s="18">
        <f t="shared" si="238"/>
        <v>0</v>
      </c>
      <c r="BN64" s="85">
        <f t="shared" si="239"/>
        <v>0</v>
      </c>
      <c r="BO64" s="82">
        <v>0</v>
      </c>
      <c r="BP64" s="18">
        <f t="shared" si="240"/>
        <v>0</v>
      </c>
      <c r="BQ64" s="18">
        <f t="shared" si="241"/>
        <v>0</v>
      </c>
      <c r="BR64" s="18">
        <f t="shared" si="242"/>
        <v>0</v>
      </c>
      <c r="BS64" s="18">
        <f t="shared" si="243"/>
        <v>0</v>
      </c>
      <c r="BT64" s="18">
        <f t="shared" si="136"/>
        <v>0</v>
      </c>
      <c r="BU64" s="18">
        <f t="shared" si="187"/>
        <v>0</v>
      </c>
      <c r="BV64" s="18">
        <f t="shared" si="199"/>
        <v>0</v>
      </c>
      <c r="BW64" s="18">
        <f t="shared" si="200"/>
        <v>0</v>
      </c>
      <c r="BX64" s="18">
        <f t="shared" si="201"/>
        <v>0</v>
      </c>
      <c r="BY64" s="18">
        <f t="shared" si="244"/>
        <v>0</v>
      </c>
      <c r="BZ64" s="18">
        <f t="shared" si="245"/>
        <v>0</v>
      </c>
      <c r="CA64" s="18">
        <f t="shared" si="246"/>
        <v>0</v>
      </c>
      <c r="CB64" s="18">
        <f t="shared" si="247"/>
        <v>0</v>
      </c>
      <c r="CC64" s="85">
        <f t="shared" si="248"/>
        <v>0</v>
      </c>
      <c r="CD64" s="82">
        <v>0</v>
      </c>
      <c r="CE64" s="18">
        <f t="shared" si="249"/>
        <v>0</v>
      </c>
      <c r="CF64" s="18">
        <f t="shared" si="250"/>
        <v>0</v>
      </c>
      <c r="CG64" s="18">
        <f t="shared" si="251"/>
        <v>0</v>
      </c>
      <c r="CH64" s="18">
        <f t="shared" si="252"/>
        <v>0</v>
      </c>
      <c r="CI64" s="18">
        <f t="shared" si="143"/>
        <v>0</v>
      </c>
      <c r="CJ64" s="18">
        <f t="shared" si="144"/>
        <v>0</v>
      </c>
      <c r="CK64" s="18">
        <f t="shared" si="145"/>
        <v>0</v>
      </c>
      <c r="CL64" s="18">
        <f t="shared" si="146"/>
        <v>0</v>
      </c>
      <c r="CM64" s="18">
        <f t="shared" si="147"/>
        <v>0</v>
      </c>
      <c r="CN64" s="18">
        <f t="shared" si="253"/>
        <v>0</v>
      </c>
      <c r="CO64" s="18">
        <f t="shared" si="254"/>
        <v>0</v>
      </c>
      <c r="CP64" s="18">
        <f t="shared" si="255"/>
        <v>0</v>
      </c>
      <c r="CQ64" s="18">
        <f t="shared" si="256"/>
        <v>0</v>
      </c>
      <c r="CR64" s="85">
        <f t="shared" si="257"/>
        <v>0</v>
      </c>
      <c r="CS64" s="82">
        <v>0</v>
      </c>
      <c r="CT64" s="18">
        <f t="shared" si="258"/>
        <v>0</v>
      </c>
      <c r="CU64" s="18">
        <f t="shared" si="259"/>
        <v>0</v>
      </c>
      <c r="CV64" s="18">
        <f t="shared" si="260"/>
        <v>0</v>
      </c>
      <c r="CW64" s="18">
        <f t="shared" si="261"/>
        <v>0</v>
      </c>
      <c r="CX64" s="18">
        <f t="shared" si="148"/>
        <v>0</v>
      </c>
      <c r="CY64" s="18">
        <f t="shared" si="149"/>
        <v>0</v>
      </c>
      <c r="CZ64" s="18">
        <f t="shared" si="150"/>
        <v>0</v>
      </c>
      <c r="DA64" s="18">
        <f t="shared" si="151"/>
        <v>0</v>
      </c>
      <c r="DB64" s="18">
        <f t="shared" si="152"/>
        <v>0</v>
      </c>
      <c r="DC64" s="18">
        <f t="shared" si="262"/>
        <v>0</v>
      </c>
      <c r="DD64" s="18">
        <f t="shared" si="263"/>
        <v>0</v>
      </c>
      <c r="DE64" s="18">
        <f t="shared" si="264"/>
        <v>0</v>
      </c>
      <c r="DF64" s="18">
        <f t="shared" si="265"/>
        <v>0</v>
      </c>
      <c r="DG64" s="85">
        <f t="shared" si="266"/>
        <v>0</v>
      </c>
      <c r="DH64" s="82">
        <v>0</v>
      </c>
      <c r="DI64" s="18">
        <f t="shared" si="267"/>
        <v>0</v>
      </c>
      <c r="DJ64" s="18">
        <f t="shared" si="268"/>
        <v>0</v>
      </c>
      <c r="DK64" s="18">
        <f t="shared" si="269"/>
        <v>0</v>
      </c>
      <c r="DL64" s="18">
        <f t="shared" si="270"/>
        <v>0</v>
      </c>
      <c r="DM64" s="18">
        <f t="shared" si="153"/>
        <v>0</v>
      </c>
      <c r="DN64" s="18">
        <f t="shared" si="154"/>
        <v>0</v>
      </c>
      <c r="DO64" s="18">
        <f t="shared" si="155"/>
        <v>0</v>
      </c>
      <c r="DP64" s="18">
        <f t="shared" si="156"/>
        <v>0</v>
      </c>
      <c r="DQ64" s="18">
        <f t="shared" si="157"/>
        <v>0</v>
      </c>
      <c r="DR64" s="18">
        <f t="shared" si="271"/>
        <v>0</v>
      </c>
      <c r="DS64" s="18">
        <f t="shared" si="272"/>
        <v>0</v>
      </c>
      <c r="DT64" s="18">
        <f t="shared" si="273"/>
        <v>0</v>
      </c>
      <c r="DU64" s="18">
        <f t="shared" si="274"/>
        <v>0</v>
      </c>
      <c r="DV64" s="85">
        <f t="shared" si="275"/>
        <v>0</v>
      </c>
      <c r="DW64" s="82">
        <v>0</v>
      </c>
      <c r="DX64" s="18">
        <f t="shared" si="276"/>
        <v>0</v>
      </c>
      <c r="DY64" s="18">
        <f t="shared" si="277"/>
        <v>0</v>
      </c>
      <c r="DZ64" s="18">
        <f t="shared" si="278"/>
        <v>0</v>
      </c>
      <c r="EA64" s="18">
        <f t="shared" si="279"/>
        <v>0</v>
      </c>
      <c r="EB64" s="18">
        <f t="shared" si="158"/>
        <v>0</v>
      </c>
      <c r="EC64" s="18">
        <f t="shared" si="159"/>
        <v>0</v>
      </c>
      <c r="ED64" s="18">
        <f t="shared" si="160"/>
        <v>0</v>
      </c>
      <c r="EE64" s="18">
        <f t="shared" si="161"/>
        <v>0</v>
      </c>
      <c r="EF64" s="18">
        <f t="shared" si="162"/>
        <v>0</v>
      </c>
      <c r="EG64" s="18">
        <f t="shared" si="280"/>
        <v>0</v>
      </c>
      <c r="EH64" s="18">
        <f t="shared" si="281"/>
        <v>0</v>
      </c>
      <c r="EI64" s="18">
        <f t="shared" si="282"/>
        <v>0</v>
      </c>
      <c r="EJ64" s="18">
        <f t="shared" si="283"/>
        <v>0</v>
      </c>
      <c r="EK64" s="85">
        <f t="shared" si="284"/>
        <v>0</v>
      </c>
      <c r="EL64" s="82">
        <v>0</v>
      </c>
      <c r="EM64" s="18">
        <f t="shared" si="285"/>
        <v>0</v>
      </c>
      <c r="EN64" s="18">
        <f t="shared" si="286"/>
        <v>0</v>
      </c>
      <c r="EO64" s="18">
        <f t="shared" si="287"/>
        <v>0</v>
      </c>
      <c r="EP64" s="18">
        <f t="shared" si="288"/>
        <v>0</v>
      </c>
      <c r="EQ64" s="18">
        <f t="shared" si="163"/>
        <v>0</v>
      </c>
      <c r="ER64" s="18">
        <f t="shared" si="164"/>
        <v>0</v>
      </c>
      <c r="ES64" s="18">
        <f t="shared" si="165"/>
        <v>0</v>
      </c>
      <c r="ET64" s="18">
        <f t="shared" si="166"/>
        <v>0</v>
      </c>
      <c r="EU64" s="18">
        <f t="shared" si="167"/>
        <v>0</v>
      </c>
      <c r="EV64" s="18">
        <f t="shared" si="289"/>
        <v>0</v>
      </c>
      <c r="EW64" s="18">
        <f t="shared" si="290"/>
        <v>0</v>
      </c>
      <c r="EX64" s="18">
        <f t="shared" si="291"/>
        <v>0</v>
      </c>
      <c r="EY64" s="18">
        <f t="shared" si="292"/>
        <v>0</v>
      </c>
      <c r="EZ64" s="85">
        <f t="shared" si="293"/>
        <v>0</v>
      </c>
      <c r="FA64" s="82">
        <v>0</v>
      </c>
      <c r="FB64" s="18">
        <f t="shared" si="294"/>
        <v>0</v>
      </c>
      <c r="FC64" s="18">
        <f t="shared" si="295"/>
        <v>0</v>
      </c>
      <c r="FD64" s="18">
        <f t="shared" si="296"/>
        <v>0</v>
      </c>
      <c r="FE64" s="18">
        <f t="shared" si="297"/>
        <v>0</v>
      </c>
      <c r="FF64" s="18">
        <f t="shared" si="168"/>
        <v>0</v>
      </c>
      <c r="FG64" s="18">
        <f t="shared" si="169"/>
        <v>0</v>
      </c>
      <c r="FH64" s="18">
        <f t="shared" si="170"/>
        <v>0</v>
      </c>
      <c r="FI64" s="18">
        <f t="shared" si="171"/>
        <v>0</v>
      </c>
      <c r="FJ64" s="18">
        <f t="shared" si="172"/>
        <v>0</v>
      </c>
      <c r="FK64" s="18">
        <f t="shared" si="298"/>
        <v>0</v>
      </c>
      <c r="FL64" s="18">
        <f t="shared" si="299"/>
        <v>0</v>
      </c>
      <c r="FM64" s="18">
        <f t="shared" si="300"/>
        <v>0</v>
      </c>
      <c r="FN64" s="18">
        <f t="shared" si="301"/>
        <v>0</v>
      </c>
      <c r="FO64" s="85">
        <f t="shared" si="302"/>
        <v>0</v>
      </c>
      <c r="FP64" s="82">
        <v>0</v>
      </c>
      <c r="FQ64" s="18">
        <f t="shared" si="303"/>
        <v>0</v>
      </c>
      <c r="FR64" s="18">
        <f t="shared" si="304"/>
        <v>0</v>
      </c>
      <c r="FS64" s="18">
        <f t="shared" si="305"/>
        <v>0</v>
      </c>
      <c r="FT64" s="18">
        <f t="shared" si="306"/>
        <v>0</v>
      </c>
      <c r="FU64" s="18">
        <f t="shared" si="173"/>
        <v>0</v>
      </c>
      <c r="FV64" s="18">
        <f t="shared" si="174"/>
        <v>0</v>
      </c>
      <c r="FW64" s="18">
        <f t="shared" si="175"/>
        <v>0</v>
      </c>
      <c r="FX64" s="18">
        <f t="shared" si="176"/>
        <v>0</v>
      </c>
      <c r="FY64" s="18">
        <f t="shared" si="177"/>
        <v>0</v>
      </c>
      <c r="FZ64" s="18">
        <f t="shared" si="307"/>
        <v>0</v>
      </c>
      <c r="GA64" s="18">
        <f t="shared" si="308"/>
        <v>0</v>
      </c>
      <c r="GB64" s="18">
        <f t="shared" si="309"/>
        <v>0</v>
      </c>
      <c r="GC64" s="18">
        <f t="shared" si="310"/>
        <v>0</v>
      </c>
      <c r="GD64" s="85">
        <f t="shared" si="311"/>
        <v>0</v>
      </c>
      <c r="GE64" s="82">
        <v>0</v>
      </c>
      <c r="GF64" s="18">
        <f t="shared" si="312"/>
        <v>0</v>
      </c>
      <c r="GG64" s="18">
        <f t="shared" si="313"/>
        <v>0</v>
      </c>
      <c r="GH64" s="18">
        <f t="shared" si="314"/>
        <v>0</v>
      </c>
      <c r="GI64" s="18">
        <f t="shared" si="315"/>
        <v>0</v>
      </c>
      <c r="GJ64" s="18">
        <f t="shared" si="178"/>
        <v>0</v>
      </c>
      <c r="GK64" s="18">
        <f t="shared" si="179"/>
        <v>0</v>
      </c>
      <c r="GL64" s="18">
        <f t="shared" si="180"/>
        <v>0</v>
      </c>
      <c r="GM64" s="18">
        <f t="shared" si="181"/>
        <v>0</v>
      </c>
      <c r="GN64" s="18">
        <f t="shared" si="182"/>
        <v>0</v>
      </c>
      <c r="GO64" s="18">
        <f t="shared" si="316"/>
        <v>0</v>
      </c>
      <c r="GP64" s="18">
        <f t="shared" si="317"/>
        <v>0</v>
      </c>
      <c r="GQ64" s="18">
        <f t="shared" si="318"/>
        <v>0</v>
      </c>
      <c r="GR64" s="18">
        <f t="shared" si="319"/>
        <v>0</v>
      </c>
      <c r="GS64" s="85">
        <f t="shared" si="320"/>
        <v>0</v>
      </c>
    </row>
    <row r="65" spans="1:201" x14ac:dyDescent="0.2">
      <c r="A65" s="89">
        <v>59</v>
      </c>
      <c r="B65" s="55" t="s">
        <v>47</v>
      </c>
      <c r="C65" s="71">
        <v>441457</v>
      </c>
      <c r="D65" s="71">
        <v>381037</v>
      </c>
      <c r="E65" s="71">
        <f t="shared" si="202"/>
        <v>0.53672975122006972</v>
      </c>
      <c r="F65" s="99">
        <f t="shared" si="203"/>
        <v>0.46327024877993028</v>
      </c>
      <c r="G65" s="84">
        <v>0</v>
      </c>
      <c r="H65" s="18">
        <f t="shared" si="204"/>
        <v>0</v>
      </c>
      <c r="I65" s="18">
        <f t="shared" si="205"/>
        <v>0</v>
      </c>
      <c r="J65" s="18">
        <f t="shared" si="206"/>
        <v>0</v>
      </c>
      <c r="K65" s="18">
        <f t="shared" si="207"/>
        <v>0</v>
      </c>
      <c r="L65" s="18">
        <f t="shared" si="115"/>
        <v>0</v>
      </c>
      <c r="M65" s="18">
        <f t="shared" si="116"/>
        <v>0</v>
      </c>
      <c r="N65" s="18">
        <f t="shared" si="117"/>
        <v>0</v>
      </c>
      <c r="O65" s="18">
        <f t="shared" si="118"/>
        <v>0</v>
      </c>
      <c r="P65" s="18">
        <f t="shared" si="119"/>
        <v>0</v>
      </c>
      <c r="Q65" s="18">
        <f t="shared" si="208"/>
        <v>0</v>
      </c>
      <c r="R65" s="18">
        <f t="shared" si="209"/>
        <v>0</v>
      </c>
      <c r="S65" s="18">
        <f t="shared" si="210"/>
        <v>0</v>
      </c>
      <c r="T65" s="18">
        <f t="shared" si="211"/>
        <v>0</v>
      </c>
      <c r="U65" s="85">
        <f t="shared" si="212"/>
        <v>0</v>
      </c>
      <c r="V65" s="82">
        <v>0</v>
      </c>
      <c r="W65" s="18">
        <f t="shared" si="213"/>
        <v>0</v>
      </c>
      <c r="X65" s="18">
        <f t="shared" si="214"/>
        <v>0</v>
      </c>
      <c r="Y65" s="18">
        <f t="shared" si="215"/>
        <v>0</v>
      </c>
      <c r="Z65" s="18">
        <f t="shared" si="216"/>
        <v>0</v>
      </c>
      <c r="AA65" s="18">
        <f t="shared" si="120"/>
        <v>0</v>
      </c>
      <c r="AB65" s="18">
        <f t="shared" si="121"/>
        <v>0</v>
      </c>
      <c r="AC65" s="18">
        <f t="shared" si="122"/>
        <v>0</v>
      </c>
      <c r="AD65" s="18">
        <f t="shared" si="123"/>
        <v>0</v>
      </c>
      <c r="AE65" s="18">
        <f t="shared" si="124"/>
        <v>0</v>
      </c>
      <c r="AF65" s="18">
        <f t="shared" si="217"/>
        <v>0</v>
      </c>
      <c r="AG65" s="18">
        <f t="shared" si="218"/>
        <v>0</v>
      </c>
      <c r="AH65" s="18">
        <f t="shared" si="219"/>
        <v>0</v>
      </c>
      <c r="AI65" s="18">
        <f t="shared" si="220"/>
        <v>0</v>
      </c>
      <c r="AJ65" s="85">
        <f t="shared" si="221"/>
        <v>0</v>
      </c>
      <c r="AK65" s="82">
        <v>0</v>
      </c>
      <c r="AL65" s="18">
        <f t="shared" si="222"/>
        <v>0</v>
      </c>
      <c r="AM65" s="18">
        <f t="shared" si="223"/>
        <v>0</v>
      </c>
      <c r="AN65" s="18">
        <f t="shared" si="224"/>
        <v>0</v>
      </c>
      <c r="AO65" s="18">
        <f t="shared" si="225"/>
        <v>0</v>
      </c>
      <c r="AP65" s="18">
        <f t="shared" si="125"/>
        <v>0</v>
      </c>
      <c r="AQ65" s="18">
        <f t="shared" si="126"/>
        <v>0</v>
      </c>
      <c r="AR65" s="18">
        <f t="shared" si="127"/>
        <v>0</v>
      </c>
      <c r="AS65" s="18">
        <f t="shared" si="128"/>
        <v>0</v>
      </c>
      <c r="AT65" s="18">
        <f t="shared" si="129"/>
        <v>0</v>
      </c>
      <c r="AU65" s="18">
        <f t="shared" si="226"/>
        <v>0</v>
      </c>
      <c r="AV65" s="18">
        <f t="shared" si="227"/>
        <v>0</v>
      </c>
      <c r="AW65" s="18">
        <f t="shared" si="228"/>
        <v>0</v>
      </c>
      <c r="AX65" s="18">
        <f t="shared" si="229"/>
        <v>0</v>
      </c>
      <c r="AY65" s="85">
        <f t="shared" si="230"/>
        <v>0</v>
      </c>
      <c r="AZ65" s="82">
        <v>0</v>
      </c>
      <c r="BA65" s="18">
        <f t="shared" si="231"/>
        <v>0</v>
      </c>
      <c r="BB65" s="18">
        <f t="shared" si="232"/>
        <v>0</v>
      </c>
      <c r="BC65" s="18">
        <f t="shared" si="233"/>
        <v>0</v>
      </c>
      <c r="BD65" s="18">
        <f t="shared" si="234"/>
        <v>0</v>
      </c>
      <c r="BE65" s="18">
        <f t="shared" si="130"/>
        <v>0</v>
      </c>
      <c r="BF65" s="18">
        <f t="shared" si="131"/>
        <v>0</v>
      </c>
      <c r="BG65" s="18">
        <f t="shared" si="132"/>
        <v>0</v>
      </c>
      <c r="BH65" s="18">
        <f t="shared" si="133"/>
        <v>0</v>
      </c>
      <c r="BI65" s="18">
        <f t="shared" si="134"/>
        <v>0</v>
      </c>
      <c r="BJ65" s="18">
        <f t="shared" si="235"/>
        <v>0</v>
      </c>
      <c r="BK65" s="18">
        <f t="shared" si="236"/>
        <v>0</v>
      </c>
      <c r="BL65" s="18">
        <f t="shared" si="237"/>
        <v>0</v>
      </c>
      <c r="BM65" s="18">
        <f t="shared" si="238"/>
        <v>0</v>
      </c>
      <c r="BN65" s="85">
        <f t="shared" si="239"/>
        <v>0</v>
      </c>
      <c r="BO65" s="82">
        <v>0</v>
      </c>
      <c r="BP65" s="18">
        <f t="shared" si="240"/>
        <v>0</v>
      </c>
      <c r="BQ65" s="18">
        <f t="shared" si="241"/>
        <v>0</v>
      </c>
      <c r="BR65" s="18">
        <f t="shared" si="242"/>
        <v>0</v>
      </c>
      <c r="BS65" s="18">
        <f t="shared" si="243"/>
        <v>0</v>
      </c>
      <c r="BT65" s="18">
        <f t="shared" si="136"/>
        <v>0</v>
      </c>
      <c r="BU65" s="18">
        <f t="shared" si="187"/>
        <v>0</v>
      </c>
      <c r="BV65" s="18">
        <f t="shared" si="199"/>
        <v>0</v>
      </c>
      <c r="BW65" s="18">
        <f t="shared" si="200"/>
        <v>0</v>
      </c>
      <c r="BX65" s="18">
        <f t="shared" si="201"/>
        <v>0</v>
      </c>
      <c r="BY65" s="18">
        <f t="shared" si="244"/>
        <v>0</v>
      </c>
      <c r="BZ65" s="18">
        <f t="shared" si="245"/>
        <v>0</v>
      </c>
      <c r="CA65" s="18">
        <f t="shared" si="246"/>
        <v>0</v>
      </c>
      <c r="CB65" s="18">
        <f t="shared" si="247"/>
        <v>0</v>
      </c>
      <c r="CC65" s="85">
        <f t="shared" si="248"/>
        <v>0</v>
      </c>
      <c r="CD65" s="82">
        <v>0</v>
      </c>
      <c r="CE65" s="18">
        <f t="shared" si="249"/>
        <v>0</v>
      </c>
      <c r="CF65" s="18">
        <f t="shared" si="250"/>
        <v>0</v>
      </c>
      <c r="CG65" s="18">
        <f t="shared" si="251"/>
        <v>0</v>
      </c>
      <c r="CH65" s="18">
        <f t="shared" si="252"/>
        <v>0</v>
      </c>
      <c r="CI65" s="18">
        <f t="shared" si="143"/>
        <v>0</v>
      </c>
      <c r="CJ65" s="18">
        <f t="shared" si="144"/>
        <v>0</v>
      </c>
      <c r="CK65" s="18">
        <f t="shared" si="145"/>
        <v>0</v>
      </c>
      <c r="CL65" s="18">
        <f t="shared" si="146"/>
        <v>0</v>
      </c>
      <c r="CM65" s="18">
        <f t="shared" si="147"/>
        <v>0</v>
      </c>
      <c r="CN65" s="18">
        <f t="shared" si="253"/>
        <v>0</v>
      </c>
      <c r="CO65" s="18">
        <f t="shared" si="254"/>
        <v>0</v>
      </c>
      <c r="CP65" s="18">
        <f t="shared" si="255"/>
        <v>0</v>
      </c>
      <c r="CQ65" s="18">
        <f t="shared" si="256"/>
        <v>0</v>
      </c>
      <c r="CR65" s="85">
        <f t="shared" si="257"/>
        <v>0</v>
      </c>
      <c r="CS65" s="82">
        <v>0</v>
      </c>
      <c r="CT65" s="18">
        <f t="shared" si="258"/>
        <v>0</v>
      </c>
      <c r="CU65" s="18">
        <f t="shared" si="259"/>
        <v>0</v>
      </c>
      <c r="CV65" s="18">
        <f t="shared" si="260"/>
        <v>0</v>
      </c>
      <c r="CW65" s="18">
        <f t="shared" si="261"/>
        <v>0</v>
      </c>
      <c r="CX65" s="18">
        <f t="shared" si="148"/>
        <v>0</v>
      </c>
      <c r="CY65" s="18">
        <f t="shared" si="149"/>
        <v>0</v>
      </c>
      <c r="CZ65" s="18">
        <f t="shared" si="150"/>
        <v>0</v>
      </c>
      <c r="DA65" s="18">
        <f t="shared" si="151"/>
        <v>0</v>
      </c>
      <c r="DB65" s="18">
        <f t="shared" si="152"/>
        <v>0</v>
      </c>
      <c r="DC65" s="18">
        <f t="shared" si="262"/>
        <v>0</v>
      </c>
      <c r="DD65" s="18">
        <f t="shared" si="263"/>
        <v>0</v>
      </c>
      <c r="DE65" s="18">
        <f t="shared" si="264"/>
        <v>0</v>
      </c>
      <c r="DF65" s="18">
        <f t="shared" si="265"/>
        <v>0</v>
      </c>
      <c r="DG65" s="85">
        <f t="shared" si="266"/>
        <v>0</v>
      </c>
      <c r="DH65" s="82">
        <v>0</v>
      </c>
      <c r="DI65" s="18">
        <f t="shared" si="267"/>
        <v>0</v>
      </c>
      <c r="DJ65" s="18">
        <f t="shared" si="268"/>
        <v>0</v>
      </c>
      <c r="DK65" s="18">
        <f t="shared" si="269"/>
        <v>0</v>
      </c>
      <c r="DL65" s="18">
        <f t="shared" si="270"/>
        <v>0</v>
      </c>
      <c r="DM65" s="18">
        <f t="shared" si="153"/>
        <v>0</v>
      </c>
      <c r="DN65" s="18">
        <f t="shared" si="154"/>
        <v>0</v>
      </c>
      <c r="DO65" s="18">
        <f t="shared" si="155"/>
        <v>0</v>
      </c>
      <c r="DP65" s="18">
        <f t="shared" si="156"/>
        <v>0</v>
      </c>
      <c r="DQ65" s="18">
        <f t="shared" si="157"/>
        <v>0</v>
      </c>
      <c r="DR65" s="18">
        <f t="shared" si="271"/>
        <v>0</v>
      </c>
      <c r="DS65" s="18">
        <f t="shared" si="272"/>
        <v>0</v>
      </c>
      <c r="DT65" s="18">
        <f t="shared" si="273"/>
        <v>0</v>
      </c>
      <c r="DU65" s="18">
        <f t="shared" si="274"/>
        <v>0</v>
      </c>
      <c r="DV65" s="85">
        <f t="shared" si="275"/>
        <v>0</v>
      </c>
      <c r="DW65" s="82">
        <v>0</v>
      </c>
      <c r="DX65" s="18">
        <f t="shared" si="276"/>
        <v>0</v>
      </c>
      <c r="DY65" s="18">
        <f t="shared" si="277"/>
        <v>0</v>
      </c>
      <c r="DZ65" s="18">
        <f t="shared" si="278"/>
        <v>0</v>
      </c>
      <c r="EA65" s="18">
        <f t="shared" si="279"/>
        <v>0</v>
      </c>
      <c r="EB65" s="18">
        <f t="shared" si="158"/>
        <v>0</v>
      </c>
      <c r="EC65" s="18">
        <f t="shared" si="159"/>
        <v>0</v>
      </c>
      <c r="ED65" s="18">
        <f t="shared" si="160"/>
        <v>0</v>
      </c>
      <c r="EE65" s="18">
        <f t="shared" si="161"/>
        <v>0</v>
      </c>
      <c r="EF65" s="18">
        <f t="shared" si="162"/>
        <v>0</v>
      </c>
      <c r="EG65" s="18">
        <f t="shared" si="280"/>
        <v>0</v>
      </c>
      <c r="EH65" s="18">
        <f t="shared" si="281"/>
        <v>0</v>
      </c>
      <c r="EI65" s="18">
        <f t="shared" si="282"/>
        <v>0</v>
      </c>
      <c r="EJ65" s="18">
        <f t="shared" si="283"/>
        <v>0</v>
      </c>
      <c r="EK65" s="85">
        <f t="shared" si="284"/>
        <v>0</v>
      </c>
      <c r="EL65" s="82">
        <v>0</v>
      </c>
      <c r="EM65" s="18">
        <f t="shared" si="285"/>
        <v>0</v>
      </c>
      <c r="EN65" s="18">
        <f t="shared" si="286"/>
        <v>0</v>
      </c>
      <c r="EO65" s="18">
        <f t="shared" si="287"/>
        <v>0</v>
      </c>
      <c r="EP65" s="18">
        <f t="shared" si="288"/>
        <v>0</v>
      </c>
      <c r="EQ65" s="18">
        <f t="shared" si="163"/>
        <v>0</v>
      </c>
      <c r="ER65" s="18">
        <f t="shared" si="164"/>
        <v>0</v>
      </c>
      <c r="ES65" s="18">
        <f t="shared" si="165"/>
        <v>0</v>
      </c>
      <c r="ET65" s="18">
        <f t="shared" si="166"/>
        <v>0</v>
      </c>
      <c r="EU65" s="18">
        <f t="shared" si="167"/>
        <v>0</v>
      </c>
      <c r="EV65" s="18">
        <f t="shared" si="289"/>
        <v>0</v>
      </c>
      <c r="EW65" s="18">
        <f t="shared" si="290"/>
        <v>0</v>
      </c>
      <c r="EX65" s="18">
        <f t="shared" si="291"/>
        <v>0</v>
      </c>
      <c r="EY65" s="18">
        <f t="shared" si="292"/>
        <v>0</v>
      </c>
      <c r="EZ65" s="85">
        <f t="shared" si="293"/>
        <v>0</v>
      </c>
      <c r="FA65" s="82">
        <v>0</v>
      </c>
      <c r="FB65" s="18">
        <f t="shared" si="294"/>
        <v>0</v>
      </c>
      <c r="FC65" s="18">
        <f t="shared" si="295"/>
        <v>0</v>
      </c>
      <c r="FD65" s="18">
        <f t="shared" si="296"/>
        <v>0</v>
      </c>
      <c r="FE65" s="18">
        <f t="shared" si="297"/>
        <v>0</v>
      </c>
      <c r="FF65" s="18">
        <f t="shared" si="168"/>
        <v>0</v>
      </c>
      <c r="FG65" s="18">
        <f t="shared" si="169"/>
        <v>0</v>
      </c>
      <c r="FH65" s="18">
        <f t="shared" si="170"/>
        <v>0</v>
      </c>
      <c r="FI65" s="18">
        <f t="shared" si="171"/>
        <v>0</v>
      </c>
      <c r="FJ65" s="18">
        <f t="shared" si="172"/>
        <v>0</v>
      </c>
      <c r="FK65" s="18">
        <f t="shared" si="298"/>
        <v>0</v>
      </c>
      <c r="FL65" s="18">
        <f t="shared" si="299"/>
        <v>0</v>
      </c>
      <c r="FM65" s="18">
        <f t="shared" si="300"/>
        <v>0</v>
      </c>
      <c r="FN65" s="18">
        <f t="shared" si="301"/>
        <v>0</v>
      </c>
      <c r="FO65" s="85">
        <f t="shared" si="302"/>
        <v>0</v>
      </c>
      <c r="FP65" s="82">
        <v>0</v>
      </c>
      <c r="FQ65" s="18">
        <f t="shared" si="303"/>
        <v>0</v>
      </c>
      <c r="FR65" s="18">
        <f t="shared" si="304"/>
        <v>0</v>
      </c>
      <c r="FS65" s="18">
        <f t="shared" si="305"/>
        <v>0</v>
      </c>
      <c r="FT65" s="18">
        <f t="shared" si="306"/>
        <v>0</v>
      </c>
      <c r="FU65" s="18">
        <f t="shared" si="173"/>
        <v>0</v>
      </c>
      <c r="FV65" s="18">
        <f t="shared" si="174"/>
        <v>0</v>
      </c>
      <c r="FW65" s="18">
        <f t="shared" si="175"/>
        <v>0</v>
      </c>
      <c r="FX65" s="18">
        <f t="shared" si="176"/>
        <v>0</v>
      </c>
      <c r="FY65" s="18">
        <f t="shared" si="177"/>
        <v>0</v>
      </c>
      <c r="FZ65" s="18">
        <f t="shared" si="307"/>
        <v>0</v>
      </c>
      <c r="GA65" s="18">
        <f t="shared" si="308"/>
        <v>0</v>
      </c>
      <c r="GB65" s="18">
        <f t="shared" si="309"/>
        <v>0</v>
      </c>
      <c r="GC65" s="18">
        <f t="shared" si="310"/>
        <v>0</v>
      </c>
      <c r="GD65" s="85">
        <f t="shared" si="311"/>
        <v>0</v>
      </c>
      <c r="GE65" s="82">
        <v>0</v>
      </c>
      <c r="GF65" s="18">
        <f t="shared" si="312"/>
        <v>0</v>
      </c>
      <c r="GG65" s="18">
        <f t="shared" si="313"/>
        <v>0</v>
      </c>
      <c r="GH65" s="18">
        <f t="shared" si="314"/>
        <v>0</v>
      </c>
      <c r="GI65" s="18">
        <f t="shared" si="315"/>
        <v>0</v>
      </c>
      <c r="GJ65" s="18">
        <f t="shared" si="178"/>
        <v>0</v>
      </c>
      <c r="GK65" s="18">
        <f t="shared" si="179"/>
        <v>0</v>
      </c>
      <c r="GL65" s="18">
        <f t="shared" si="180"/>
        <v>0</v>
      </c>
      <c r="GM65" s="18">
        <f t="shared" si="181"/>
        <v>0</v>
      </c>
      <c r="GN65" s="18">
        <f t="shared" si="182"/>
        <v>0</v>
      </c>
      <c r="GO65" s="18">
        <f t="shared" si="316"/>
        <v>0</v>
      </c>
      <c r="GP65" s="18">
        <f t="shared" si="317"/>
        <v>0</v>
      </c>
      <c r="GQ65" s="18">
        <f t="shared" si="318"/>
        <v>0</v>
      </c>
      <c r="GR65" s="18">
        <f t="shared" si="319"/>
        <v>0</v>
      </c>
      <c r="GS65" s="85">
        <f t="shared" si="320"/>
        <v>0</v>
      </c>
    </row>
    <row r="66" spans="1:201" x14ac:dyDescent="0.2">
      <c r="A66" s="89">
        <v>60</v>
      </c>
      <c r="B66" s="54" t="s">
        <v>45</v>
      </c>
      <c r="C66" s="71">
        <v>441457</v>
      </c>
      <c r="D66" s="71">
        <v>381037</v>
      </c>
      <c r="E66" s="71">
        <f t="shared" si="202"/>
        <v>0.53672975122006972</v>
      </c>
      <c r="F66" s="99">
        <f t="shared" si="203"/>
        <v>0.46327024877993028</v>
      </c>
      <c r="G66" s="84">
        <v>0</v>
      </c>
      <c r="H66" s="18">
        <f t="shared" si="204"/>
        <v>0</v>
      </c>
      <c r="I66" s="18">
        <f t="shared" si="205"/>
        <v>0</v>
      </c>
      <c r="J66" s="18">
        <f t="shared" si="206"/>
        <v>0</v>
      </c>
      <c r="K66" s="18">
        <f t="shared" si="207"/>
        <v>0</v>
      </c>
      <c r="L66" s="18">
        <f t="shared" si="115"/>
        <v>0</v>
      </c>
      <c r="M66" s="18">
        <f t="shared" si="116"/>
        <v>0</v>
      </c>
      <c r="N66" s="18">
        <f t="shared" si="117"/>
        <v>0</v>
      </c>
      <c r="O66" s="18">
        <f t="shared" si="118"/>
        <v>0</v>
      </c>
      <c r="P66" s="18">
        <f t="shared" si="119"/>
        <v>0</v>
      </c>
      <c r="Q66" s="18">
        <f t="shared" si="208"/>
        <v>0</v>
      </c>
      <c r="R66" s="18">
        <f t="shared" si="209"/>
        <v>0</v>
      </c>
      <c r="S66" s="18">
        <f t="shared" si="210"/>
        <v>0</v>
      </c>
      <c r="T66" s="18">
        <f t="shared" si="211"/>
        <v>0</v>
      </c>
      <c r="U66" s="85">
        <f t="shared" si="212"/>
        <v>0</v>
      </c>
      <c r="V66" s="82">
        <v>0</v>
      </c>
      <c r="W66" s="18">
        <f t="shared" si="213"/>
        <v>0</v>
      </c>
      <c r="X66" s="18">
        <f t="shared" si="214"/>
        <v>0</v>
      </c>
      <c r="Y66" s="18">
        <f t="shared" si="215"/>
        <v>0</v>
      </c>
      <c r="Z66" s="18">
        <f t="shared" si="216"/>
        <v>0</v>
      </c>
      <c r="AA66" s="18">
        <f t="shared" si="120"/>
        <v>0</v>
      </c>
      <c r="AB66" s="18">
        <f t="shared" si="121"/>
        <v>0</v>
      </c>
      <c r="AC66" s="18">
        <f t="shared" si="122"/>
        <v>0</v>
      </c>
      <c r="AD66" s="18">
        <f t="shared" si="123"/>
        <v>0</v>
      </c>
      <c r="AE66" s="18">
        <f t="shared" si="124"/>
        <v>0</v>
      </c>
      <c r="AF66" s="18">
        <f t="shared" si="217"/>
        <v>0</v>
      </c>
      <c r="AG66" s="18">
        <f t="shared" si="218"/>
        <v>0</v>
      </c>
      <c r="AH66" s="18">
        <f t="shared" si="219"/>
        <v>0</v>
      </c>
      <c r="AI66" s="18">
        <f t="shared" si="220"/>
        <v>0</v>
      </c>
      <c r="AJ66" s="85">
        <f t="shared" si="221"/>
        <v>0</v>
      </c>
      <c r="AK66" s="82">
        <v>0</v>
      </c>
      <c r="AL66" s="18">
        <f t="shared" si="222"/>
        <v>0</v>
      </c>
      <c r="AM66" s="18">
        <f t="shared" si="223"/>
        <v>0</v>
      </c>
      <c r="AN66" s="18">
        <f t="shared" si="224"/>
        <v>0</v>
      </c>
      <c r="AO66" s="18">
        <f t="shared" si="225"/>
        <v>0</v>
      </c>
      <c r="AP66" s="18">
        <f t="shared" si="125"/>
        <v>0</v>
      </c>
      <c r="AQ66" s="18">
        <f t="shared" si="126"/>
        <v>0</v>
      </c>
      <c r="AR66" s="18">
        <f t="shared" si="127"/>
        <v>0</v>
      </c>
      <c r="AS66" s="18">
        <f t="shared" si="128"/>
        <v>0</v>
      </c>
      <c r="AT66" s="18">
        <f t="shared" si="129"/>
        <v>0</v>
      </c>
      <c r="AU66" s="18">
        <f t="shared" si="226"/>
        <v>0</v>
      </c>
      <c r="AV66" s="18">
        <f t="shared" si="227"/>
        <v>0</v>
      </c>
      <c r="AW66" s="18">
        <f t="shared" si="228"/>
        <v>0</v>
      </c>
      <c r="AX66" s="18">
        <f t="shared" si="229"/>
        <v>0</v>
      </c>
      <c r="AY66" s="85">
        <f t="shared" si="230"/>
        <v>0</v>
      </c>
      <c r="AZ66" s="82">
        <v>0</v>
      </c>
      <c r="BA66" s="18">
        <f t="shared" si="231"/>
        <v>0</v>
      </c>
      <c r="BB66" s="18">
        <f t="shared" si="232"/>
        <v>0</v>
      </c>
      <c r="BC66" s="18">
        <f t="shared" si="233"/>
        <v>0</v>
      </c>
      <c r="BD66" s="18">
        <f t="shared" si="234"/>
        <v>0</v>
      </c>
      <c r="BE66" s="18">
        <f t="shared" si="130"/>
        <v>0</v>
      </c>
      <c r="BF66" s="18">
        <f t="shared" si="131"/>
        <v>0</v>
      </c>
      <c r="BG66" s="18">
        <f t="shared" si="132"/>
        <v>0</v>
      </c>
      <c r="BH66" s="18">
        <f t="shared" si="133"/>
        <v>0</v>
      </c>
      <c r="BI66" s="18">
        <f t="shared" si="134"/>
        <v>0</v>
      </c>
      <c r="BJ66" s="18">
        <f t="shared" si="235"/>
        <v>0</v>
      </c>
      <c r="BK66" s="18">
        <f t="shared" si="236"/>
        <v>0</v>
      </c>
      <c r="BL66" s="18">
        <f t="shared" si="237"/>
        <v>0</v>
      </c>
      <c r="BM66" s="18">
        <f t="shared" si="238"/>
        <v>0</v>
      </c>
      <c r="BN66" s="85">
        <f t="shared" si="239"/>
        <v>0</v>
      </c>
      <c r="BO66" s="82">
        <v>0</v>
      </c>
      <c r="BP66" s="18">
        <f t="shared" si="240"/>
        <v>0</v>
      </c>
      <c r="BQ66" s="18">
        <f t="shared" si="241"/>
        <v>0</v>
      </c>
      <c r="BR66" s="18">
        <f t="shared" si="242"/>
        <v>0</v>
      </c>
      <c r="BS66" s="18">
        <f t="shared" si="243"/>
        <v>0</v>
      </c>
      <c r="BT66" s="18">
        <f t="shared" si="136"/>
        <v>0</v>
      </c>
      <c r="BU66" s="18">
        <f t="shared" si="187"/>
        <v>0</v>
      </c>
      <c r="BV66" s="18">
        <f t="shared" si="199"/>
        <v>0</v>
      </c>
      <c r="BW66" s="18">
        <f t="shared" si="200"/>
        <v>0</v>
      </c>
      <c r="BX66" s="18">
        <f t="shared" si="201"/>
        <v>0</v>
      </c>
      <c r="BY66" s="18">
        <f t="shared" si="244"/>
        <v>0</v>
      </c>
      <c r="BZ66" s="18">
        <f t="shared" si="245"/>
        <v>0</v>
      </c>
      <c r="CA66" s="18">
        <f t="shared" si="246"/>
        <v>0</v>
      </c>
      <c r="CB66" s="18">
        <f t="shared" si="247"/>
        <v>0</v>
      </c>
      <c r="CC66" s="85">
        <f t="shared" si="248"/>
        <v>0</v>
      </c>
      <c r="CD66" s="82">
        <v>0</v>
      </c>
      <c r="CE66" s="18">
        <f t="shared" si="249"/>
        <v>0</v>
      </c>
      <c r="CF66" s="18">
        <f t="shared" si="250"/>
        <v>0</v>
      </c>
      <c r="CG66" s="18">
        <f t="shared" si="251"/>
        <v>0</v>
      </c>
      <c r="CH66" s="18">
        <f t="shared" si="252"/>
        <v>0</v>
      </c>
      <c r="CI66" s="18">
        <f t="shared" si="143"/>
        <v>0</v>
      </c>
      <c r="CJ66" s="18">
        <f t="shared" si="144"/>
        <v>0</v>
      </c>
      <c r="CK66" s="18">
        <f t="shared" si="145"/>
        <v>0</v>
      </c>
      <c r="CL66" s="18">
        <f t="shared" si="146"/>
        <v>0</v>
      </c>
      <c r="CM66" s="18">
        <f t="shared" si="147"/>
        <v>0</v>
      </c>
      <c r="CN66" s="18">
        <f t="shared" si="253"/>
        <v>0</v>
      </c>
      <c r="CO66" s="18">
        <f t="shared" si="254"/>
        <v>0</v>
      </c>
      <c r="CP66" s="18">
        <f t="shared" si="255"/>
        <v>0</v>
      </c>
      <c r="CQ66" s="18">
        <f t="shared" si="256"/>
        <v>0</v>
      </c>
      <c r="CR66" s="85">
        <f t="shared" si="257"/>
        <v>0</v>
      </c>
      <c r="CS66" s="82">
        <v>0</v>
      </c>
      <c r="CT66" s="18">
        <f t="shared" si="258"/>
        <v>0</v>
      </c>
      <c r="CU66" s="18">
        <f t="shared" si="259"/>
        <v>0</v>
      </c>
      <c r="CV66" s="18">
        <f t="shared" si="260"/>
        <v>0</v>
      </c>
      <c r="CW66" s="18">
        <f t="shared" si="261"/>
        <v>0</v>
      </c>
      <c r="CX66" s="18">
        <f t="shared" si="148"/>
        <v>0</v>
      </c>
      <c r="CY66" s="18">
        <f t="shared" si="149"/>
        <v>0</v>
      </c>
      <c r="CZ66" s="18">
        <f t="shared" si="150"/>
        <v>0</v>
      </c>
      <c r="DA66" s="18">
        <f t="shared" si="151"/>
        <v>0</v>
      </c>
      <c r="DB66" s="18">
        <f t="shared" si="152"/>
        <v>0</v>
      </c>
      <c r="DC66" s="18">
        <f t="shared" si="262"/>
        <v>0</v>
      </c>
      <c r="DD66" s="18">
        <f t="shared" si="263"/>
        <v>0</v>
      </c>
      <c r="DE66" s="18">
        <f t="shared" si="264"/>
        <v>0</v>
      </c>
      <c r="DF66" s="18">
        <f t="shared" si="265"/>
        <v>0</v>
      </c>
      <c r="DG66" s="85">
        <f t="shared" si="266"/>
        <v>0</v>
      </c>
      <c r="DH66" s="82">
        <v>0</v>
      </c>
      <c r="DI66" s="18">
        <f t="shared" si="267"/>
        <v>0</v>
      </c>
      <c r="DJ66" s="18">
        <f t="shared" si="268"/>
        <v>0</v>
      </c>
      <c r="DK66" s="18">
        <f t="shared" si="269"/>
        <v>0</v>
      </c>
      <c r="DL66" s="18">
        <f t="shared" si="270"/>
        <v>0</v>
      </c>
      <c r="DM66" s="18">
        <f t="shared" si="153"/>
        <v>0</v>
      </c>
      <c r="DN66" s="18">
        <f t="shared" si="154"/>
        <v>0</v>
      </c>
      <c r="DO66" s="18">
        <f t="shared" si="155"/>
        <v>0</v>
      </c>
      <c r="DP66" s="18">
        <f t="shared" si="156"/>
        <v>0</v>
      </c>
      <c r="DQ66" s="18">
        <f t="shared" si="157"/>
        <v>0</v>
      </c>
      <c r="DR66" s="18">
        <f t="shared" si="271"/>
        <v>0</v>
      </c>
      <c r="DS66" s="18">
        <f t="shared" si="272"/>
        <v>0</v>
      </c>
      <c r="DT66" s="18">
        <f t="shared" si="273"/>
        <v>0</v>
      </c>
      <c r="DU66" s="18">
        <f t="shared" si="274"/>
        <v>0</v>
      </c>
      <c r="DV66" s="85">
        <f t="shared" si="275"/>
        <v>0</v>
      </c>
      <c r="DW66" s="82">
        <v>0</v>
      </c>
      <c r="DX66" s="18">
        <f t="shared" si="276"/>
        <v>0</v>
      </c>
      <c r="DY66" s="18">
        <f t="shared" si="277"/>
        <v>0</v>
      </c>
      <c r="DZ66" s="18">
        <f t="shared" si="278"/>
        <v>0</v>
      </c>
      <c r="EA66" s="18">
        <f t="shared" si="279"/>
        <v>0</v>
      </c>
      <c r="EB66" s="18">
        <f t="shared" si="158"/>
        <v>0</v>
      </c>
      <c r="EC66" s="18">
        <f t="shared" si="159"/>
        <v>0</v>
      </c>
      <c r="ED66" s="18">
        <f t="shared" si="160"/>
        <v>0</v>
      </c>
      <c r="EE66" s="18">
        <f t="shared" si="161"/>
        <v>0</v>
      </c>
      <c r="EF66" s="18">
        <f t="shared" si="162"/>
        <v>0</v>
      </c>
      <c r="EG66" s="18">
        <f t="shared" si="280"/>
        <v>0</v>
      </c>
      <c r="EH66" s="18">
        <f t="shared" si="281"/>
        <v>0</v>
      </c>
      <c r="EI66" s="18">
        <f t="shared" si="282"/>
        <v>0</v>
      </c>
      <c r="EJ66" s="18">
        <f t="shared" si="283"/>
        <v>0</v>
      </c>
      <c r="EK66" s="85">
        <f t="shared" si="284"/>
        <v>0</v>
      </c>
      <c r="EL66" s="82">
        <v>0</v>
      </c>
      <c r="EM66" s="18">
        <f t="shared" si="285"/>
        <v>0</v>
      </c>
      <c r="EN66" s="18">
        <f t="shared" si="286"/>
        <v>0</v>
      </c>
      <c r="EO66" s="18">
        <f t="shared" si="287"/>
        <v>0</v>
      </c>
      <c r="EP66" s="18">
        <f t="shared" si="288"/>
        <v>0</v>
      </c>
      <c r="EQ66" s="18">
        <f t="shared" si="163"/>
        <v>0</v>
      </c>
      <c r="ER66" s="18">
        <f t="shared" si="164"/>
        <v>0</v>
      </c>
      <c r="ES66" s="18">
        <f t="shared" si="165"/>
        <v>0</v>
      </c>
      <c r="ET66" s="18">
        <f t="shared" si="166"/>
        <v>0</v>
      </c>
      <c r="EU66" s="18">
        <f t="shared" si="167"/>
        <v>0</v>
      </c>
      <c r="EV66" s="18">
        <f t="shared" si="289"/>
        <v>0</v>
      </c>
      <c r="EW66" s="18">
        <f t="shared" si="290"/>
        <v>0</v>
      </c>
      <c r="EX66" s="18">
        <f t="shared" si="291"/>
        <v>0</v>
      </c>
      <c r="EY66" s="18">
        <f t="shared" si="292"/>
        <v>0</v>
      </c>
      <c r="EZ66" s="85">
        <f t="shared" si="293"/>
        <v>0</v>
      </c>
      <c r="FA66" s="82">
        <v>0</v>
      </c>
      <c r="FB66" s="18">
        <f t="shared" si="294"/>
        <v>0</v>
      </c>
      <c r="FC66" s="18">
        <f t="shared" si="295"/>
        <v>0</v>
      </c>
      <c r="FD66" s="18">
        <f t="shared" si="296"/>
        <v>0</v>
      </c>
      <c r="FE66" s="18">
        <f t="shared" si="297"/>
        <v>0</v>
      </c>
      <c r="FF66" s="18">
        <f t="shared" si="168"/>
        <v>0</v>
      </c>
      <c r="FG66" s="18">
        <f t="shared" si="169"/>
        <v>0</v>
      </c>
      <c r="FH66" s="18">
        <f t="shared" si="170"/>
        <v>0</v>
      </c>
      <c r="FI66" s="18">
        <f t="shared" si="171"/>
        <v>0</v>
      </c>
      <c r="FJ66" s="18">
        <f t="shared" si="172"/>
        <v>0</v>
      </c>
      <c r="FK66" s="18">
        <f t="shared" si="298"/>
        <v>0</v>
      </c>
      <c r="FL66" s="18">
        <f t="shared" si="299"/>
        <v>0</v>
      </c>
      <c r="FM66" s="18">
        <f t="shared" si="300"/>
        <v>0</v>
      </c>
      <c r="FN66" s="18">
        <f t="shared" si="301"/>
        <v>0</v>
      </c>
      <c r="FO66" s="85">
        <f t="shared" si="302"/>
        <v>0</v>
      </c>
      <c r="FP66" s="82">
        <v>0</v>
      </c>
      <c r="FQ66" s="18">
        <f t="shared" si="303"/>
        <v>0</v>
      </c>
      <c r="FR66" s="18">
        <f t="shared" si="304"/>
        <v>0</v>
      </c>
      <c r="FS66" s="18">
        <f t="shared" si="305"/>
        <v>0</v>
      </c>
      <c r="FT66" s="18">
        <f t="shared" si="306"/>
        <v>0</v>
      </c>
      <c r="FU66" s="18">
        <f t="shared" si="173"/>
        <v>0</v>
      </c>
      <c r="FV66" s="18">
        <f t="shared" si="174"/>
        <v>0</v>
      </c>
      <c r="FW66" s="18">
        <f t="shared" si="175"/>
        <v>0</v>
      </c>
      <c r="FX66" s="18">
        <f t="shared" si="176"/>
        <v>0</v>
      </c>
      <c r="FY66" s="18">
        <f t="shared" si="177"/>
        <v>0</v>
      </c>
      <c r="FZ66" s="18">
        <f t="shared" si="307"/>
        <v>0</v>
      </c>
      <c r="GA66" s="18">
        <f t="shared" si="308"/>
        <v>0</v>
      </c>
      <c r="GB66" s="18">
        <f t="shared" si="309"/>
        <v>0</v>
      </c>
      <c r="GC66" s="18">
        <f t="shared" si="310"/>
        <v>0</v>
      </c>
      <c r="GD66" s="85">
        <f t="shared" si="311"/>
        <v>0</v>
      </c>
      <c r="GE66" s="82">
        <v>0</v>
      </c>
      <c r="GF66" s="18">
        <f t="shared" si="312"/>
        <v>0</v>
      </c>
      <c r="GG66" s="18">
        <f t="shared" si="313"/>
        <v>0</v>
      </c>
      <c r="GH66" s="18">
        <f t="shared" si="314"/>
        <v>0</v>
      </c>
      <c r="GI66" s="18">
        <f t="shared" si="315"/>
        <v>0</v>
      </c>
      <c r="GJ66" s="18">
        <f t="shared" si="178"/>
        <v>0</v>
      </c>
      <c r="GK66" s="18">
        <f t="shared" si="179"/>
        <v>0</v>
      </c>
      <c r="GL66" s="18">
        <f t="shared" si="180"/>
        <v>0</v>
      </c>
      <c r="GM66" s="18">
        <f t="shared" si="181"/>
        <v>0</v>
      </c>
      <c r="GN66" s="18">
        <f t="shared" si="182"/>
        <v>0</v>
      </c>
      <c r="GO66" s="18">
        <f t="shared" si="316"/>
        <v>0</v>
      </c>
      <c r="GP66" s="18">
        <f t="shared" si="317"/>
        <v>0</v>
      </c>
      <c r="GQ66" s="18">
        <f t="shared" si="318"/>
        <v>0</v>
      </c>
      <c r="GR66" s="18">
        <f t="shared" si="319"/>
        <v>0</v>
      </c>
      <c r="GS66" s="85">
        <f t="shared" si="320"/>
        <v>0</v>
      </c>
    </row>
    <row r="67" spans="1:201" x14ac:dyDescent="0.2">
      <c r="A67" s="89">
        <v>61</v>
      </c>
      <c r="B67" s="55" t="s">
        <v>49</v>
      </c>
      <c r="C67" s="71">
        <v>441457</v>
      </c>
      <c r="D67" s="71">
        <v>381037</v>
      </c>
      <c r="E67" s="71">
        <f t="shared" si="202"/>
        <v>0.53672975122006972</v>
      </c>
      <c r="F67" s="99">
        <f t="shared" si="203"/>
        <v>0.46327024877993028</v>
      </c>
      <c r="G67" s="84">
        <v>0</v>
      </c>
      <c r="H67" s="18">
        <f t="shared" si="204"/>
        <v>0</v>
      </c>
      <c r="I67" s="18">
        <f t="shared" si="205"/>
        <v>0</v>
      </c>
      <c r="J67" s="18">
        <f t="shared" si="206"/>
        <v>0</v>
      </c>
      <c r="K67" s="18">
        <f t="shared" si="207"/>
        <v>0</v>
      </c>
      <c r="L67" s="18">
        <f t="shared" si="115"/>
        <v>0</v>
      </c>
      <c r="M67" s="18">
        <f t="shared" si="116"/>
        <v>0</v>
      </c>
      <c r="N67" s="18">
        <f t="shared" si="117"/>
        <v>0</v>
      </c>
      <c r="O67" s="18">
        <f t="shared" si="118"/>
        <v>0</v>
      </c>
      <c r="P67" s="18">
        <f t="shared" si="119"/>
        <v>0</v>
      </c>
      <c r="Q67" s="18">
        <f t="shared" si="208"/>
        <v>0</v>
      </c>
      <c r="R67" s="18">
        <f t="shared" si="209"/>
        <v>0</v>
      </c>
      <c r="S67" s="18">
        <f t="shared" si="210"/>
        <v>0</v>
      </c>
      <c r="T67" s="18">
        <f t="shared" si="211"/>
        <v>0</v>
      </c>
      <c r="U67" s="85">
        <f t="shared" si="212"/>
        <v>0</v>
      </c>
      <c r="V67" s="82">
        <v>0</v>
      </c>
      <c r="W67" s="18">
        <f t="shared" si="213"/>
        <v>0</v>
      </c>
      <c r="X67" s="18">
        <f t="shared" si="214"/>
        <v>0</v>
      </c>
      <c r="Y67" s="18">
        <f t="shared" si="215"/>
        <v>0</v>
      </c>
      <c r="Z67" s="18">
        <f t="shared" si="216"/>
        <v>0</v>
      </c>
      <c r="AA67" s="18">
        <f t="shared" si="120"/>
        <v>0</v>
      </c>
      <c r="AB67" s="18">
        <f t="shared" si="121"/>
        <v>0</v>
      </c>
      <c r="AC67" s="18">
        <f t="shared" si="122"/>
        <v>0</v>
      </c>
      <c r="AD67" s="18">
        <f t="shared" si="123"/>
        <v>0</v>
      </c>
      <c r="AE67" s="18">
        <f t="shared" si="124"/>
        <v>0</v>
      </c>
      <c r="AF67" s="18">
        <f t="shared" si="217"/>
        <v>0</v>
      </c>
      <c r="AG67" s="18">
        <f t="shared" si="218"/>
        <v>0</v>
      </c>
      <c r="AH67" s="18">
        <f t="shared" si="219"/>
        <v>0</v>
      </c>
      <c r="AI67" s="18">
        <f t="shared" si="220"/>
        <v>0</v>
      </c>
      <c r="AJ67" s="85">
        <f t="shared" si="221"/>
        <v>0</v>
      </c>
      <c r="AK67" s="82">
        <v>0</v>
      </c>
      <c r="AL67" s="18">
        <f t="shared" si="222"/>
        <v>0</v>
      </c>
      <c r="AM67" s="18">
        <f t="shared" si="223"/>
        <v>0</v>
      </c>
      <c r="AN67" s="18">
        <f t="shared" si="224"/>
        <v>0</v>
      </c>
      <c r="AO67" s="18">
        <f t="shared" si="225"/>
        <v>0</v>
      </c>
      <c r="AP67" s="18">
        <f t="shared" si="125"/>
        <v>0</v>
      </c>
      <c r="AQ67" s="18">
        <f t="shared" si="126"/>
        <v>0</v>
      </c>
      <c r="AR67" s="18">
        <f t="shared" si="127"/>
        <v>0</v>
      </c>
      <c r="AS67" s="18">
        <f t="shared" si="128"/>
        <v>0</v>
      </c>
      <c r="AT67" s="18">
        <f t="shared" si="129"/>
        <v>0</v>
      </c>
      <c r="AU67" s="18">
        <f t="shared" si="226"/>
        <v>0</v>
      </c>
      <c r="AV67" s="18">
        <f t="shared" si="227"/>
        <v>0</v>
      </c>
      <c r="AW67" s="18">
        <f t="shared" si="228"/>
        <v>0</v>
      </c>
      <c r="AX67" s="18">
        <f t="shared" si="229"/>
        <v>0</v>
      </c>
      <c r="AY67" s="85">
        <f t="shared" si="230"/>
        <v>0</v>
      </c>
      <c r="AZ67" s="82">
        <v>0</v>
      </c>
      <c r="BA67" s="18">
        <f t="shared" si="231"/>
        <v>0</v>
      </c>
      <c r="BB67" s="18">
        <f t="shared" si="232"/>
        <v>0</v>
      </c>
      <c r="BC67" s="18">
        <f t="shared" si="233"/>
        <v>0</v>
      </c>
      <c r="BD67" s="18">
        <f t="shared" si="234"/>
        <v>0</v>
      </c>
      <c r="BE67" s="18">
        <f t="shared" si="130"/>
        <v>0</v>
      </c>
      <c r="BF67" s="18">
        <f t="shared" si="131"/>
        <v>0</v>
      </c>
      <c r="BG67" s="18">
        <f t="shared" si="132"/>
        <v>0</v>
      </c>
      <c r="BH67" s="18">
        <f t="shared" si="133"/>
        <v>0</v>
      </c>
      <c r="BI67" s="18">
        <f t="shared" si="134"/>
        <v>0</v>
      </c>
      <c r="BJ67" s="18">
        <f t="shared" si="235"/>
        <v>0</v>
      </c>
      <c r="BK67" s="18">
        <f t="shared" si="236"/>
        <v>0</v>
      </c>
      <c r="BL67" s="18">
        <f t="shared" si="237"/>
        <v>0</v>
      </c>
      <c r="BM67" s="18">
        <f t="shared" si="238"/>
        <v>0</v>
      </c>
      <c r="BN67" s="85">
        <f t="shared" si="239"/>
        <v>0</v>
      </c>
      <c r="BO67" s="82">
        <v>0</v>
      </c>
      <c r="BP67" s="18">
        <f t="shared" si="240"/>
        <v>0</v>
      </c>
      <c r="BQ67" s="18">
        <f t="shared" si="241"/>
        <v>0</v>
      </c>
      <c r="BR67" s="18">
        <f t="shared" si="242"/>
        <v>0</v>
      </c>
      <c r="BS67" s="18">
        <f t="shared" si="243"/>
        <v>0</v>
      </c>
      <c r="BT67" s="18">
        <f t="shared" si="136"/>
        <v>0</v>
      </c>
      <c r="BU67" s="18">
        <f t="shared" si="187"/>
        <v>0</v>
      </c>
      <c r="BV67" s="18">
        <f t="shared" si="199"/>
        <v>0</v>
      </c>
      <c r="BW67" s="18">
        <f t="shared" si="200"/>
        <v>0</v>
      </c>
      <c r="BX67" s="18">
        <f t="shared" si="201"/>
        <v>0</v>
      </c>
      <c r="BY67" s="18">
        <f t="shared" si="244"/>
        <v>0</v>
      </c>
      <c r="BZ67" s="18">
        <f t="shared" si="245"/>
        <v>0</v>
      </c>
      <c r="CA67" s="18">
        <f t="shared" si="246"/>
        <v>0</v>
      </c>
      <c r="CB67" s="18">
        <f t="shared" si="247"/>
        <v>0</v>
      </c>
      <c r="CC67" s="85">
        <f t="shared" si="248"/>
        <v>0</v>
      </c>
      <c r="CD67" s="82">
        <v>685</v>
      </c>
      <c r="CE67" s="18">
        <f t="shared" si="249"/>
        <v>171</v>
      </c>
      <c r="CF67" s="18">
        <f t="shared" si="250"/>
        <v>171</v>
      </c>
      <c r="CG67" s="18">
        <f t="shared" si="251"/>
        <v>171</v>
      </c>
      <c r="CH67" s="18">
        <f t="shared" si="252"/>
        <v>172</v>
      </c>
      <c r="CI67" s="18">
        <f t="shared" si="143"/>
        <v>368</v>
      </c>
      <c r="CJ67" s="18">
        <f t="shared" si="144"/>
        <v>92</v>
      </c>
      <c r="CK67" s="18">
        <f t="shared" si="145"/>
        <v>92</v>
      </c>
      <c r="CL67" s="18">
        <f t="shared" si="146"/>
        <v>92</v>
      </c>
      <c r="CM67" s="18">
        <f t="shared" si="147"/>
        <v>92</v>
      </c>
      <c r="CN67" s="18">
        <f t="shared" si="253"/>
        <v>317</v>
      </c>
      <c r="CO67" s="18">
        <f t="shared" si="254"/>
        <v>79</v>
      </c>
      <c r="CP67" s="18">
        <f t="shared" si="255"/>
        <v>79</v>
      </c>
      <c r="CQ67" s="18">
        <f t="shared" si="256"/>
        <v>79</v>
      </c>
      <c r="CR67" s="85">
        <f t="shared" si="257"/>
        <v>80</v>
      </c>
      <c r="CS67" s="82">
        <v>0</v>
      </c>
      <c r="CT67" s="18">
        <f t="shared" si="258"/>
        <v>0</v>
      </c>
      <c r="CU67" s="18">
        <f t="shared" si="259"/>
        <v>0</v>
      </c>
      <c r="CV67" s="18">
        <f t="shared" si="260"/>
        <v>0</v>
      </c>
      <c r="CW67" s="18">
        <f t="shared" si="261"/>
        <v>0</v>
      </c>
      <c r="CX67" s="18">
        <f t="shared" si="148"/>
        <v>0</v>
      </c>
      <c r="CY67" s="18">
        <f t="shared" si="149"/>
        <v>0</v>
      </c>
      <c r="CZ67" s="18">
        <f t="shared" si="150"/>
        <v>0</v>
      </c>
      <c r="DA67" s="18">
        <f t="shared" si="151"/>
        <v>0</v>
      </c>
      <c r="DB67" s="18">
        <f t="shared" si="152"/>
        <v>0</v>
      </c>
      <c r="DC67" s="18">
        <f t="shared" si="262"/>
        <v>0</v>
      </c>
      <c r="DD67" s="18">
        <f t="shared" si="263"/>
        <v>0</v>
      </c>
      <c r="DE67" s="18">
        <f t="shared" si="264"/>
        <v>0</v>
      </c>
      <c r="DF67" s="18">
        <f t="shared" si="265"/>
        <v>0</v>
      </c>
      <c r="DG67" s="85">
        <f t="shared" si="266"/>
        <v>0</v>
      </c>
      <c r="DH67" s="82">
        <v>0</v>
      </c>
      <c r="DI67" s="18">
        <f t="shared" si="267"/>
        <v>0</v>
      </c>
      <c r="DJ67" s="18">
        <f t="shared" si="268"/>
        <v>0</v>
      </c>
      <c r="DK67" s="18">
        <f t="shared" si="269"/>
        <v>0</v>
      </c>
      <c r="DL67" s="18">
        <f t="shared" si="270"/>
        <v>0</v>
      </c>
      <c r="DM67" s="18">
        <f t="shared" si="153"/>
        <v>0</v>
      </c>
      <c r="DN67" s="18">
        <f t="shared" si="154"/>
        <v>0</v>
      </c>
      <c r="DO67" s="18">
        <f t="shared" si="155"/>
        <v>0</v>
      </c>
      <c r="DP67" s="18">
        <f t="shared" si="156"/>
        <v>0</v>
      </c>
      <c r="DQ67" s="18">
        <f t="shared" si="157"/>
        <v>0</v>
      </c>
      <c r="DR67" s="18">
        <f t="shared" si="271"/>
        <v>0</v>
      </c>
      <c r="DS67" s="18">
        <f t="shared" si="272"/>
        <v>0</v>
      </c>
      <c r="DT67" s="18">
        <f t="shared" si="273"/>
        <v>0</v>
      </c>
      <c r="DU67" s="18">
        <f t="shared" si="274"/>
        <v>0</v>
      </c>
      <c r="DV67" s="85">
        <f t="shared" si="275"/>
        <v>0</v>
      </c>
      <c r="DW67" s="82">
        <v>0</v>
      </c>
      <c r="DX67" s="18">
        <f t="shared" si="276"/>
        <v>0</v>
      </c>
      <c r="DY67" s="18">
        <f t="shared" si="277"/>
        <v>0</v>
      </c>
      <c r="DZ67" s="18">
        <f t="shared" si="278"/>
        <v>0</v>
      </c>
      <c r="EA67" s="18">
        <f t="shared" si="279"/>
        <v>0</v>
      </c>
      <c r="EB67" s="18">
        <f t="shared" si="158"/>
        <v>0</v>
      </c>
      <c r="EC67" s="18">
        <f t="shared" si="159"/>
        <v>0</v>
      </c>
      <c r="ED67" s="18">
        <f t="shared" si="160"/>
        <v>0</v>
      </c>
      <c r="EE67" s="18">
        <f t="shared" si="161"/>
        <v>0</v>
      </c>
      <c r="EF67" s="18">
        <f t="shared" si="162"/>
        <v>0</v>
      </c>
      <c r="EG67" s="18">
        <f t="shared" si="280"/>
        <v>0</v>
      </c>
      <c r="EH67" s="18">
        <f t="shared" si="281"/>
        <v>0</v>
      </c>
      <c r="EI67" s="18">
        <f t="shared" si="282"/>
        <v>0</v>
      </c>
      <c r="EJ67" s="18">
        <f t="shared" si="283"/>
        <v>0</v>
      </c>
      <c r="EK67" s="85">
        <f t="shared" si="284"/>
        <v>0</v>
      </c>
      <c r="EL67" s="82">
        <v>0</v>
      </c>
      <c r="EM67" s="18">
        <f t="shared" si="285"/>
        <v>0</v>
      </c>
      <c r="EN67" s="18">
        <f t="shared" si="286"/>
        <v>0</v>
      </c>
      <c r="EO67" s="18">
        <f t="shared" si="287"/>
        <v>0</v>
      </c>
      <c r="EP67" s="18">
        <f t="shared" si="288"/>
        <v>0</v>
      </c>
      <c r="EQ67" s="18">
        <f t="shared" si="163"/>
        <v>0</v>
      </c>
      <c r="ER67" s="18">
        <f t="shared" si="164"/>
        <v>0</v>
      </c>
      <c r="ES67" s="18">
        <f t="shared" si="165"/>
        <v>0</v>
      </c>
      <c r="ET67" s="18">
        <f t="shared" si="166"/>
        <v>0</v>
      </c>
      <c r="EU67" s="18">
        <f t="shared" si="167"/>
        <v>0</v>
      </c>
      <c r="EV67" s="18">
        <f t="shared" si="289"/>
        <v>0</v>
      </c>
      <c r="EW67" s="18">
        <f t="shared" si="290"/>
        <v>0</v>
      </c>
      <c r="EX67" s="18">
        <f t="shared" si="291"/>
        <v>0</v>
      </c>
      <c r="EY67" s="18">
        <f t="shared" si="292"/>
        <v>0</v>
      </c>
      <c r="EZ67" s="85">
        <f t="shared" si="293"/>
        <v>0</v>
      </c>
      <c r="FA67" s="82">
        <v>0</v>
      </c>
      <c r="FB67" s="18">
        <f t="shared" si="294"/>
        <v>0</v>
      </c>
      <c r="FC67" s="18">
        <f t="shared" si="295"/>
        <v>0</v>
      </c>
      <c r="FD67" s="18">
        <f t="shared" si="296"/>
        <v>0</v>
      </c>
      <c r="FE67" s="18">
        <f t="shared" si="297"/>
        <v>0</v>
      </c>
      <c r="FF67" s="18">
        <f t="shared" si="168"/>
        <v>0</v>
      </c>
      <c r="FG67" s="18">
        <f t="shared" si="169"/>
        <v>0</v>
      </c>
      <c r="FH67" s="18">
        <f t="shared" si="170"/>
        <v>0</v>
      </c>
      <c r="FI67" s="18">
        <f t="shared" si="171"/>
        <v>0</v>
      </c>
      <c r="FJ67" s="18">
        <f t="shared" si="172"/>
        <v>0</v>
      </c>
      <c r="FK67" s="18">
        <f t="shared" si="298"/>
        <v>0</v>
      </c>
      <c r="FL67" s="18">
        <f t="shared" si="299"/>
        <v>0</v>
      </c>
      <c r="FM67" s="18">
        <f t="shared" si="300"/>
        <v>0</v>
      </c>
      <c r="FN67" s="18">
        <f t="shared" si="301"/>
        <v>0</v>
      </c>
      <c r="FO67" s="85">
        <f t="shared" si="302"/>
        <v>0</v>
      </c>
      <c r="FP67" s="82">
        <v>0</v>
      </c>
      <c r="FQ67" s="18">
        <f t="shared" si="303"/>
        <v>0</v>
      </c>
      <c r="FR67" s="18">
        <f t="shared" si="304"/>
        <v>0</v>
      </c>
      <c r="FS67" s="18">
        <f t="shared" si="305"/>
        <v>0</v>
      </c>
      <c r="FT67" s="18">
        <f t="shared" si="306"/>
        <v>0</v>
      </c>
      <c r="FU67" s="18">
        <f t="shared" si="173"/>
        <v>0</v>
      </c>
      <c r="FV67" s="18">
        <f t="shared" si="174"/>
        <v>0</v>
      </c>
      <c r="FW67" s="18">
        <f t="shared" si="175"/>
        <v>0</v>
      </c>
      <c r="FX67" s="18">
        <f t="shared" si="176"/>
        <v>0</v>
      </c>
      <c r="FY67" s="18">
        <f t="shared" si="177"/>
        <v>0</v>
      </c>
      <c r="FZ67" s="18">
        <f t="shared" si="307"/>
        <v>0</v>
      </c>
      <c r="GA67" s="18">
        <f t="shared" si="308"/>
        <v>0</v>
      </c>
      <c r="GB67" s="18">
        <f t="shared" si="309"/>
        <v>0</v>
      </c>
      <c r="GC67" s="18">
        <f t="shared" si="310"/>
        <v>0</v>
      </c>
      <c r="GD67" s="85">
        <f t="shared" si="311"/>
        <v>0</v>
      </c>
      <c r="GE67" s="82">
        <v>0</v>
      </c>
      <c r="GF67" s="18">
        <f t="shared" si="312"/>
        <v>0</v>
      </c>
      <c r="GG67" s="18">
        <f t="shared" si="313"/>
        <v>0</v>
      </c>
      <c r="GH67" s="18">
        <f t="shared" si="314"/>
        <v>0</v>
      </c>
      <c r="GI67" s="18">
        <f t="shared" si="315"/>
        <v>0</v>
      </c>
      <c r="GJ67" s="18">
        <f t="shared" si="178"/>
        <v>0</v>
      </c>
      <c r="GK67" s="18">
        <f t="shared" si="179"/>
        <v>0</v>
      </c>
      <c r="GL67" s="18">
        <f t="shared" si="180"/>
        <v>0</v>
      </c>
      <c r="GM67" s="18">
        <f t="shared" si="181"/>
        <v>0</v>
      </c>
      <c r="GN67" s="18">
        <f t="shared" si="182"/>
        <v>0</v>
      </c>
      <c r="GO67" s="18">
        <f t="shared" si="316"/>
        <v>0</v>
      </c>
      <c r="GP67" s="18">
        <f t="shared" si="317"/>
        <v>0</v>
      </c>
      <c r="GQ67" s="18">
        <f t="shared" si="318"/>
        <v>0</v>
      </c>
      <c r="GR67" s="18">
        <f t="shared" si="319"/>
        <v>0</v>
      </c>
      <c r="GS67" s="85">
        <f t="shared" si="320"/>
        <v>0</v>
      </c>
    </row>
    <row r="68" spans="1:201" x14ac:dyDescent="0.2">
      <c r="A68" s="89">
        <v>62</v>
      </c>
      <c r="B68" s="55" t="s">
        <v>50</v>
      </c>
      <c r="C68" s="71">
        <v>441457</v>
      </c>
      <c r="D68" s="71">
        <v>381037</v>
      </c>
      <c r="E68" s="71">
        <f t="shared" si="202"/>
        <v>0.53672975122006972</v>
      </c>
      <c r="F68" s="99">
        <f t="shared" si="203"/>
        <v>0.46327024877993028</v>
      </c>
      <c r="G68" s="84">
        <v>0</v>
      </c>
      <c r="H68" s="18">
        <f t="shared" si="204"/>
        <v>0</v>
      </c>
      <c r="I68" s="18">
        <f t="shared" si="205"/>
        <v>0</v>
      </c>
      <c r="J68" s="18">
        <f t="shared" si="206"/>
        <v>0</v>
      </c>
      <c r="K68" s="18">
        <f t="shared" si="207"/>
        <v>0</v>
      </c>
      <c r="L68" s="18">
        <f t="shared" si="115"/>
        <v>0</v>
      </c>
      <c r="M68" s="18">
        <f t="shared" si="116"/>
        <v>0</v>
      </c>
      <c r="N68" s="18">
        <f t="shared" si="117"/>
        <v>0</v>
      </c>
      <c r="O68" s="18">
        <f t="shared" si="118"/>
        <v>0</v>
      </c>
      <c r="P68" s="18">
        <f t="shared" si="119"/>
        <v>0</v>
      </c>
      <c r="Q68" s="18">
        <f t="shared" si="208"/>
        <v>0</v>
      </c>
      <c r="R68" s="18">
        <f t="shared" si="209"/>
        <v>0</v>
      </c>
      <c r="S68" s="18">
        <f t="shared" si="210"/>
        <v>0</v>
      </c>
      <c r="T68" s="18">
        <f t="shared" si="211"/>
        <v>0</v>
      </c>
      <c r="U68" s="85">
        <f t="shared" si="212"/>
        <v>0</v>
      </c>
      <c r="V68" s="82">
        <v>0</v>
      </c>
      <c r="W68" s="18">
        <f t="shared" si="213"/>
        <v>0</v>
      </c>
      <c r="X68" s="18">
        <f t="shared" si="214"/>
        <v>0</v>
      </c>
      <c r="Y68" s="18">
        <f t="shared" si="215"/>
        <v>0</v>
      </c>
      <c r="Z68" s="18">
        <f t="shared" si="216"/>
        <v>0</v>
      </c>
      <c r="AA68" s="18">
        <f t="shared" si="120"/>
        <v>0</v>
      </c>
      <c r="AB68" s="18">
        <f t="shared" si="121"/>
        <v>0</v>
      </c>
      <c r="AC68" s="18">
        <f t="shared" si="122"/>
        <v>0</v>
      </c>
      <c r="AD68" s="18">
        <f t="shared" si="123"/>
        <v>0</v>
      </c>
      <c r="AE68" s="18">
        <f t="shared" si="124"/>
        <v>0</v>
      </c>
      <c r="AF68" s="18">
        <f t="shared" si="217"/>
        <v>0</v>
      </c>
      <c r="AG68" s="18">
        <f t="shared" si="218"/>
        <v>0</v>
      </c>
      <c r="AH68" s="18">
        <f t="shared" si="219"/>
        <v>0</v>
      </c>
      <c r="AI68" s="18">
        <f t="shared" si="220"/>
        <v>0</v>
      </c>
      <c r="AJ68" s="85">
        <f t="shared" si="221"/>
        <v>0</v>
      </c>
      <c r="AK68" s="82">
        <v>0</v>
      </c>
      <c r="AL68" s="18">
        <f t="shared" si="222"/>
        <v>0</v>
      </c>
      <c r="AM68" s="18">
        <f t="shared" si="223"/>
        <v>0</v>
      </c>
      <c r="AN68" s="18">
        <f t="shared" si="224"/>
        <v>0</v>
      </c>
      <c r="AO68" s="18">
        <f t="shared" si="225"/>
        <v>0</v>
      </c>
      <c r="AP68" s="18">
        <f t="shared" si="125"/>
        <v>0</v>
      </c>
      <c r="AQ68" s="18">
        <f t="shared" si="126"/>
        <v>0</v>
      </c>
      <c r="AR68" s="18">
        <f t="shared" si="127"/>
        <v>0</v>
      </c>
      <c r="AS68" s="18">
        <f t="shared" si="128"/>
        <v>0</v>
      </c>
      <c r="AT68" s="18">
        <f t="shared" si="129"/>
        <v>0</v>
      </c>
      <c r="AU68" s="18">
        <f t="shared" si="226"/>
        <v>0</v>
      </c>
      <c r="AV68" s="18">
        <f t="shared" si="227"/>
        <v>0</v>
      </c>
      <c r="AW68" s="18">
        <f t="shared" si="228"/>
        <v>0</v>
      </c>
      <c r="AX68" s="18">
        <f t="shared" si="229"/>
        <v>0</v>
      </c>
      <c r="AY68" s="85">
        <f t="shared" si="230"/>
        <v>0</v>
      </c>
      <c r="AZ68" s="82">
        <v>0</v>
      </c>
      <c r="BA68" s="18">
        <f t="shared" si="231"/>
        <v>0</v>
      </c>
      <c r="BB68" s="18">
        <f t="shared" si="232"/>
        <v>0</v>
      </c>
      <c r="BC68" s="18">
        <f t="shared" si="233"/>
        <v>0</v>
      </c>
      <c r="BD68" s="18">
        <f t="shared" si="234"/>
        <v>0</v>
      </c>
      <c r="BE68" s="18">
        <f t="shared" si="130"/>
        <v>0</v>
      </c>
      <c r="BF68" s="18">
        <f t="shared" si="131"/>
        <v>0</v>
      </c>
      <c r="BG68" s="18">
        <f t="shared" si="132"/>
        <v>0</v>
      </c>
      <c r="BH68" s="18">
        <f t="shared" si="133"/>
        <v>0</v>
      </c>
      <c r="BI68" s="18">
        <f t="shared" si="134"/>
        <v>0</v>
      </c>
      <c r="BJ68" s="18">
        <f t="shared" si="235"/>
        <v>0</v>
      </c>
      <c r="BK68" s="18">
        <f t="shared" si="236"/>
        <v>0</v>
      </c>
      <c r="BL68" s="18">
        <f t="shared" si="237"/>
        <v>0</v>
      </c>
      <c r="BM68" s="18">
        <f t="shared" si="238"/>
        <v>0</v>
      </c>
      <c r="BN68" s="85">
        <f t="shared" si="239"/>
        <v>0</v>
      </c>
      <c r="BO68" s="82">
        <v>0</v>
      </c>
      <c r="BP68" s="18">
        <f t="shared" si="240"/>
        <v>0</v>
      </c>
      <c r="BQ68" s="18">
        <f t="shared" si="241"/>
        <v>0</v>
      </c>
      <c r="BR68" s="18">
        <f t="shared" si="242"/>
        <v>0</v>
      </c>
      <c r="BS68" s="18">
        <f t="shared" si="243"/>
        <v>0</v>
      </c>
      <c r="BT68" s="18">
        <f t="shared" si="136"/>
        <v>0</v>
      </c>
      <c r="BU68" s="18">
        <f t="shared" si="187"/>
        <v>0</v>
      </c>
      <c r="BV68" s="18">
        <f t="shared" si="199"/>
        <v>0</v>
      </c>
      <c r="BW68" s="18">
        <f t="shared" si="200"/>
        <v>0</v>
      </c>
      <c r="BX68" s="18">
        <f t="shared" si="201"/>
        <v>0</v>
      </c>
      <c r="BY68" s="18">
        <f t="shared" si="244"/>
        <v>0</v>
      </c>
      <c r="BZ68" s="18">
        <f t="shared" si="245"/>
        <v>0</v>
      </c>
      <c r="CA68" s="18">
        <f t="shared" si="246"/>
        <v>0</v>
      </c>
      <c r="CB68" s="18">
        <f t="shared" si="247"/>
        <v>0</v>
      </c>
      <c r="CC68" s="85">
        <f t="shared" si="248"/>
        <v>0</v>
      </c>
      <c r="CD68" s="82">
        <v>0</v>
      </c>
      <c r="CE68" s="18">
        <f t="shared" si="249"/>
        <v>0</v>
      </c>
      <c r="CF68" s="18">
        <f t="shared" si="250"/>
        <v>0</v>
      </c>
      <c r="CG68" s="18">
        <f t="shared" si="251"/>
        <v>0</v>
      </c>
      <c r="CH68" s="18">
        <f t="shared" si="252"/>
        <v>0</v>
      </c>
      <c r="CI68" s="18">
        <f t="shared" si="143"/>
        <v>0</v>
      </c>
      <c r="CJ68" s="18">
        <f t="shared" si="144"/>
        <v>0</v>
      </c>
      <c r="CK68" s="18">
        <f t="shared" si="145"/>
        <v>0</v>
      </c>
      <c r="CL68" s="18">
        <f t="shared" si="146"/>
        <v>0</v>
      </c>
      <c r="CM68" s="18">
        <f t="shared" si="147"/>
        <v>0</v>
      </c>
      <c r="CN68" s="18">
        <f t="shared" si="253"/>
        <v>0</v>
      </c>
      <c r="CO68" s="18">
        <f t="shared" si="254"/>
        <v>0</v>
      </c>
      <c r="CP68" s="18">
        <f t="shared" si="255"/>
        <v>0</v>
      </c>
      <c r="CQ68" s="18">
        <f t="shared" si="256"/>
        <v>0</v>
      </c>
      <c r="CR68" s="85">
        <f t="shared" si="257"/>
        <v>0</v>
      </c>
      <c r="CS68" s="82">
        <v>0</v>
      </c>
      <c r="CT68" s="18">
        <f t="shared" si="258"/>
        <v>0</v>
      </c>
      <c r="CU68" s="18">
        <f t="shared" si="259"/>
        <v>0</v>
      </c>
      <c r="CV68" s="18">
        <f t="shared" si="260"/>
        <v>0</v>
      </c>
      <c r="CW68" s="18">
        <f t="shared" si="261"/>
        <v>0</v>
      </c>
      <c r="CX68" s="18">
        <f t="shared" si="148"/>
        <v>0</v>
      </c>
      <c r="CY68" s="18">
        <f t="shared" si="149"/>
        <v>0</v>
      </c>
      <c r="CZ68" s="18">
        <f t="shared" si="150"/>
        <v>0</v>
      </c>
      <c r="DA68" s="18">
        <f t="shared" si="151"/>
        <v>0</v>
      </c>
      <c r="DB68" s="18">
        <f t="shared" si="152"/>
        <v>0</v>
      </c>
      <c r="DC68" s="18">
        <f t="shared" si="262"/>
        <v>0</v>
      </c>
      <c r="DD68" s="18">
        <f t="shared" si="263"/>
        <v>0</v>
      </c>
      <c r="DE68" s="18">
        <f t="shared" si="264"/>
        <v>0</v>
      </c>
      <c r="DF68" s="18">
        <f t="shared" si="265"/>
        <v>0</v>
      </c>
      <c r="DG68" s="85">
        <f t="shared" si="266"/>
        <v>0</v>
      </c>
      <c r="DH68" s="82">
        <v>0</v>
      </c>
      <c r="DI68" s="18">
        <f t="shared" si="267"/>
        <v>0</v>
      </c>
      <c r="DJ68" s="18">
        <f t="shared" si="268"/>
        <v>0</v>
      </c>
      <c r="DK68" s="18">
        <f t="shared" si="269"/>
        <v>0</v>
      </c>
      <c r="DL68" s="18">
        <f t="shared" si="270"/>
        <v>0</v>
      </c>
      <c r="DM68" s="18">
        <f t="shared" si="153"/>
        <v>0</v>
      </c>
      <c r="DN68" s="18">
        <f t="shared" si="154"/>
        <v>0</v>
      </c>
      <c r="DO68" s="18">
        <f t="shared" si="155"/>
        <v>0</v>
      </c>
      <c r="DP68" s="18">
        <f t="shared" si="156"/>
        <v>0</v>
      </c>
      <c r="DQ68" s="18">
        <f t="shared" si="157"/>
        <v>0</v>
      </c>
      <c r="DR68" s="18">
        <f t="shared" si="271"/>
        <v>0</v>
      </c>
      <c r="DS68" s="18">
        <f t="shared" si="272"/>
        <v>0</v>
      </c>
      <c r="DT68" s="18">
        <f t="shared" si="273"/>
        <v>0</v>
      </c>
      <c r="DU68" s="18">
        <f t="shared" si="274"/>
        <v>0</v>
      </c>
      <c r="DV68" s="85">
        <f t="shared" si="275"/>
        <v>0</v>
      </c>
      <c r="DW68" s="82">
        <v>0</v>
      </c>
      <c r="DX68" s="18">
        <f t="shared" si="276"/>
        <v>0</v>
      </c>
      <c r="DY68" s="18">
        <f t="shared" si="277"/>
        <v>0</v>
      </c>
      <c r="DZ68" s="18">
        <f t="shared" si="278"/>
        <v>0</v>
      </c>
      <c r="EA68" s="18">
        <f t="shared" si="279"/>
        <v>0</v>
      </c>
      <c r="EB68" s="18">
        <f t="shared" si="158"/>
        <v>0</v>
      </c>
      <c r="EC68" s="18">
        <f t="shared" si="159"/>
        <v>0</v>
      </c>
      <c r="ED68" s="18">
        <f t="shared" si="160"/>
        <v>0</v>
      </c>
      <c r="EE68" s="18">
        <f t="shared" si="161"/>
        <v>0</v>
      </c>
      <c r="EF68" s="18">
        <f t="shared" si="162"/>
        <v>0</v>
      </c>
      <c r="EG68" s="18">
        <f t="shared" si="280"/>
        <v>0</v>
      </c>
      <c r="EH68" s="18">
        <f t="shared" si="281"/>
        <v>0</v>
      </c>
      <c r="EI68" s="18">
        <f t="shared" si="282"/>
        <v>0</v>
      </c>
      <c r="EJ68" s="18">
        <f t="shared" si="283"/>
        <v>0</v>
      </c>
      <c r="EK68" s="85">
        <f t="shared" si="284"/>
        <v>0</v>
      </c>
      <c r="EL68" s="82">
        <v>0</v>
      </c>
      <c r="EM68" s="18">
        <f t="shared" si="285"/>
        <v>0</v>
      </c>
      <c r="EN68" s="18">
        <f t="shared" si="286"/>
        <v>0</v>
      </c>
      <c r="EO68" s="18">
        <f t="shared" si="287"/>
        <v>0</v>
      </c>
      <c r="EP68" s="18">
        <f t="shared" si="288"/>
        <v>0</v>
      </c>
      <c r="EQ68" s="18">
        <f t="shared" si="163"/>
        <v>0</v>
      </c>
      <c r="ER68" s="18">
        <f t="shared" si="164"/>
        <v>0</v>
      </c>
      <c r="ES68" s="18">
        <f t="shared" si="165"/>
        <v>0</v>
      </c>
      <c r="ET68" s="18">
        <f t="shared" si="166"/>
        <v>0</v>
      </c>
      <c r="EU68" s="18">
        <f t="shared" si="167"/>
        <v>0</v>
      </c>
      <c r="EV68" s="18">
        <f t="shared" si="289"/>
        <v>0</v>
      </c>
      <c r="EW68" s="18">
        <f t="shared" si="290"/>
        <v>0</v>
      </c>
      <c r="EX68" s="18">
        <f t="shared" si="291"/>
        <v>0</v>
      </c>
      <c r="EY68" s="18">
        <f t="shared" si="292"/>
        <v>0</v>
      </c>
      <c r="EZ68" s="85">
        <f t="shared" si="293"/>
        <v>0</v>
      </c>
      <c r="FA68" s="82">
        <v>0</v>
      </c>
      <c r="FB68" s="18">
        <f t="shared" si="294"/>
        <v>0</v>
      </c>
      <c r="FC68" s="18">
        <f t="shared" si="295"/>
        <v>0</v>
      </c>
      <c r="FD68" s="18">
        <f t="shared" si="296"/>
        <v>0</v>
      </c>
      <c r="FE68" s="18">
        <f t="shared" si="297"/>
        <v>0</v>
      </c>
      <c r="FF68" s="18">
        <f t="shared" si="168"/>
        <v>0</v>
      </c>
      <c r="FG68" s="18">
        <f t="shared" si="169"/>
        <v>0</v>
      </c>
      <c r="FH68" s="18">
        <f t="shared" si="170"/>
        <v>0</v>
      </c>
      <c r="FI68" s="18">
        <f t="shared" si="171"/>
        <v>0</v>
      </c>
      <c r="FJ68" s="18">
        <f t="shared" si="172"/>
        <v>0</v>
      </c>
      <c r="FK68" s="18">
        <f t="shared" si="298"/>
        <v>0</v>
      </c>
      <c r="FL68" s="18">
        <f t="shared" si="299"/>
        <v>0</v>
      </c>
      <c r="FM68" s="18">
        <f t="shared" si="300"/>
        <v>0</v>
      </c>
      <c r="FN68" s="18">
        <f t="shared" si="301"/>
        <v>0</v>
      </c>
      <c r="FO68" s="85">
        <f t="shared" si="302"/>
        <v>0</v>
      </c>
      <c r="FP68" s="82">
        <v>0</v>
      </c>
      <c r="FQ68" s="18">
        <f t="shared" si="303"/>
        <v>0</v>
      </c>
      <c r="FR68" s="18">
        <f t="shared" si="304"/>
        <v>0</v>
      </c>
      <c r="FS68" s="18">
        <f t="shared" si="305"/>
        <v>0</v>
      </c>
      <c r="FT68" s="18">
        <f t="shared" si="306"/>
        <v>0</v>
      </c>
      <c r="FU68" s="18">
        <f t="shared" si="173"/>
        <v>0</v>
      </c>
      <c r="FV68" s="18">
        <f t="shared" si="174"/>
        <v>0</v>
      </c>
      <c r="FW68" s="18">
        <f t="shared" si="175"/>
        <v>0</v>
      </c>
      <c r="FX68" s="18">
        <f t="shared" si="176"/>
        <v>0</v>
      </c>
      <c r="FY68" s="18">
        <f t="shared" si="177"/>
        <v>0</v>
      </c>
      <c r="FZ68" s="18">
        <f t="shared" si="307"/>
        <v>0</v>
      </c>
      <c r="GA68" s="18">
        <f t="shared" si="308"/>
        <v>0</v>
      </c>
      <c r="GB68" s="18">
        <f t="shared" si="309"/>
        <v>0</v>
      </c>
      <c r="GC68" s="18">
        <f t="shared" si="310"/>
        <v>0</v>
      </c>
      <c r="GD68" s="85">
        <f t="shared" si="311"/>
        <v>0</v>
      </c>
      <c r="GE68" s="82">
        <v>0</v>
      </c>
      <c r="GF68" s="18">
        <f t="shared" si="312"/>
        <v>0</v>
      </c>
      <c r="GG68" s="18">
        <f t="shared" si="313"/>
        <v>0</v>
      </c>
      <c r="GH68" s="18">
        <f t="shared" si="314"/>
        <v>0</v>
      </c>
      <c r="GI68" s="18">
        <f t="shared" si="315"/>
        <v>0</v>
      </c>
      <c r="GJ68" s="18">
        <f t="shared" si="178"/>
        <v>0</v>
      </c>
      <c r="GK68" s="18">
        <f t="shared" si="179"/>
        <v>0</v>
      </c>
      <c r="GL68" s="18">
        <f t="shared" si="180"/>
        <v>0</v>
      </c>
      <c r="GM68" s="18">
        <f t="shared" si="181"/>
        <v>0</v>
      </c>
      <c r="GN68" s="18">
        <f t="shared" si="182"/>
        <v>0</v>
      </c>
      <c r="GO68" s="18">
        <f t="shared" si="316"/>
        <v>0</v>
      </c>
      <c r="GP68" s="18">
        <f t="shared" si="317"/>
        <v>0</v>
      </c>
      <c r="GQ68" s="18">
        <f t="shared" si="318"/>
        <v>0</v>
      </c>
      <c r="GR68" s="18">
        <f t="shared" si="319"/>
        <v>0</v>
      </c>
      <c r="GS68" s="85">
        <f t="shared" si="320"/>
        <v>0</v>
      </c>
    </row>
    <row r="69" spans="1:201" x14ac:dyDescent="0.2">
      <c r="A69" s="89">
        <v>63</v>
      </c>
      <c r="B69" s="55" t="s">
        <v>52</v>
      </c>
      <c r="C69" s="71">
        <v>441457</v>
      </c>
      <c r="D69" s="71">
        <v>381037</v>
      </c>
      <c r="E69" s="71">
        <f t="shared" si="202"/>
        <v>0.53672975122006972</v>
      </c>
      <c r="F69" s="99">
        <f t="shared" si="203"/>
        <v>0.46327024877993028</v>
      </c>
      <c r="G69" s="84">
        <v>0</v>
      </c>
      <c r="H69" s="18">
        <f t="shared" si="204"/>
        <v>0</v>
      </c>
      <c r="I69" s="18">
        <f t="shared" si="205"/>
        <v>0</v>
      </c>
      <c r="J69" s="18">
        <f t="shared" si="206"/>
        <v>0</v>
      </c>
      <c r="K69" s="18">
        <f t="shared" si="207"/>
        <v>0</v>
      </c>
      <c r="L69" s="18">
        <f t="shared" si="115"/>
        <v>0</v>
      </c>
      <c r="M69" s="18">
        <f t="shared" si="116"/>
        <v>0</v>
      </c>
      <c r="N69" s="18">
        <f t="shared" si="117"/>
        <v>0</v>
      </c>
      <c r="O69" s="18">
        <f t="shared" si="118"/>
        <v>0</v>
      </c>
      <c r="P69" s="18">
        <f t="shared" si="119"/>
        <v>0</v>
      </c>
      <c r="Q69" s="18">
        <f t="shared" si="208"/>
        <v>0</v>
      </c>
      <c r="R69" s="18">
        <f t="shared" si="209"/>
        <v>0</v>
      </c>
      <c r="S69" s="18">
        <f t="shared" si="210"/>
        <v>0</v>
      </c>
      <c r="T69" s="18">
        <f t="shared" si="211"/>
        <v>0</v>
      </c>
      <c r="U69" s="85">
        <f t="shared" si="212"/>
        <v>0</v>
      </c>
      <c r="V69" s="82">
        <v>0</v>
      </c>
      <c r="W69" s="18">
        <f t="shared" si="213"/>
        <v>0</v>
      </c>
      <c r="X69" s="18">
        <f t="shared" si="214"/>
        <v>0</v>
      </c>
      <c r="Y69" s="18">
        <f t="shared" si="215"/>
        <v>0</v>
      </c>
      <c r="Z69" s="18">
        <f t="shared" si="216"/>
        <v>0</v>
      </c>
      <c r="AA69" s="18">
        <f t="shared" si="120"/>
        <v>0</v>
      </c>
      <c r="AB69" s="18">
        <f t="shared" si="121"/>
        <v>0</v>
      </c>
      <c r="AC69" s="18">
        <f t="shared" si="122"/>
        <v>0</v>
      </c>
      <c r="AD69" s="18">
        <f t="shared" si="123"/>
        <v>0</v>
      </c>
      <c r="AE69" s="18">
        <f t="shared" si="124"/>
        <v>0</v>
      </c>
      <c r="AF69" s="18">
        <f t="shared" si="217"/>
        <v>0</v>
      </c>
      <c r="AG69" s="18">
        <f t="shared" si="218"/>
        <v>0</v>
      </c>
      <c r="AH69" s="18">
        <f t="shared" si="219"/>
        <v>0</v>
      </c>
      <c r="AI69" s="18">
        <f t="shared" si="220"/>
        <v>0</v>
      </c>
      <c r="AJ69" s="85">
        <f t="shared" si="221"/>
        <v>0</v>
      </c>
      <c r="AK69" s="82">
        <v>0</v>
      </c>
      <c r="AL69" s="18">
        <f t="shared" si="222"/>
        <v>0</v>
      </c>
      <c r="AM69" s="18">
        <f t="shared" si="223"/>
        <v>0</v>
      </c>
      <c r="AN69" s="18">
        <f t="shared" si="224"/>
        <v>0</v>
      </c>
      <c r="AO69" s="18">
        <f t="shared" si="225"/>
        <v>0</v>
      </c>
      <c r="AP69" s="18">
        <f t="shared" si="125"/>
        <v>0</v>
      </c>
      <c r="AQ69" s="18">
        <f t="shared" si="126"/>
        <v>0</v>
      </c>
      <c r="AR69" s="18">
        <f t="shared" si="127"/>
        <v>0</v>
      </c>
      <c r="AS69" s="18">
        <f t="shared" si="128"/>
        <v>0</v>
      </c>
      <c r="AT69" s="18">
        <f t="shared" si="129"/>
        <v>0</v>
      </c>
      <c r="AU69" s="18">
        <f t="shared" si="226"/>
        <v>0</v>
      </c>
      <c r="AV69" s="18">
        <f t="shared" si="227"/>
        <v>0</v>
      </c>
      <c r="AW69" s="18">
        <f t="shared" si="228"/>
        <v>0</v>
      </c>
      <c r="AX69" s="18">
        <f t="shared" si="229"/>
        <v>0</v>
      </c>
      <c r="AY69" s="85">
        <f t="shared" si="230"/>
        <v>0</v>
      </c>
      <c r="AZ69" s="82">
        <v>0</v>
      </c>
      <c r="BA69" s="18">
        <f t="shared" si="231"/>
        <v>0</v>
      </c>
      <c r="BB69" s="18">
        <f t="shared" si="232"/>
        <v>0</v>
      </c>
      <c r="BC69" s="18">
        <f t="shared" si="233"/>
        <v>0</v>
      </c>
      <c r="BD69" s="18">
        <f t="shared" si="234"/>
        <v>0</v>
      </c>
      <c r="BE69" s="18">
        <f t="shared" si="130"/>
        <v>0</v>
      </c>
      <c r="BF69" s="18">
        <f t="shared" si="131"/>
        <v>0</v>
      </c>
      <c r="BG69" s="18">
        <f t="shared" si="132"/>
        <v>0</v>
      </c>
      <c r="BH69" s="18">
        <f t="shared" si="133"/>
        <v>0</v>
      </c>
      <c r="BI69" s="18">
        <f t="shared" si="134"/>
        <v>0</v>
      </c>
      <c r="BJ69" s="18">
        <f t="shared" si="235"/>
        <v>0</v>
      </c>
      <c r="BK69" s="18">
        <f t="shared" si="236"/>
        <v>0</v>
      </c>
      <c r="BL69" s="18">
        <f t="shared" si="237"/>
        <v>0</v>
      </c>
      <c r="BM69" s="18">
        <f t="shared" si="238"/>
        <v>0</v>
      </c>
      <c r="BN69" s="85">
        <f t="shared" si="239"/>
        <v>0</v>
      </c>
      <c r="BO69" s="82">
        <v>0</v>
      </c>
      <c r="BP69" s="18">
        <f t="shared" si="240"/>
        <v>0</v>
      </c>
      <c r="BQ69" s="18">
        <f t="shared" si="241"/>
        <v>0</v>
      </c>
      <c r="BR69" s="18">
        <f t="shared" si="242"/>
        <v>0</v>
      </c>
      <c r="BS69" s="18">
        <f t="shared" si="243"/>
        <v>0</v>
      </c>
      <c r="BT69" s="18">
        <f t="shared" si="136"/>
        <v>0</v>
      </c>
      <c r="BU69" s="18">
        <f t="shared" si="187"/>
        <v>0</v>
      </c>
      <c r="BV69" s="18">
        <f t="shared" si="199"/>
        <v>0</v>
      </c>
      <c r="BW69" s="18">
        <f t="shared" si="200"/>
        <v>0</v>
      </c>
      <c r="BX69" s="18">
        <f t="shared" si="201"/>
        <v>0</v>
      </c>
      <c r="BY69" s="18">
        <f t="shared" si="244"/>
        <v>0</v>
      </c>
      <c r="BZ69" s="18">
        <f t="shared" si="245"/>
        <v>0</v>
      </c>
      <c r="CA69" s="18">
        <f t="shared" si="246"/>
        <v>0</v>
      </c>
      <c r="CB69" s="18">
        <f t="shared" si="247"/>
        <v>0</v>
      </c>
      <c r="CC69" s="85">
        <f t="shared" si="248"/>
        <v>0</v>
      </c>
      <c r="CD69" s="82">
        <v>0</v>
      </c>
      <c r="CE69" s="18">
        <f t="shared" si="249"/>
        <v>0</v>
      </c>
      <c r="CF69" s="18">
        <f t="shared" si="250"/>
        <v>0</v>
      </c>
      <c r="CG69" s="18">
        <f t="shared" si="251"/>
        <v>0</v>
      </c>
      <c r="CH69" s="18">
        <f t="shared" si="252"/>
        <v>0</v>
      </c>
      <c r="CI69" s="18">
        <f t="shared" si="143"/>
        <v>0</v>
      </c>
      <c r="CJ69" s="18">
        <f t="shared" si="144"/>
        <v>0</v>
      </c>
      <c r="CK69" s="18">
        <f t="shared" si="145"/>
        <v>0</v>
      </c>
      <c r="CL69" s="18">
        <f t="shared" si="146"/>
        <v>0</v>
      </c>
      <c r="CM69" s="18">
        <f t="shared" si="147"/>
        <v>0</v>
      </c>
      <c r="CN69" s="18">
        <f t="shared" si="253"/>
        <v>0</v>
      </c>
      <c r="CO69" s="18">
        <f t="shared" si="254"/>
        <v>0</v>
      </c>
      <c r="CP69" s="18">
        <f t="shared" si="255"/>
        <v>0</v>
      </c>
      <c r="CQ69" s="18">
        <f t="shared" si="256"/>
        <v>0</v>
      </c>
      <c r="CR69" s="85">
        <f t="shared" si="257"/>
        <v>0</v>
      </c>
      <c r="CS69" s="82">
        <v>0</v>
      </c>
      <c r="CT69" s="18">
        <f t="shared" si="258"/>
        <v>0</v>
      </c>
      <c r="CU69" s="18">
        <f t="shared" si="259"/>
        <v>0</v>
      </c>
      <c r="CV69" s="18">
        <f t="shared" si="260"/>
        <v>0</v>
      </c>
      <c r="CW69" s="18">
        <f t="shared" si="261"/>
        <v>0</v>
      </c>
      <c r="CX69" s="18">
        <f t="shared" si="148"/>
        <v>0</v>
      </c>
      <c r="CY69" s="18">
        <f t="shared" si="149"/>
        <v>0</v>
      </c>
      <c r="CZ69" s="18">
        <f t="shared" si="150"/>
        <v>0</v>
      </c>
      <c r="DA69" s="18">
        <f t="shared" si="151"/>
        <v>0</v>
      </c>
      <c r="DB69" s="18">
        <f t="shared" si="152"/>
        <v>0</v>
      </c>
      <c r="DC69" s="18">
        <f t="shared" si="262"/>
        <v>0</v>
      </c>
      <c r="DD69" s="18">
        <f t="shared" si="263"/>
        <v>0</v>
      </c>
      <c r="DE69" s="18">
        <f t="shared" si="264"/>
        <v>0</v>
      </c>
      <c r="DF69" s="18">
        <f t="shared" si="265"/>
        <v>0</v>
      </c>
      <c r="DG69" s="85">
        <f t="shared" si="266"/>
        <v>0</v>
      </c>
      <c r="DH69" s="82">
        <v>0</v>
      </c>
      <c r="DI69" s="18">
        <f t="shared" si="267"/>
        <v>0</v>
      </c>
      <c r="DJ69" s="18">
        <f t="shared" si="268"/>
        <v>0</v>
      </c>
      <c r="DK69" s="18">
        <f t="shared" si="269"/>
        <v>0</v>
      </c>
      <c r="DL69" s="18">
        <f t="shared" si="270"/>
        <v>0</v>
      </c>
      <c r="DM69" s="18">
        <f t="shared" si="153"/>
        <v>0</v>
      </c>
      <c r="DN69" s="18">
        <f t="shared" si="154"/>
        <v>0</v>
      </c>
      <c r="DO69" s="18">
        <f t="shared" si="155"/>
        <v>0</v>
      </c>
      <c r="DP69" s="18">
        <f t="shared" si="156"/>
        <v>0</v>
      </c>
      <c r="DQ69" s="18">
        <f t="shared" si="157"/>
        <v>0</v>
      </c>
      <c r="DR69" s="18">
        <f t="shared" si="271"/>
        <v>0</v>
      </c>
      <c r="DS69" s="18">
        <f t="shared" si="272"/>
        <v>0</v>
      </c>
      <c r="DT69" s="18">
        <f t="shared" si="273"/>
        <v>0</v>
      </c>
      <c r="DU69" s="18">
        <f t="shared" si="274"/>
        <v>0</v>
      </c>
      <c r="DV69" s="85">
        <f t="shared" si="275"/>
        <v>0</v>
      </c>
      <c r="DW69" s="82">
        <v>0</v>
      </c>
      <c r="DX69" s="18">
        <f t="shared" si="276"/>
        <v>0</v>
      </c>
      <c r="DY69" s="18">
        <f t="shared" si="277"/>
        <v>0</v>
      </c>
      <c r="DZ69" s="18">
        <f t="shared" si="278"/>
        <v>0</v>
      </c>
      <c r="EA69" s="18">
        <f t="shared" si="279"/>
        <v>0</v>
      </c>
      <c r="EB69" s="18">
        <f t="shared" si="158"/>
        <v>0</v>
      </c>
      <c r="EC69" s="18">
        <f t="shared" si="159"/>
        <v>0</v>
      </c>
      <c r="ED69" s="18">
        <f t="shared" si="160"/>
        <v>0</v>
      </c>
      <c r="EE69" s="18">
        <f t="shared" si="161"/>
        <v>0</v>
      </c>
      <c r="EF69" s="18">
        <f t="shared" si="162"/>
        <v>0</v>
      </c>
      <c r="EG69" s="18">
        <f t="shared" si="280"/>
        <v>0</v>
      </c>
      <c r="EH69" s="18">
        <f t="shared" si="281"/>
        <v>0</v>
      </c>
      <c r="EI69" s="18">
        <f t="shared" si="282"/>
        <v>0</v>
      </c>
      <c r="EJ69" s="18">
        <f t="shared" si="283"/>
        <v>0</v>
      </c>
      <c r="EK69" s="85">
        <f t="shared" si="284"/>
        <v>0</v>
      </c>
      <c r="EL69" s="82">
        <v>0</v>
      </c>
      <c r="EM69" s="18">
        <f t="shared" si="285"/>
        <v>0</v>
      </c>
      <c r="EN69" s="18">
        <f t="shared" si="286"/>
        <v>0</v>
      </c>
      <c r="EO69" s="18">
        <f t="shared" si="287"/>
        <v>0</v>
      </c>
      <c r="EP69" s="18">
        <f t="shared" si="288"/>
        <v>0</v>
      </c>
      <c r="EQ69" s="18">
        <f t="shared" si="163"/>
        <v>0</v>
      </c>
      <c r="ER69" s="18">
        <f t="shared" si="164"/>
        <v>0</v>
      </c>
      <c r="ES69" s="18">
        <f t="shared" si="165"/>
        <v>0</v>
      </c>
      <c r="ET69" s="18">
        <f t="shared" si="166"/>
        <v>0</v>
      </c>
      <c r="EU69" s="18">
        <f t="shared" si="167"/>
        <v>0</v>
      </c>
      <c r="EV69" s="18">
        <f t="shared" si="289"/>
        <v>0</v>
      </c>
      <c r="EW69" s="18">
        <f t="shared" si="290"/>
        <v>0</v>
      </c>
      <c r="EX69" s="18">
        <f t="shared" si="291"/>
        <v>0</v>
      </c>
      <c r="EY69" s="18">
        <f t="shared" si="292"/>
        <v>0</v>
      </c>
      <c r="EZ69" s="85">
        <f t="shared" si="293"/>
        <v>0</v>
      </c>
      <c r="FA69" s="82">
        <v>0</v>
      </c>
      <c r="FB69" s="18">
        <f t="shared" si="294"/>
        <v>0</v>
      </c>
      <c r="FC69" s="18">
        <f t="shared" si="295"/>
        <v>0</v>
      </c>
      <c r="FD69" s="18">
        <f t="shared" si="296"/>
        <v>0</v>
      </c>
      <c r="FE69" s="18">
        <f t="shared" si="297"/>
        <v>0</v>
      </c>
      <c r="FF69" s="18">
        <f t="shared" si="168"/>
        <v>0</v>
      </c>
      <c r="FG69" s="18">
        <f t="shared" si="169"/>
        <v>0</v>
      </c>
      <c r="FH69" s="18">
        <f t="shared" si="170"/>
        <v>0</v>
      </c>
      <c r="FI69" s="18">
        <f t="shared" si="171"/>
        <v>0</v>
      </c>
      <c r="FJ69" s="18">
        <f t="shared" si="172"/>
        <v>0</v>
      </c>
      <c r="FK69" s="18">
        <f t="shared" si="298"/>
        <v>0</v>
      </c>
      <c r="FL69" s="18">
        <f t="shared" si="299"/>
        <v>0</v>
      </c>
      <c r="FM69" s="18">
        <f t="shared" si="300"/>
        <v>0</v>
      </c>
      <c r="FN69" s="18">
        <f t="shared" si="301"/>
        <v>0</v>
      </c>
      <c r="FO69" s="85">
        <f t="shared" si="302"/>
        <v>0</v>
      </c>
      <c r="FP69" s="82">
        <v>0</v>
      </c>
      <c r="FQ69" s="18">
        <f t="shared" si="303"/>
        <v>0</v>
      </c>
      <c r="FR69" s="18">
        <f t="shared" si="304"/>
        <v>0</v>
      </c>
      <c r="FS69" s="18">
        <f t="shared" si="305"/>
        <v>0</v>
      </c>
      <c r="FT69" s="18">
        <f t="shared" si="306"/>
        <v>0</v>
      </c>
      <c r="FU69" s="18">
        <f t="shared" si="173"/>
        <v>0</v>
      </c>
      <c r="FV69" s="18">
        <f t="shared" si="174"/>
        <v>0</v>
      </c>
      <c r="FW69" s="18">
        <f t="shared" si="175"/>
        <v>0</v>
      </c>
      <c r="FX69" s="18">
        <f t="shared" si="176"/>
        <v>0</v>
      </c>
      <c r="FY69" s="18">
        <f t="shared" si="177"/>
        <v>0</v>
      </c>
      <c r="FZ69" s="18">
        <f t="shared" si="307"/>
        <v>0</v>
      </c>
      <c r="GA69" s="18">
        <f t="shared" si="308"/>
        <v>0</v>
      </c>
      <c r="GB69" s="18">
        <f t="shared" si="309"/>
        <v>0</v>
      </c>
      <c r="GC69" s="18">
        <f t="shared" si="310"/>
        <v>0</v>
      </c>
      <c r="GD69" s="85">
        <f t="shared" si="311"/>
        <v>0</v>
      </c>
      <c r="GE69" s="82">
        <v>0</v>
      </c>
      <c r="GF69" s="18">
        <f t="shared" si="312"/>
        <v>0</v>
      </c>
      <c r="GG69" s="18">
        <f t="shared" si="313"/>
        <v>0</v>
      </c>
      <c r="GH69" s="18">
        <f t="shared" si="314"/>
        <v>0</v>
      </c>
      <c r="GI69" s="18">
        <f t="shared" si="315"/>
        <v>0</v>
      </c>
      <c r="GJ69" s="18">
        <f t="shared" si="178"/>
        <v>0</v>
      </c>
      <c r="GK69" s="18">
        <f t="shared" si="179"/>
        <v>0</v>
      </c>
      <c r="GL69" s="18">
        <f t="shared" si="180"/>
        <v>0</v>
      </c>
      <c r="GM69" s="18">
        <f t="shared" si="181"/>
        <v>0</v>
      </c>
      <c r="GN69" s="18">
        <f t="shared" si="182"/>
        <v>0</v>
      </c>
      <c r="GO69" s="18">
        <f t="shared" si="316"/>
        <v>0</v>
      </c>
      <c r="GP69" s="18">
        <f t="shared" si="317"/>
        <v>0</v>
      </c>
      <c r="GQ69" s="18">
        <f t="shared" si="318"/>
        <v>0</v>
      </c>
      <c r="GR69" s="18">
        <f t="shared" si="319"/>
        <v>0</v>
      </c>
      <c r="GS69" s="85">
        <f t="shared" si="320"/>
        <v>0</v>
      </c>
    </row>
    <row r="70" spans="1:201" x14ac:dyDescent="0.2">
      <c r="A70" s="89">
        <v>64</v>
      </c>
      <c r="B70" s="55" t="s">
        <v>54</v>
      </c>
      <c r="C70" s="71">
        <v>441457</v>
      </c>
      <c r="D70" s="71">
        <v>381037</v>
      </c>
      <c r="E70" s="71">
        <f t="shared" si="202"/>
        <v>0.53672975122006972</v>
      </c>
      <c r="F70" s="99">
        <f t="shared" si="203"/>
        <v>0.46327024877993028</v>
      </c>
      <c r="G70" s="84">
        <v>0</v>
      </c>
      <c r="H70" s="18">
        <f t="shared" si="204"/>
        <v>0</v>
      </c>
      <c r="I70" s="18">
        <f t="shared" si="205"/>
        <v>0</v>
      </c>
      <c r="J70" s="18">
        <f t="shared" si="206"/>
        <v>0</v>
      </c>
      <c r="K70" s="18">
        <f t="shared" si="207"/>
        <v>0</v>
      </c>
      <c r="L70" s="18">
        <f t="shared" si="115"/>
        <v>0</v>
      </c>
      <c r="M70" s="18">
        <f t="shared" si="116"/>
        <v>0</v>
      </c>
      <c r="N70" s="18">
        <f t="shared" si="117"/>
        <v>0</v>
      </c>
      <c r="O70" s="18">
        <f t="shared" si="118"/>
        <v>0</v>
      </c>
      <c r="P70" s="18">
        <f t="shared" si="119"/>
        <v>0</v>
      </c>
      <c r="Q70" s="18">
        <f t="shared" si="208"/>
        <v>0</v>
      </c>
      <c r="R70" s="18">
        <f t="shared" si="209"/>
        <v>0</v>
      </c>
      <c r="S70" s="18">
        <f t="shared" si="210"/>
        <v>0</v>
      </c>
      <c r="T70" s="18">
        <f t="shared" si="211"/>
        <v>0</v>
      </c>
      <c r="U70" s="85">
        <f t="shared" si="212"/>
        <v>0</v>
      </c>
      <c r="V70" s="82">
        <v>0</v>
      </c>
      <c r="W70" s="18">
        <f t="shared" si="213"/>
        <v>0</v>
      </c>
      <c r="X70" s="18">
        <f t="shared" si="214"/>
        <v>0</v>
      </c>
      <c r="Y70" s="18">
        <f t="shared" si="215"/>
        <v>0</v>
      </c>
      <c r="Z70" s="18">
        <f t="shared" si="216"/>
        <v>0</v>
      </c>
      <c r="AA70" s="18">
        <f t="shared" si="120"/>
        <v>0</v>
      </c>
      <c r="AB70" s="18">
        <f t="shared" si="121"/>
        <v>0</v>
      </c>
      <c r="AC70" s="18">
        <f t="shared" si="122"/>
        <v>0</v>
      </c>
      <c r="AD70" s="18">
        <f t="shared" si="123"/>
        <v>0</v>
      </c>
      <c r="AE70" s="18">
        <f t="shared" si="124"/>
        <v>0</v>
      </c>
      <c r="AF70" s="18">
        <f t="shared" si="217"/>
        <v>0</v>
      </c>
      <c r="AG70" s="18">
        <f t="shared" si="218"/>
        <v>0</v>
      </c>
      <c r="AH70" s="18">
        <f t="shared" si="219"/>
        <v>0</v>
      </c>
      <c r="AI70" s="18">
        <f t="shared" si="220"/>
        <v>0</v>
      </c>
      <c r="AJ70" s="85">
        <f t="shared" si="221"/>
        <v>0</v>
      </c>
      <c r="AK70" s="82">
        <v>0</v>
      </c>
      <c r="AL70" s="18">
        <f t="shared" si="222"/>
        <v>0</v>
      </c>
      <c r="AM70" s="18">
        <f t="shared" si="223"/>
        <v>0</v>
      </c>
      <c r="AN70" s="18">
        <f t="shared" si="224"/>
        <v>0</v>
      </c>
      <c r="AO70" s="18">
        <f t="shared" si="225"/>
        <v>0</v>
      </c>
      <c r="AP70" s="18">
        <f t="shared" si="125"/>
        <v>0</v>
      </c>
      <c r="AQ70" s="18">
        <f t="shared" si="126"/>
        <v>0</v>
      </c>
      <c r="AR70" s="18">
        <f t="shared" si="127"/>
        <v>0</v>
      </c>
      <c r="AS70" s="18">
        <f t="shared" si="128"/>
        <v>0</v>
      </c>
      <c r="AT70" s="18">
        <f t="shared" si="129"/>
        <v>0</v>
      </c>
      <c r="AU70" s="18">
        <f t="shared" si="226"/>
        <v>0</v>
      </c>
      <c r="AV70" s="18">
        <f t="shared" si="227"/>
        <v>0</v>
      </c>
      <c r="AW70" s="18">
        <f t="shared" si="228"/>
        <v>0</v>
      </c>
      <c r="AX70" s="18">
        <f t="shared" si="229"/>
        <v>0</v>
      </c>
      <c r="AY70" s="85">
        <f t="shared" si="230"/>
        <v>0</v>
      </c>
      <c r="AZ70" s="82">
        <v>0</v>
      </c>
      <c r="BA70" s="18">
        <f t="shared" si="231"/>
        <v>0</v>
      </c>
      <c r="BB70" s="18">
        <f t="shared" si="232"/>
        <v>0</v>
      </c>
      <c r="BC70" s="18">
        <f t="shared" si="233"/>
        <v>0</v>
      </c>
      <c r="BD70" s="18">
        <f t="shared" si="234"/>
        <v>0</v>
      </c>
      <c r="BE70" s="18">
        <f t="shared" si="130"/>
        <v>0</v>
      </c>
      <c r="BF70" s="18">
        <f t="shared" si="131"/>
        <v>0</v>
      </c>
      <c r="BG70" s="18">
        <f t="shared" si="132"/>
        <v>0</v>
      </c>
      <c r="BH70" s="18">
        <f t="shared" si="133"/>
        <v>0</v>
      </c>
      <c r="BI70" s="18">
        <f t="shared" si="134"/>
        <v>0</v>
      </c>
      <c r="BJ70" s="18">
        <f t="shared" si="235"/>
        <v>0</v>
      </c>
      <c r="BK70" s="18">
        <f t="shared" si="236"/>
        <v>0</v>
      </c>
      <c r="BL70" s="18">
        <f t="shared" si="237"/>
        <v>0</v>
      </c>
      <c r="BM70" s="18">
        <f t="shared" si="238"/>
        <v>0</v>
      </c>
      <c r="BN70" s="85">
        <f t="shared" si="239"/>
        <v>0</v>
      </c>
      <c r="BO70" s="82">
        <v>0</v>
      </c>
      <c r="BP70" s="18">
        <f t="shared" si="240"/>
        <v>0</v>
      </c>
      <c r="BQ70" s="18">
        <f t="shared" si="241"/>
        <v>0</v>
      </c>
      <c r="BR70" s="18">
        <f t="shared" si="242"/>
        <v>0</v>
      </c>
      <c r="BS70" s="18">
        <f t="shared" si="243"/>
        <v>0</v>
      </c>
      <c r="BT70" s="18">
        <f t="shared" si="136"/>
        <v>0</v>
      </c>
      <c r="BU70" s="18">
        <f t="shared" si="187"/>
        <v>0</v>
      </c>
      <c r="BV70" s="18">
        <f t="shared" si="199"/>
        <v>0</v>
      </c>
      <c r="BW70" s="18">
        <f t="shared" si="200"/>
        <v>0</v>
      </c>
      <c r="BX70" s="18">
        <f t="shared" si="201"/>
        <v>0</v>
      </c>
      <c r="BY70" s="18">
        <f t="shared" si="244"/>
        <v>0</v>
      </c>
      <c r="BZ70" s="18">
        <f t="shared" si="245"/>
        <v>0</v>
      </c>
      <c r="CA70" s="18">
        <f t="shared" si="246"/>
        <v>0</v>
      </c>
      <c r="CB70" s="18">
        <f t="shared" si="247"/>
        <v>0</v>
      </c>
      <c r="CC70" s="85">
        <f t="shared" si="248"/>
        <v>0</v>
      </c>
      <c r="CD70" s="82">
        <v>0</v>
      </c>
      <c r="CE70" s="18">
        <f t="shared" si="249"/>
        <v>0</v>
      </c>
      <c r="CF70" s="18">
        <f t="shared" si="250"/>
        <v>0</v>
      </c>
      <c r="CG70" s="18">
        <f t="shared" si="251"/>
        <v>0</v>
      </c>
      <c r="CH70" s="18">
        <f t="shared" si="252"/>
        <v>0</v>
      </c>
      <c r="CI70" s="18">
        <f t="shared" si="143"/>
        <v>0</v>
      </c>
      <c r="CJ70" s="18">
        <f t="shared" si="144"/>
        <v>0</v>
      </c>
      <c r="CK70" s="18">
        <f t="shared" si="145"/>
        <v>0</v>
      </c>
      <c r="CL70" s="18">
        <f t="shared" si="146"/>
        <v>0</v>
      </c>
      <c r="CM70" s="18">
        <f t="shared" si="147"/>
        <v>0</v>
      </c>
      <c r="CN70" s="18">
        <f t="shared" si="253"/>
        <v>0</v>
      </c>
      <c r="CO70" s="18">
        <f t="shared" si="254"/>
        <v>0</v>
      </c>
      <c r="CP70" s="18">
        <f t="shared" si="255"/>
        <v>0</v>
      </c>
      <c r="CQ70" s="18">
        <f t="shared" si="256"/>
        <v>0</v>
      </c>
      <c r="CR70" s="85">
        <f t="shared" si="257"/>
        <v>0</v>
      </c>
      <c r="CS70" s="82">
        <v>0</v>
      </c>
      <c r="CT70" s="18">
        <f t="shared" si="258"/>
        <v>0</v>
      </c>
      <c r="CU70" s="18">
        <f t="shared" si="259"/>
        <v>0</v>
      </c>
      <c r="CV70" s="18">
        <f t="shared" si="260"/>
        <v>0</v>
      </c>
      <c r="CW70" s="18">
        <f t="shared" si="261"/>
        <v>0</v>
      </c>
      <c r="CX70" s="18">
        <f t="shared" si="148"/>
        <v>0</v>
      </c>
      <c r="CY70" s="18">
        <f t="shared" si="149"/>
        <v>0</v>
      </c>
      <c r="CZ70" s="18">
        <f t="shared" si="150"/>
        <v>0</v>
      </c>
      <c r="DA70" s="18">
        <f t="shared" si="151"/>
        <v>0</v>
      </c>
      <c r="DB70" s="18">
        <f t="shared" si="152"/>
        <v>0</v>
      </c>
      <c r="DC70" s="18">
        <f t="shared" si="262"/>
        <v>0</v>
      </c>
      <c r="DD70" s="18">
        <f t="shared" si="263"/>
        <v>0</v>
      </c>
      <c r="DE70" s="18">
        <f t="shared" si="264"/>
        <v>0</v>
      </c>
      <c r="DF70" s="18">
        <f t="shared" si="265"/>
        <v>0</v>
      </c>
      <c r="DG70" s="85">
        <f t="shared" si="266"/>
        <v>0</v>
      </c>
      <c r="DH70" s="82">
        <v>0</v>
      </c>
      <c r="DI70" s="18">
        <f t="shared" si="267"/>
        <v>0</v>
      </c>
      <c r="DJ70" s="18">
        <f t="shared" si="268"/>
        <v>0</v>
      </c>
      <c r="DK70" s="18">
        <f t="shared" si="269"/>
        <v>0</v>
      </c>
      <c r="DL70" s="18">
        <f t="shared" si="270"/>
        <v>0</v>
      </c>
      <c r="DM70" s="18">
        <f t="shared" si="153"/>
        <v>0</v>
      </c>
      <c r="DN70" s="18">
        <f t="shared" si="154"/>
        <v>0</v>
      </c>
      <c r="DO70" s="18">
        <f t="shared" si="155"/>
        <v>0</v>
      </c>
      <c r="DP70" s="18">
        <f t="shared" si="156"/>
        <v>0</v>
      </c>
      <c r="DQ70" s="18">
        <f t="shared" si="157"/>
        <v>0</v>
      </c>
      <c r="DR70" s="18">
        <f t="shared" si="271"/>
        <v>0</v>
      </c>
      <c r="DS70" s="18">
        <f t="shared" si="272"/>
        <v>0</v>
      </c>
      <c r="DT70" s="18">
        <f t="shared" si="273"/>
        <v>0</v>
      </c>
      <c r="DU70" s="18">
        <f t="shared" si="274"/>
        <v>0</v>
      </c>
      <c r="DV70" s="85">
        <f t="shared" si="275"/>
        <v>0</v>
      </c>
      <c r="DW70" s="82">
        <v>0</v>
      </c>
      <c r="DX70" s="18">
        <f t="shared" si="276"/>
        <v>0</v>
      </c>
      <c r="DY70" s="18">
        <f t="shared" si="277"/>
        <v>0</v>
      </c>
      <c r="DZ70" s="18">
        <f t="shared" si="278"/>
        <v>0</v>
      </c>
      <c r="EA70" s="18">
        <f t="shared" si="279"/>
        <v>0</v>
      </c>
      <c r="EB70" s="18">
        <f t="shared" si="158"/>
        <v>0</v>
      </c>
      <c r="EC70" s="18">
        <f t="shared" si="159"/>
        <v>0</v>
      </c>
      <c r="ED70" s="18">
        <f t="shared" si="160"/>
        <v>0</v>
      </c>
      <c r="EE70" s="18">
        <f t="shared" si="161"/>
        <v>0</v>
      </c>
      <c r="EF70" s="18">
        <f t="shared" si="162"/>
        <v>0</v>
      </c>
      <c r="EG70" s="18">
        <f t="shared" si="280"/>
        <v>0</v>
      </c>
      <c r="EH70" s="18">
        <f t="shared" si="281"/>
        <v>0</v>
      </c>
      <c r="EI70" s="18">
        <f t="shared" si="282"/>
        <v>0</v>
      </c>
      <c r="EJ70" s="18">
        <f t="shared" si="283"/>
        <v>0</v>
      </c>
      <c r="EK70" s="85">
        <f t="shared" si="284"/>
        <v>0</v>
      </c>
      <c r="EL70" s="82">
        <v>0</v>
      </c>
      <c r="EM70" s="18">
        <f t="shared" si="285"/>
        <v>0</v>
      </c>
      <c r="EN70" s="18">
        <f t="shared" si="286"/>
        <v>0</v>
      </c>
      <c r="EO70" s="18">
        <f t="shared" si="287"/>
        <v>0</v>
      </c>
      <c r="EP70" s="18">
        <f t="shared" si="288"/>
        <v>0</v>
      </c>
      <c r="EQ70" s="18">
        <f t="shared" si="163"/>
        <v>0</v>
      </c>
      <c r="ER70" s="18">
        <f t="shared" si="164"/>
        <v>0</v>
      </c>
      <c r="ES70" s="18">
        <f t="shared" si="165"/>
        <v>0</v>
      </c>
      <c r="ET70" s="18">
        <f t="shared" si="166"/>
        <v>0</v>
      </c>
      <c r="EU70" s="18">
        <f t="shared" si="167"/>
        <v>0</v>
      </c>
      <c r="EV70" s="18">
        <f t="shared" si="289"/>
        <v>0</v>
      </c>
      <c r="EW70" s="18">
        <f t="shared" si="290"/>
        <v>0</v>
      </c>
      <c r="EX70" s="18">
        <f t="shared" si="291"/>
        <v>0</v>
      </c>
      <c r="EY70" s="18">
        <f t="shared" si="292"/>
        <v>0</v>
      </c>
      <c r="EZ70" s="85">
        <f t="shared" si="293"/>
        <v>0</v>
      </c>
      <c r="FA70" s="82">
        <v>0</v>
      </c>
      <c r="FB70" s="18">
        <f t="shared" si="294"/>
        <v>0</v>
      </c>
      <c r="FC70" s="18">
        <f t="shared" si="295"/>
        <v>0</v>
      </c>
      <c r="FD70" s="18">
        <f t="shared" si="296"/>
        <v>0</v>
      </c>
      <c r="FE70" s="18">
        <f t="shared" si="297"/>
        <v>0</v>
      </c>
      <c r="FF70" s="18">
        <f t="shared" si="168"/>
        <v>0</v>
      </c>
      <c r="FG70" s="18">
        <f t="shared" si="169"/>
        <v>0</v>
      </c>
      <c r="FH70" s="18">
        <f t="shared" si="170"/>
        <v>0</v>
      </c>
      <c r="FI70" s="18">
        <f t="shared" si="171"/>
        <v>0</v>
      </c>
      <c r="FJ70" s="18">
        <f t="shared" si="172"/>
        <v>0</v>
      </c>
      <c r="FK70" s="18">
        <f t="shared" si="298"/>
        <v>0</v>
      </c>
      <c r="FL70" s="18">
        <f t="shared" si="299"/>
        <v>0</v>
      </c>
      <c r="FM70" s="18">
        <f t="shared" si="300"/>
        <v>0</v>
      </c>
      <c r="FN70" s="18">
        <f t="shared" si="301"/>
        <v>0</v>
      </c>
      <c r="FO70" s="85">
        <f t="shared" si="302"/>
        <v>0</v>
      </c>
      <c r="FP70" s="82">
        <v>0</v>
      </c>
      <c r="FQ70" s="18">
        <f t="shared" si="303"/>
        <v>0</v>
      </c>
      <c r="FR70" s="18">
        <f t="shared" si="304"/>
        <v>0</v>
      </c>
      <c r="FS70" s="18">
        <f t="shared" si="305"/>
        <v>0</v>
      </c>
      <c r="FT70" s="18">
        <f t="shared" si="306"/>
        <v>0</v>
      </c>
      <c r="FU70" s="18">
        <f t="shared" si="173"/>
        <v>0</v>
      </c>
      <c r="FV70" s="18">
        <f t="shared" si="174"/>
        <v>0</v>
      </c>
      <c r="FW70" s="18">
        <f t="shared" si="175"/>
        <v>0</v>
      </c>
      <c r="FX70" s="18">
        <f t="shared" si="176"/>
        <v>0</v>
      </c>
      <c r="FY70" s="18">
        <f t="shared" si="177"/>
        <v>0</v>
      </c>
      <c r="FZ70" s="18">
        <f t="shared" si="307"/>
        <v>0</v>
      </c>
      <c r="GA70" s="18">
        <f t="shared" si="308"/>
        <v>0</v>
      </c>
      <c r="GB70" s="18">
        <f t="shared" si="309"/>
        <v>0</v>
      </c>
      <c r="GC70" s="18">
        <f t="shared" si="310"/>
        <v>0</v>
      </c>
      <c r="GD70" s="85">
        <f t="shared" si="311"/>
        <v>0</v>
      </c>
      <c r="GE70" s="82">
        <v>300</v>
      </c>
      <c r="GF70" s="18">
        <f t="shared" si="312"/>
        <v>75</v>
      </c>
      <c r="GG70" s="18">
        <f t="shared" si="313"/>
        <v>75</v>
      </c>
      <c r="GH70" s="18">
        <f t="shared" si="314"/>
        <v>75</v>
      </c>
      <c r="GI70" s="18">
        <f t="shared" si="315"/>
        <v>75</v>
      </c>
      <c r="GJ70" s="18">
        <f t="shared" si="178"/>
        <v>161</v>
      </c>
      <c r="GK70" s="18">
        <f t="shared" si="179"/>
        <v>40</v>
      </c>
      <c r="GL70" s="18">
        <f t="shared" si="180"/>
        <v>40</v>
      </c>
      <c r="GM70" s="18">
        <f t="shared" si="181"/>
        <v>40</v>
      </c>
      <c r="GN70" s="18">
        <f t="shared" si="182"/>
        <v>41</v>
      </c>
      <c r="GO70" s="18">
        <f t="shared" si="316"/>
        <v>139</v>
      </c>
      <c r="GP70" s="18">
        <f t="shared" si="317"/>
        <v>35</v>
      </c>
      <c r="GQ70" s="18">
        <f t="shared" si="318"/>
        <v>35</v>
      </c>
      <c r="GR70" s="18">
        <f t="shared" si="319"/>
        <v>35</v>
      </c>
      <c r="GS70" s="85">
        <f t="shared" si="320"/>
        <v>34</v>
      </c>
    </row>
    <row r="71" spans="1:201" ht="45" x14ac:dyDescent="0.2">
      <c r="A71" s="89">
        <v>65</v>
      </c>
      <c r="B71" s="55" t="s">
        <v>56</v>
      </c>
      <c r="C71" s="71">
        <v>441457</v>
      </c>
      <c r="D71" s="71">
        <v>381037</v>
      </c>
      <c r="E71" s="71">
        <f t="shared" ref="E71:E84" si="337">C71/(C71+D71)</f>
        <v>0.53672975122006972</v>
      </c>
      <c r="F71" s="99">
        <f t="shared" ref="F71:F84" si="338">1-E71</f>
        <v>0.46327024877993028</v>
      </c>
      <c r="G71" s="84">
        <v>0</v>
      </c>
      <c r="H71" s="18">
        <f t="shared" ref="H71:H85" si="339">ROUND(G71/4,0)</f>
        <v>0</v>
      </c>
      <c r="I71" s="18">
        <f t="shared" ref="I71:I85" si="340">H71</f>
        <v>0</v>
      </c>
      <c r="J71" s="18">
        <f t="shared" ref="J71:J85" si="341">H71</f>
        <v>0</v>
      </c>
      <c r="K71" s="18">
        <f t="shared" ref="K71:K85" si="342">G71-H71-I71-J71</f>
        <v>0</v>
      </c>
      <c r="L71" s="18">
        <f t="shared" si="115"/>
        <v>0</v>
      </c>
      <c r="M71" s="18">
        <f t="shared" si="116"/>
        <v>0</v>
      </c>
      <c r="N71" s="18">
        <f t="shared" si="117"/>
        <v>0</v>
      </c>
      <c r="O71" s="18">
        <f t="shared" si="118"/>
        <v>0</v>
      </c>
      <c r="P71" s="18">
        <f t="shared" si="119"/>
        <v>0</v>
      </c>
      <c r="Q71" s="18">
        <f t="shared" ref="Q71:Q84" si="343">G71-L71</f>
        <v>0</v>
      </c>
      <c r="R71" s="18">
        <f t="shared" ref="R71:R84" si="344">ROUND(Q71/4,0)</f>
        <v>0</v>
      </c>
      <c r="S71" s="18">
        <f t="shared" ref="S71:S84" si="345">R71</f>
        <v>0</v>
      </c>
      <c r="T71" s="18">
        <f t="shared" ref="T71:T84" si="346">R71</f>
        <v>0</v>
      </c>
      <c r="U71" s="85">
        <f t="shared" ref="U71:U84" si="347">Q71-R71-S71-T71</f>
        <v>0</v>
      </c>
      <c r="V71" s="82">
        <v>0</v>
      </c>
      <c r="W71" s="18">
        <f t="shared" ref="W71:W85" si="348">ROUND(V71/4,0)</f>
        <v>0</v>
      </c>
      <c r="X71" s="18">
        <f t="shared" ref="X71:X85" si="349">W71</f>
        <v>0</v>
      </c>
      <c r="Y71" s="18">
        <f t="shared" ref="Y71:Y85" si="350">W71</f>
        <v>0</v>
      </c>
      <c r="Z71" s="18">
        <f t="shared" ref="Z71:Z85" si="351">V71-W71-X71-Y71</f>
        <v>0</v>
      </c>
      <c r="AA71" s="18">
        <f t="shared" si="120"/>
        <v>0</v>
      </c>
      <c r="AB71" s="18">
        <f t="shared" si="121"/>
        <v>0</v>
      </c>
      <c r="AC71" s="18">
        <f t="shared" si="122"/>
        <v>0</v>
      </c>
      <c r="AD71" s="18">
        <f t="shared" si="123"/>
        <v>0</v>
      </c>
      <c r="AE71" s="18">
        <f t="shared" si="124"/>
        <v>0</v>
      </c>
      <c r="AF71" s="18">
        <f t="shared" ref="AF71:AF85" si="352">V71-AA71</f>
        <v>0</v>
      </c>
      <c r="AG71" s="18">
        <f t="shared" ref="AG71:AG85" si="353">ROUND(AF71/4,0)</f>
        <v>0</v>
      </c>
      <c r="AH71" s="18">
        <f t="shared" ref="AH71:AH85" si="354">AG71</f>
        <v>0</v>
      </c>
      <c r="AI71" s="18">
        <f t="shared" ref="AI71:AI85" si="355">AG71</f>
        <v>0</v>
      </c>
      <c r="AJ71" s="85">
        <f t="shared" ref="AJ71:AJ85" si="356">AF71-AG71-AH71-AI71</f>
        <v>0</v>
      </c>
      <c r="AK71" s="82">
        <v>0</v>
      </c>
      <c r="AL71" s="18">
        <f t="shared" ref="AL71:AL85" si="357">ROUND(AK71/4,0)</f>
        <v>0</v>
      </c>
      <c r="AM71" s="18">
        <f t="shared" ref="AM71:AM85" si="358">AL71</f>
        <v>0</v>
      </c>
      <c r="AN71" s="18">
        <f t="shared" ref="AN71:AN85" si="359">AL71</f>
        <v>0</v>
      </c>
      <c r="AO71" s="18">
        <f t="shared" ref="AO71:AO85" si="360">AK71-AL71-AM71-AN71</f>
        <v>0</v>
      </c>
      <c r="AP71" s="18">
        <f t="shared" si="125"/>
        <v>0</v>
      </c>
      <c r="AQ71" s="18">
        <f t="shared" si="126"/>
        <v>0</v>
      </c>
      <c r="AR71" s="18">
        <f t="shared" si="127"/>
        <v>0</v>
      </c>
      <c r="AS71" s="18">
        <f t="shared" si="128"/>
        <v>0</v>
      </c>
      <c r="AT71" s="18">
        <f t="shared" si="129"/>
        <v>0</v>
      </c>
      <c r="AU71" s="18">
        <f t="shared" ref="AU71:AU85" si="361">AK71-AP71</f>
        <v>0</v>
      </c>
      <c r="AV71" s="18">
        <f t="shared" ref="AV71:AV85" si="362">ROUND(AU71/4,0)</f>
        <v>0</v>
      </c>
      <c r="AW71" s="18">
        <f t="shared" ref="AW71:AW85" si="363">AV71</f>
        <v>0</v>
      </c>
      <c r="AX71" s="18">
        <f t="shared" ref="AX71:AX85" si="364">AV71</f>
        <v>0</v>
      </c>
      <c r="AY71" s="85">
        <f t="shared" ref="AY71:AY85" si="365">AU71-AV71-AW71-AX71</f>
        <v>0</v>
      </c>
      <c r="AZ71" s="82">
        <v>0</v>
      </c>
      <c r="BA71" s="18">
        <f t="shared" ref="BA71:BA85" si="366">ROUND(AZ71/4,0)</f>
        <v>0</v>
      </c>
      <c r="BB71" s="18">
        <f t="shared" ref="BB71:BB85" si="367">BA71</f>
        <v>0</v>
      </c>
      <c r="BC71" s="18">
        <f t="shared" ref="BC71:BC85" si="368">BA71</f>
        <v>0</v>
      </c>
      <c r="BD71" s="18">
        <f t="shared" ref="BD71:BD85" si="369">AZ71-BA71-BB71-BC71</f>
        <v>0</v>
      </c>
      <c r="BE71" s="18">
        <f t="shared" si="130"/>
        <v>0</v>
      </c>
      <c r="BF71" s="18">
        <f t="shared" si="131"/>
        <v>0</v>
      </c>
      <c r="BG71" s="18">
        <f t="shared" si="132"/>
        <v>0</v>
      </c>
      <c r="BH71" s="18">
        <f t="shared" si="133"/>
        <v>0</v>
      </c>
      <c r="BI71" s="18">
        <f t="shared" si="134"/>
        <v>0</v>
      </c>
      <c r="BJ71" s="18">
        <f t="shared" ref="BJ71:BJ85" si="370">AZ71-BE71</f>
        <v>0</v>
      </c>
      <c r="BK71" s="18">
        <f t="shared" ref="BK71:BK85" si="371">ROUND(BJ71/4,0)</f>
        <v>0</v>
      </c>
      <c r="BL71" s="18">
        <f t="shared" ref="BL71:BL85" si="372">BK71</f>
        <v>0</v>
      </c>
      <c r="BM71" s="18">
        <f t="shared" ref="BM71:BM85" si="373">BK71</f>
        <v>0</v>
      </c>
      <c r="BN71" s="85">
        <f t="shared" ref="BN71:BN85" si="374">BJ71-BK71-BL71-BM71</f>
        <v>0</v>
      </c>
      <c r="BO71" s="82">
        <v>0</v>
      </c>
      <c r="BP71" s="18">
        <f t="shared" ref="BP71:BP84" si="375">ROUND(BO71/4,0)</f>
        <v>0</v>
      </c>
      <c r="BQ71" s="18">
        <f t="shared" ref="BQ71:BQ84" si="376">BP71</f>
        <v>0</v>
      </c>
      <c r="BR71" s="18">
        <f t="shared" ref="BR71:BR84" si="377">BP71</f>
        <v>0</v>
      </c>
      <c r="BS71" s="18">
        <f t="shared" ref="BS71:BS84" si="378">BO71-BP71-BQ71-BR71</f>
        <v>0</v>
      </c>
      <c r="BT71" s="18">
        <f t="shared" si="136"/>
        <v>0</v>
      </c>
      <c r="BU71" s="18">
        <f t="shared" si="187"/>
        <v>0</v>
      </c>
      <c r="BV71" s="18">
        <f t="shared" si="199"/>
        <v>0</v>
      </c>
      <c r="BW71" s="18">
        <f t="shared" si="200"/>
        <v>0</v>
      </c>
      <c r="BX71" s="18">
        <f t="shared" si="201"/>
        <v>0</v>
      </c>
      <c r="BY71" s="18">
        <f t="shared" ref="BY71:BY84" si="379">BO71-BT71</f>
        <v>0</v>
      </c>
      <c r="BZ71" s="18">
        <f t="shared" ref="BZ71:BZ84" si="380">ROUND(BY71/4,0)</f>
        <v>0</v>
      </c>
      <c r="CA71" s="18">
        <f t="shared" ref="CA71:CA84" si="381">BZ71</f>
        <v>0</v>
      </c>
      <c r="CB71" s="18">
        <f t="shared" ref="CB71:CB84" si="382">BZ71</f>
        <v>0</v>
      </c>
      <c r="CC71" s="85">
        <f t="shared" ref="CC71:CC84" si="383">BY71-BZ71-CA71-CB71</f>
        <v>0</v>
      </c>
      <c r="CD71" s="82">
        <v>0</v>
      </c>
      <c r="CE71" s="18">
        <f t="shared" ref="CE71:CE84" si="384">ROUND(CD71/4,0)</f>
        <v>0</v>
      </c>
      <c r="CF71" s="18">
        <f t="shared" ref="CF71:CF84" si="385">CE71</f>
        <v>0</v>
      </c>
      <c r="CG71" s="18">
        <f t="shared" ref="CG71:CG84" si="386">CE71</f>
        <v>0</v>
      </c>
      <c r="CH71" s="18">
        <f t="shared" ref="CH71:CH84" si="387">CD71-CE71-CF71-CG71</f>
        <v>0</v>
      </c>
      <c r="CI71" s="18">
        <f t="shared" si="143"/>
        <v>0</v>
      </c>
      <c r="CJ71" s="18">
        <f t="shared" si="144"/>
        <v>0</v>
      </c>
      <c r="CK71" s="18">
        <f t="shared" si="145"/>
        <v>0</v>
      </c>
      <c r="CL71" s="18">
        <f t="shared" si="146"/>
        <v>0</v>
      </c>
      <c r="CM71" s="18">
        <f t="shared" si="147"/>
        <v>0</v>
      </c>
      <c r="CN71" s="18">
        <f t="shared" ref="CN71:CN84" si="388">CD71-CI71</f>
        <v>0</v>
      </c>
      <c r="CO71" s="18">
        <f t="shared" ref="CO71:CO84" si="389">ROUND(CN71/4,0)</f>
        <v>0</v>
      </c>
      <c r="CP71" s="18">
        <f t="shared" ref="CP71:CP84" si="390">CO71</f>
        <v>0</v>
      </c>
      <c r="CQ71" s="18">
        <f t="shared" ref="CQ71:CQ84" si="391">CO71</f>
        <v>0</v>
      </c>
      <c r="CR71" s="85">
        <f t="shared" ref="CR71:CR84" si="392">CN71-CO71-CP71-CQ71</f>
        <v>0</v>
      </c>
      <c r="CS71" s="82">
        <v>0</v>
      </c>
      <c r="CT71" s="18">
        <f t="shared" ref="CT71:CT84" si="393">ROUND(CS71/4,0)</f>
        <v>0</v>
      </c>
      <c r="CU71" s="18">
        <f t="shared" ref="CU71:CU84" si="394">CT71</f>
        <v>0</v>
      </c>
      <c r="CV71" s="18">
        <f t="shared" ref="CV71:CV84" si="395">CT71</f>
        <v>0</v>
      </c>
      <c r="CW71" s="18">
        <f t="shared" ref="CW71:CW84" si="396">CS71-CT71-CU71-CV71</f>
        <v>0</v>
      </c>
      <c r="CX71" s="18">
        <f t="shared" si="148"/>
        <v>0</v>
      </c>
      <c r="CY71" s="18">
        <f t="shared" si="149"/>
        <v>0</v>
      </c>
      <c r="CZ71" s="18">
        <f t="shared" si="150"/>
        <v>0</v>
      </c>
      <c r="DA71" s="18">
        <f t="shared" si="151"/>
        <v>0</v>
      </c>
      <c r="DB71" s="18">
        <f t="shared" si="152"/>
        <v>0</v>
      </c>
      <c r="DC71" s="18">
        <f t="shared" ref="DC71:DC84" si="397">CS71-CX71</f>
        <v>0</v>
      </c>
      <c r="DD71" s="18">
        <f t="shared" ref="DD71:DD84" si="398">ROUND(DC71/4,0)</f>
        <v>0</v>
      </c>
      <c r="DE71" s="18">
        <f t="shared" ref="DE71:DE84" si="399">DD71</f>
        <v>0</v>
      </c>
      <c r="DF71" s="18">
        <f t="shared" ref="DF71:DF84" si="400">DD71</f>
        <v>0</v>
      </c>
      <c r="DG71" s="85">
        <f t="shared" ref="DG71:DG84" si="401">DC71-DD71-DE71-DF71</f>
        <v>0</v>
      </c>
      <c r="DH71" s="82">
        <v>0</v>
      </c>
      <c r="DI71" s="18">
        <f t="shared" ref="DI71:DI84" si="402">ROUND(DH71/4,0)</f>
        <v>0</v>
      </c>
      <c r="DJ71" s="18">
        <f t="shared" ref="DJ71:DJ84" si="403">DI71</f>
        <v>0</v>
      </c>
      <c r="DK71" s="18">
        <f t="shared" ref="DK71:DK84" si="404">DI71</f>
        <v>0</v>
      </c>
      <c r="DL71" s="18">
        <f t="shared" ref="DL71:DL84" si="405">DH71-DI71-DJ71-DK71</f>
        <v>0</v>
      </c>
      <c r="DM71" s="18">
        <f t="shared" si="153"/>
        <v>0</v>
      </c>
      <c r="DN71" s="18">
        <f t="shared" si="154"/>
        <v>0</v>
      </c>
      <c r="DO71" s="18">
        <f t="shared" si="155"/>
        <v>0</v>
      </c>
      <c r="DP71" s="18">
        <f t="shared" si="156"/>
        <v>0</v>
      </c>
      <c r="DQ71" s="18">
        <f t="shared" si="157"/>
        <v>0</v>
      </c>
      <c r="DR71" s="18">
        <f t="shared" ref="DR71:DR84" si="406">DH71-DM71</f>
        <v>0</v>
      </c>
      <c r="DS71" s="18">
        <f t="shared" ref="DS71:DS84" si="407">ROUND(DR71/4,0)</f>
        <v>0</v>
      </c>
      <c r="DT71" s="18">
        <f t="shared" ref="DT71:DT84" si="408">DS71</f>
        <v>0</v>
      </c>
      <c r="DU71" s="18">
        <f t="shared" ref="DU71:DU84" si="409">DS71</f>
        <v>0</v>
      </c>
      <c r="DV71" s="85">
        <f t="shared" ref="DV71:DV84" si="410">DR71-DS71-DT71-DU71</f>
        <v>0</v>
      </c>
      <c r="DW71" s="82">
        <v>0</v>
      </c>
      <c r="DX71" s="18">
        <f t="shared" ref="DX71:DX84" si="411">ROUND(DW71/4,0)</f>
        <v>0</v>
      </c>
      <c r="DY71" s="18">
        <f t="shared" ref="DY71:DY84" si="412">DX71</f>
        <v>0</v>
      </c>
      <c r="DZ71" s="18">
        <f t="shared" ref="DZ71:DZ84" si="413">DX71</f>
        <v>0</v>
      </c>
      <c r="EA71" s="18">
        <f t="shared" ref="EA71:EA84" si="414">DW71-DX71-DY71-DZ71</f>
        <v>0</v>
      </c>
      <c r="EB71" s="18">
        <f t="shared" si="158"/>
        <v>0</v>
      </c>
      <c r="EC71" s="18">
        <f t="shared" si="159"/>
        <v>0</v>
      </c>
      <c r="ED71" s="18">
        <f t="shared" si="160"/>
        <v>0</v>
      </c>
      <c r="EE71" s="18">
        <f t="shared" si="161"/>
        <v>0</v>
      </c>
      <c r="EF71" s="18">
        <f t="shared" si="162"/>
        <v>0</v>
      </c>
      <c r="EG71" s="18">
        <f t="shared" ref="EG71:EG84" si="415">DW71-EB71</f>
        <v>0</v>
      </c>
      <c r="EH71" s="18">
        <f t="shared" ref="EH71:EH84" si="416">ROUND(EG71/4,0)</f>
        <v>0</v>
      </c>
      <c r="EI71" s="18">
        <f t="shared" ref="EI71:EI84" si="417">EH71</f>
        <v>0</v>
      </c>
      <c r="EJ71" s="18">
        <f t="shared" ref="EJ71:EJ84" si="418">EH71</f>
        <v>0</v>
      </c>
      <c r="EK71" s="85">
        <f t="shared" ref="EK71:EK84" si="419">EG71-EH71-EI71-EJ71</f>
        <v>0</v>
      </c>
      <c r="EL71" s="82">
        <v>0</v>
      </c>
      <c r="EM71" s="18">
        <f t="shared" ref="EM71:EM84" si="420">ROUND(EL71/4,0)</f>
        <v>0</v>
      </c>
      <c r="EN71" s="18">
        <f t="shared" ref="EN71:EN84" si="421">EM71</f>
        <v>0</v>
      </c>
      <c r="EO71" s="18">
        <f t="shared" ref="EO71:EO84" si="422">EM71</f>
        <v>0</v>
      </c>
      <c r="EP71" s="18">
        <f t="shared" ref="EP71:EP84" si="423">EL71-EM71-EN71-EO71</f>
        <v>0</v>
      </c>
      <c r="EQ71" s="18">
        <f t="shared" si="163"/>
        <v>0</v>
      </c>
      <c r="ER71" s="18">
        <f t="shared" si="164"/>
        <v>0</v>
      </c>
      <c r="ES71" s="18">
        <f t="shared" si="165"/>
        <v>0</v>
      </c>
      <c r="ET71" s="18">
        <f t="shared" si="166"/>
        <v>0</v>
      </c>
      <c r="EU71" s="18">
        <f t="shared" si="167"/>
        <v>0</v>
      </c>
      <c r="EV71" s="18">
        <f t="shared" ref="EV71:EV84" si="424">EL71-EQ71</f>
        <v>0</v>
      </c>
      <c r="EW71" s="18">
        <f t="shared" ref="EW71:EW84" si="425">ROUND(EV71/4,0)</f>
        <v>0</v>
      </c>
      <c r="EX71" s="18">
        <f t="shared" ref="EX71:EX84" si="426">EW71</f>
        <v>0</v>
      </c>
      <c r="EY71" s="18">
        <f t="shared" ref="EY71:EY84" si="427">EW71</f>
        <v>0</v>
      </c>
      <c r="EZ71" s="85">
        <f t="shared" ref="EZ71:EZ84" si="428">EV71-EW71-EX71-EY71</f>
        <v>0</v>
      </c>
      <c r="FA71" s="82">
        <v>0</v>
      </c>
      <c r="FB71" s="18">
        <f t="shared" ref="FB71:FB84" si="429">ROUND(FA71/4,0)</f>
        <v>0</v>
      </c>
      <c r="FC71" s="18">
        <f t="shared" ref="FC71:FC84" si="430">FB71</f>
        <v>0</v>
      </c>
      <c r="FD71" s="18">
        <f t="shared" ref="FD71:FD84" si="431">FB71</f>
        <v>0</v>
      </c>
      <c r="FE71" s="18">
        <f t="shared" ref="FE71:FE84" si="432">FA71-FB71-FC71-FD71</f>
        <v>0</v>
      </c>
      <c r="FF71" s="18">
        <f t="shared" si="168"/>
        <v>0</v>
      </c>
      <c r="FG71" s="18">
        <f t="shared" si="169"/>
        <v>0</v>
      </c>
      <c r="FH71" s="18">
        <f t="shared" si="170"/>
        <v>0</v>
      </c>
      <c r="FI71" s="18">
        <f t="shared" si="171"/>
        <v>0</v>
      </c>
      <c r="FJ71" s="18">
        <f t="shared" si="172"/>
        <v>0</v>
      </c>
      <c r="FK71" s="18">
        <f t="shared" ref="FK71:FK84" si="433">FA71-FF71</f>
        <v>0</v>
      </c>
      <c r="FL71" s="18">
        <f t="shared" ref="FL71:FL84" si="434">ROUND(FK71/4,0)</f>
        <v>0</v>
      </c>
      <c r="FM71" s="18">
        <f t="shared" ref="FM71:FM84" si="435">FL71</f>
        <v>0</v>
      </c>
      <c r="FN71" s="18">
        <f t="shared" ref="FN71:FN84" si="436">FL71</f>
        <v>0</v>
      </c>
      <c r="FO71" s="85">
        <f t="shared" ref="FO71:FO84" si="437">FK71-FL71-FM71-FN71</f>
        <v>0</v>
      </c>
      <c r="FP71" s="82">
        <v>0</v>
      </c>
      <c r="FQ71" s="18">
        <f t="shared" ref="FQ71:FQ84" si="438">ROUND(FP71/4,0)</f>
        <v>0</v>
      </c>
      <c r="FR71" s="18">
        <f t="shared" ref="FR71:FR84" si="439">FQ71</f>
        <v>0</v>
      </c>
      <c r="FS71" s="18">
        <f t="shared" ref="FS71:FS84" si="440">FQ71</f>
        <v>0</v>
      </c>
      <c r="FT71" s="18">
        <f t="shared" ref="FT71:FT84" si="441">FP71-FQ71-FR71-FS71</f>
        <v>0</v>
      </c>
      <c r="FU71" s="18">
        <f t="shared" si="173"/>
        <v>0</v>
      </c>
      <c r="FV71" s="18">
        <f t="shared" si="174"/>
        <v>0</v>
      </c>
      <c r="FW71" s="18">
        <f t="shared" si="175"/>
        <v>0</v>
      </c>
      <c r="FX71" s="18">
        <f t="shared" si="176"/>
        <v>0</v>
      </c>
      <c r="FY71" s="18">
        <f t="shared" si="177"/>
        <v>0</v>
      </c>
      <c r="FZ71" s="18">
        <f t="shared" ref="FZ71:FZ84" si="442">FP71-FU71</f>
        <v>0</v>
      </c>
      <c r="GA71" s="18">
        <f t="shared" ref="GA71:GA84" si="443">ROUND(FZ71/4,0)</f>
        <v>0</v>
      </c>
      <c r="GB71" s="18">
        <f t="shared" ref="GB71:GB84" si="444">GA71</f>
        <v>0</v>
      </c>
      <c r="GC71" s="18">
        <f t="shared" ref="GC71:GC84" si="445">GA71</f>
        <v>0</v>
      </c>
      <c r="GD71" s="85">
        <f t="shared" ref="GD71:GD84" si="446">FZ71-GA71-GB71-GC71</f>
        <v>0</v>
      </c>
      <c r="GE71" s="82">
        <v>0</v>
      </c>
      <c r="GF71" s="18">
        <f t="shared" ref="GF71:GF84" si="447">ROUND(GE71/4,0)</f>
        <v>0</v>
      </c>
      <c r="GG71" s="18">
        <f t="shared" ref="GG71:GG84" si="448">GF71</f>
        <v>0</v>
      </c>
      <c r="GH71" s="18">
        <f t="shared" ref="GH71:GH84" si="449">GF71</f>
        <v>0</v>
      </c>
      <c r="GI71" s="18">
        <f t="shared" ref="GI71:GI84" si="450">GE71-GF71-GG71-GH71</f>
        <v>0</v>
      </c>
      <c r="GJ71" s="18">
        <f t="shared" si="178"/>
        <v>0</v>
      </c>
      <c r="GK71" s="18">
        <f t="shared" si="179"/>
        <v>0</v>
      </c>
      <c r="GL71" s="18">
        <f t="shared" si="180"/>
        <v>0</v>
      </c>
      <c r="GM71" s="18">
        <f t="shared" si="181"/>
        <v>0</v>
      </c>
      <c r="GN71" s="18">
        <f t="shared" si="182"/>
        <v>0</v>
      </c>
      <c r="GO71" s="18">
        <f t="shared" ref="GO71:GO84" si="451">GE71-GJ71</f>
        <v>0</v>
      </c>
      <c r="GP71" s="18">
        <f t="shared" ref="GP71:GP84" si="452">ROUND(GO71/4,0)</f>
        <v>0</v>
      </c>
      <c r="GQ71" s="18">
        <f t="shared" ref="GQ71:GQ84" si="453">GP71</f>
        <v>0</v>
      </c>
      <c r="GR71" s="18">
        <f t="shared" ref="GR71:GR84" si="454">GP71</f>
        <v>0</v>
      </c>
      <c r="GS71" s="85">
        <f t="shared" ref="GS71:GS84" si="455">GO71-GP71-GQ71-GR71</f>
        <v>0</v>
      </c>
    </row>
    <row r="72" spans="1:201" x14ac:dyDescent="0.2">
      <c r="A72" s="89">
        <v>66</v>
      </c>
      <c r="B72" s="55" t="s">
        <v>78</v>
      </c>
      <c r="C72" s="71">
        <v>441457</v>
      </c>
      <c r="D72" s="71">
        <v>381037</v>
      </c>
      <c r="E72" s="71">
        <f t="shared" si="337"/>
        <v>0.53672975122006972</v>
      </c>
      <c r="F72" s="99">
        <f t="shared" si="338"/>
        <v>0.46327024877993028</v>
      </c>
      <c r="G72" s="84">
        <v>0</v>
      </c>
      <c r="H72" s="18">
        <f t="shared" si="339"/>
        <v>0</v>
      </c>
      <c r="I72" s="18">
        <f t="shared" si="340"/>
        <v>0</v>
      </c>
      <c r="J72" s="18">
        <f t="shared" si="341"/>
        <v>0</v>
      </c>
      <c r="K72" s="18">
        <f t="shared" si="342"/>
        <v>0</v>
      </c>
      <c r="L72" s="18">
        <f t="shared" ref="L72:L84" si="456">ROUND(G72*E72,0)</f>
        <v>0</v>
      </c>
      <c r="M72" s="18">
        <f t="shared" ref="M72:M84" si="457">ROUND(L72/4,0)</f>
        <v>0</v>
      </c>
      <c r="N72" s="18">
        <f t="shared" ref="N72:N84" si="458">M72</f>
        <v>0</v>
      </c>
      <c r="O72" s="18">
        <f t="shared" ref="O72:O84" si="459">M72</f>
        <v>0</v>
      </c>
      <c r="P72" s="18">
        <f t="shared" ref="P72:P84" si="460">L72-M72-N72-O72</f>
        <v>0</v>
      </c>
      <c r="Q72" s="18">
        <f t="shared" si="343"/>
        <v>0</v>
      </c>
      <c r="R72" s="18">
        <f t="shared" si="344"/>
        <v>0</v>
      </c>
      <c r="S72" s="18">
        <f t="shared" si="345"/>
        <v>0</v>
      </c>
      <c r="T72" s="18">
        <f t="shared" si="346"/>
        <v>0</v>
      </c>
      <c r="U72" s="85">
        <f t="shared" si="347"/>
        <v>0</v>
      </c>
      <c r="V72" s="82">
        <v>0</v>
      </c>
      <c r="W72" s="18">
        <f t="shared" si="348"/>
        <v>0</v>
      </c>
      <c r="X72" s="18">
        <f t="shared" si="349"/>
        <v>0</v>
      </c>
      <c r="Y72" s="18">
        <f t="shared" si="350"/>
        <v>0</v>
      </c>
      <c r="Z72" s="18">
        <f t="shared" si="351"/>
        <v>0</v>
      </c>
      <c r="AA72" s="18">
        <f t="shared" ref="AA72:AA85" si="461">ROUND(V72*E72,0)</f>
        <v>0</v>
      </c>
      <c r="AB72" s="18">
        <f t="shared" ref="AB72:AB85" si="462">ROUND(AA72/4,0)</f>
        <v>0</v>
      </c>
      <c r="AC72" s="18">
        <f t="shared" ref="AC72:AC85" si="463">AB72</f>
        <v>0</v>
      </c>
      <c r="AD72" s="18">
        <f t="shared" ref="AD72:AD85" si="464">AB72</f>
        <v>0</v>
      </c>
      <c r="AE72" s="18">
        <f t="shared" ref="AE72:AE85" si="465">AA72-AB72-AC72-AD72</f>
        <v>0</v>
      </c>
      <c r="AF72" s="18">
        <f t="shared" si="352"/>
        <v>0</v>
      </c>
      <c r="AG72" s="18">
        <f t="shared" si="353"/>
        <v>0</v>
      </c>
      <c r="AH72" s="18">
        <f t="shared" si="354"/>
        <v>0</v>
      </c>
      <c r="AI72" s="18">
        <f t="shared" si="355"/>
        <v>0</v>
      </c>
      <c r="AJ72" s="85">
        <f t="shared" si="356"/>
        <v>0</v>
      </c>
      <c r="AK72" s="82">
        <v>0</v>
      </c>
      <c r="AL72" s="18">
        <f t="shared" si="357"/>
        <v>0</v>
      </c>
      <c r="AM72" s="18">
        <f t="shared" si="358"/>
        <v>0</v>
      </c>
      <c r="AN72" s="18">
        <f t="shared" si="359"/>
        <v>0</v>
      </c>
      <c r="AO72" s="18">
        <f t="shared" si="360"/>
        <v>0</v>
      </c>
      <c r="AP72" s="18">
        <f t="shared" ref="AP72:AP85" si="466">ROUND(AK72*E72,0)</f>
        <v>0</v>
      </c>
      <c r="AQ72" s="18">
        <f t="shared" ref="AQ72:AQ85" si="467">ROUND(AP72/4,0)</f>
        <v>0</v>
      </c>
      <c r="AR72" s="18">
        <f t="shared" ref="AR72:AR85" si="468">AQ72</f>
        <v>0</v>
      </c>
      <c r="AS72" s="18">
        <f t="shared" ref="AS72:AS85" si="469">AQ72</f>
        <v>0</v>
      </c>
      <c r="AT72" s="18">
        <f t="shared" ref="AT72:AT85" si="470">AP72-AQ72-AR72-AS72</f>
        <v>0</v>
      </c>
      <c r="AU72" s="18">
        <f t="shared" si="361"/>
        <v>0</v>
      </c>
      <c r="AV72" s="18">
        <f t="shared" si="362"/>
        <v>0</v>
      </c>
      <c r="AW72" s="18">
        <f t="shared" si="363"/>
        <v>0</v>
      </c>
      <c r="AX72" s="18">
        <f t="shared" si="364"/>
        <v>0</v>
      </c>
      <c r="AY72" s="85">
        <f t="shared" si="365"/>
        <v>0</v>
      </c>
      <c r="AZ72" s="82">
        <v>0</v>
      </c>
      <c r="BA72" s="18">
        <f t="shared" si="366"/>
        <v>0</v>
      </c>
      <c r="BB72" s="18">
        <f t="shared" si="367"/>
        <v>0</v>
      </c>
      <c r="BC72" s="18">
        <f t="shared" si="368"/>
        <v>0</v>
      </c>
      <c r="BD72" s="18">
        <f t="shared" si="369"/>
        <v>0</v>
      </c>
      <c r="BE72" s="18">
        <f t="shared" ref="BE72:BE85" si="471">ROUND(AZ72*T72,0)</f>
        <v>0</v>
      </c>
      <c r="BF72" s="18">
        <f t="shared" ref="BF72:BF85" si="472">ROUND(BE72/4,0)</f>
        <v>0</v>
      </c>
      <c r="BG72" s="18">
        <f t="shared" ref="BG72:BG85" si="473">BF72</f>
        <v>0</v>
      </c>
      <c r="BH72" s="18">
        <f t="shared" ref="BH72:BH85" si="474">BF72</f>
        <v>0</v>
      </c>
      <c r="BI72" s="18">
        <f t="shared" ref="BI72:BI85" si="475">BE72-BF72-BG72-BH72</f>
        <v>0</v>
      </c>
      <c r="BJ72" s="18">
        <f t="shared" si="370"/>
        <v>0</v>
      </c>
      <c r="BK72" s="18">
        <f t="shared" si="371"/>
        <v>0</v>
      </c>
      <c r="BL72" s="18">
        <f t="shared" si="372"/>
        <v>0</v>
      </c>
      <c r="BM72" s="18">
        <f t="shared" si="373"/>
        <v>0</v>
      </c>
      <c r="BN72" s="85">
        <f t="shared" si="374"/>
        <v>0</v>
      </c>
      <c r="BO72" s="82">
        <v>0</v>
      </c>
      <c r="BP72" s="18">
        <f t="shared" si="375"/>
        <v>0</v>
      </c>
      <c r="BQ72" s="18">
        <f t="shared" si="376"/>
        <v>0</v>
      </c>
      <c r="BR72" s="18">
        <f t="shared" si="377"/>
        <v>0</v>
      </c>
      <c r="BS72" s="18">
        <f t="shared" si="378"/>
        <v>0</v>
      </c>
      <c r="BT72" s="18">
        <f t="shared" ref="BT72:BT84" si="476">ROUND(BO72*E72,0)</f>
        <v>0</v>
      </c>
      <c r="BU72" s="18">
        <f t="shared" ref="BU72:BU84" si="477">ROUND(BT72/4,0)</f>
        <v>0</v>
      </c>
      <c r="BV72" s="18">
        <f t="shared" ref="BV72:BV84" si="478">BU72</f>
        <v>0</v>
      </c>
      <c r="BW72" s="18">
        <f t="shared" ref="BW72:BW84" si="479">BU72</f>
        <v>0</v>
      </c>
      <c r="BX72" s="18">
        <f t="shared" ref="BX72:BX84" si="480">BT72-BU72-BV72-BW72</f>
        <v>0</v>
      </c>
      <c r="BY72" s="18">
        <f t="shared" si="379"/>
        <v>0</v>
      </c>
      <c r="BZ72" s="18">
        <f t="shared" si="380"/>
        <v>0</v>
      </c>
      <c r="CA72" s="18">
        <f t="shared" si="381"/>
        <v>0</v>
      </c>
      <c r="CB72" s="18">
        <f t="shared" si="382"/>
        <v>0</v>
      </c>
      <c r="CC72" s="85">
        <f t="shared" si="383"/>
        <v>0</v>
      </c>
      <c r="CD72" s="82">
        <v>0</v>
      </c>
      <c r="CE72" s="18">
        <f t="shared" si="384"/>
        <v>0</v>
      </c>
      <c r="CF72" s="18">
        <f t="shared" si="385"/>
        <v>0</v>
      </c>
      <c r="CG72" s="18">
        <f t="shared" si="386"/>
        <v>0</v>
      </c>
      <c r="CH72" s="18">
        <f t="shared" si="387"/>
        <v>0</v>
      </c>
      <c r="CI72" s="18">
        <f t="shared" ref="CI72:CI84" si="481">ROUND(CD72*E72,0)</f>
        <v>0</v>
      </c>
      <c r="CJ72" s="18">
        <f t="shared" ref="CJ72:CJ84" si="482">ROUND(CI72/4,0)</f>
        <v>0</v>
      </c>
      <c r="CK72" s="18">
        <f t="shared" ref="CK72:CK84" si="483">CJ72</f>
        <v>0</v>
      </c>
      <c r="CL72" s="18">
        <f t="shared" ref="CL72:CL84" si="484">CJ72</f>
        <v>0</v>
      </c>
      <c r="CM72" s="18">
        <f t="shared" ref="CM72:CM84" si="485">CI72-CJ72-CK72-CL72</f>
        <v>0</v>
      </c>
      <c r="CN72" s="18">
        <f t="shared" si="388"/>
        <v>0</v>
      </c>
      <c r="CO72" s="18">
        <f t="shared" si="389"/>
        <v>0</v>
      </c>
      <c r="CP72" s="18">
        <f t="shared" si="390"/>
        <v>0</v>
      </c>
      <c r="CQ72" s="18">
        <f t="shared" si="391"/>
        <v>0</v>
      </c>
      <c r="CR72" s="85">
        <f t="shared" si="392"/>
        <v>0</v>
      </c>
      <c r="CS72" s="82">
        <v>0</v>
      </c>
      <c r="CT72" s="18">
        <f t="shared" si="393"/>
        <v>0</v>
      </c>
      <c r="CU72" s="18">
        <f t="shared" si="394"/>
        <v>0</v>
      </c>
      <c r="CV72" s="18">
        <f t="shared" si="395"/>
        <v>0</v>
      </c>
      <c r="CW72" s="18">
        <f t="shared" si="396"/>
        <v>0</v>
      </c>
      <c r="CX72" s="18">
        <f t="shared" ref="CX72:CX84" si="486">ROUND(CS72*E72,0)</f>
        <v>0</v>
      </c>
      <c r="CY72" s="18">
        <f t="shared" ref="CY72:CY84" si="487">ROUND(CX72/4,0)</f>
        <v>0</v>
      </c>
      <c r="CZ72" s="18">
        <f t="shared" ref="CZ72:CZ84" si="488">CY72</f>
        <v>0</v>
      </c>
      <c r="DA72" s="18">
        <f t="shared" ref="DA72:DA84" si="489">CY72</f>
        <v>0</v>
      </c>
      <c r="DB72" s="18">
        <f t="shared" ref="DB72:DB84" si="490">CX72-CY72-CZ72-DA72</f>
        <v>0</v>
      </c>
      <c r="DC72" s="18">
        <f t="shared" si="397"/>
        <v>0</v>
      </c>
      <c r="DD72" s="18">
        <f t="shared" si="398"/>
        <v>0</v>
      </c>
      <c r="DE72" s="18">
        <f t="shared" si="399"/>
        <v>0</v>
      </c>
      <c r="DF72" s="18">
        <f t="shared" si="400"/>
        <v>0</v>
      </c>
      <c r="DG72" s="85">
        <f t="shared" si="401"/>
        <v>0</v>
      </c>
      <c r="DH72" s="82">
        <v>0</v>
      </c>
      <c r="DI72" s="18">
        <f t="shared" si="402"/>
        <v>0</v>
      </c>
      <c r="DJ72" s="18">
        <f t="shared" si="403"/>
        <v>0</v>
      </c>
      <c r="DK72" s="18">
        <f t="shared" si="404"/>
        <v>0</v>
      </c>
      <c r="DL72" s="18">
        <f t="shared" si="405"/>
        <v>0</v>
      </c>
      <c r="DM72" s="18">
        <f t="shared" ref="DM72:DM84" si="491">ROUND(DH72*E72,0)</f>
        <v>0</v>
      </c>
      <c r="DN72" s="18">
        <f t="shared" ref="DN72:DN84" si="492">ROUND(DM72/4,0)</f>
        <v>0</v>
      </c>
      <c r="DO72" s="18">
        <f t="shared" ref="DO72:DO84" si="493">DN72</f>
        <v>0</v>
      </c>
      <c r="DP72" s="18">
        <f t="shared" ref="DP72:DP84" si="494">DN72</f>
        <v>0</v>
      </c>
      <c r="DQ72" s="18">
        <f t="shared" ref="DQ72:DQ84" si="495">DM72-DN72-DO72-DP72</f>
        <v>0</v>
      </c>
      <c r="DR72" s="18">
        <f t="shared" si="406"/>
        <v>0</v>
      </c>
      <c r="DS72" s="18">
        <f t="shared" si="407"/>
        <v>0</v>
      </c>
      <c r="DT72" s="18">
        <f t="shared" si="408"/>
        <v>0</v>
      </c>
      <c r="DU72" s="18">
        <f t="shared" si="409"/>
        <v>0</v>
      </c>
      <c r="DV72" s="85">
        <f t="shared" si="410"/>
        <v>0</v>
      </c>
      <c r="DW72" s="82">
        <v>0</v>
      </c>
      <c r="DX72" s="18">
        <f t="shared" si="411"/>
        <v>0</v>
      </c>
      <c r="DY72" s="18">
        <f t="shared" si="412"/>
        <v>0</v>
      </c>
      <c r="DZ72" s="18">
        <f t="shared" si="413"/>
        <v>0</v>
      </c>
      <c r="EA72" s="18">
        <f t="shared" si="414"/>
        <v>0</v>
      </c>
      <c r="EB72" s="18">
        <f t="shared" ref="EB72:EB84" si="496">ROUND(DW72*E72,0)</f>
        <v>0</v>
      </c>
      <c r="EC72" s="18">
        <f t="shared" ref="EC72:EC84" si="497">ROUND(EB72/4,0)</f>
        <v>0</v>
      </c>
      <c r="ED72" s="18">
        <f t="shared" ref="ED72:ED84" si="498">EC72</f>
        <v>0</v>
      </c>
      <c r="EE72" s="18">
        <f t="shared" ref="EE72:EE84" si="499">EC72</f>
        <v>0</v>
      </c>
      <c r="EF72" s="18">
        <f t="shared" ref="EF72:EF84" si="500">EB72-EC72-ED72-EE72</f>
        <v>0</v>
      </c>
      <c r="EG72" s="18">
        <f t="shared" si="415"/>
        <v>0</v>
      </c>
      <c r="EH72" s="18">
        <f t="shared" si="416"/>
        <v>0</v>
      </c>
      <c r="EI72" s="18">
        <f t="shared" si="417"/>
        <v>0</v>
      </c>
      <c r="EJ72" s="18">
        <f t="shared" si="418"/>
        <v>0</v>
      </c>
      <c r="EK72" s="85">
        <f t="shared" si="419"/>
        <v>0</v>
      </c>
      <c r="EL72" s="82">
        <v>0</v>
      </c>
      <c r="EM72" s="18">
        <f t="shared" si="420"/>
        <v>0</v>
      </c>
      <c r="EN72" s="18">
        <f t="shared" si="421"/>
        <v>0</v>
      </c>
      <c r="EO72" s="18">
        <f t="shared" si="422"/>
        <v>0</v>
      </c>
      <c r="EP72" s="18">
        <f t="shared" si="423"/>
        <v>0</v>
      </c>
      <c r="EQ72" s="18">
        <f t="shared" ref="EQ72:EQ84" si="501">ROUND(EL72*E72,0)</f>
        <v>0</v>
      </c>
      <c r="ER72" s="18">
        <f t="shared" ref="ER72:ER84" si="502">ROUND(EQ72/4,0)</f>
        <v>0</v>
      </c>
      <c r="ES72" s="18">
        <f t="shared" ref="ES72:ES84" si="503">ER72</f>
        <v>0</v>
      </c>
      <c r="ET72" s="18">
        <f t="shared" ref="ET72:ET84" si="504">ER72</f>
        <v>0</v>
      </c>
      <c r="EU72" s="18">
        <f t="shared" ref="EU72:EU84" si="505">EQ72-ER72-ES72-ET72</f>
        <v>0</v>
      </c>
      <c r="EV72" s="18">
        <f t="shared" si="424"/>
        <v>0</v>
      </c>
      <c r="EW72" s="18">
        <f t="shared" si="425"/>
        <v>0</v>
      </c>
      <c r="EX72" s="18">
        <f t="shared" si="426"/>
        <v>0</v>
      </c>
      <c r="EY72" s="18">
        <f t="shared" si="427"/>
        <v>0</v>
      </c>
      <c r="EZ72" s="85">
        <f t="shared" si="428"/>
        <v>0</v>
      </c>
      <c r="FA72" s="82">
        <v>0</v>
      </c>
      <c r="FB72" s="18">
        <f t="shared" si="429"/>
        <v>0</v>
      </c>
      <c r="FC72" s="18">
        <f t="shared" si="430"/>
        <v>0</v>
      </c>
      <c r="FD72" s="18">
        <f t="shared" si="431"/>
        <v>0</v>
      </c>
      <c r="FE72" s="18">
        <f t="shared" si="432"/>
        <v>0</v>
      </c>
      <c r="FF72" s="18">
        <f t="shared" ref="FF72:FF84" si="506">ROUND(FA72*E72,0)</f>
        <v>0</v>
      </c>
      <c r="FG72" s="18">
        <f t="shared" ref="FG72:FG84" si="507">ROUND(FF72/4,0)</f>
        <v>0</v>
      </c>
      <c r="FH72" s="18">
        <f t="shared" ref="FH72:FH84" si="508">FG72</f>
        <v>0</v>
      </c>
      <c r="FI72" s="18">
        <f t="shared" ref="FI72:FI84" si="509">FG72</f>
        <v>0</v>
      </c>
      <c r="FJ72" s="18">
        <f t="shared" ref="FJ72:FJ84" si="510">FF72-FG72-FH72-FI72</f>
        <v>0</v>
      </c>
      <c r="FK72" s="18">
        <f t="shared" si="433"/>
        <v>0</v>
      </c>
      <c r="FL72" s="18">
        <f t="shared" si="434"/>
        <v>0</v>
      </c>
      <c r="FM72" s="18">
        <f t="shared" si="435"/>
        <v>0</v>
      </c>
      <c r="FN72" s="18">
        <f t="shared" si="436"/>
        <v>0</v>
      </c>
      <c r="FO72" s="85">
        <f t="shared" si="437"/>
        <v>0</v>
      </c>
      <c r="FP72" s="82">
        <v>0</v>
      </c>
      <c r="FQ72" s="18">
        <f t="shared" si="438"/>
        <v>0</v>
      </c>
      <c r="FR72" s="18">
        <f t="shared" si="439"/>
        <v>0</v>
      </c>
      <c r="FS72" s="18">
        <f t="shared" si="440"/>
        <v>0</v>
      </c>
      <c r="FT72" s="18">
        <f t="shared" si="441"/>
        <v>0</v>
      </c>
      <c r="FU72" s="18">
        <f t="shared" ref="FU72:FU84" si="511">ROUND(FP72*E72,0)</f>
        <v>0</v>
      </c>
      <c r="FV72" s="18">
        <f t="shared" ref="FV72:FV84" si="512">ROUND(FU72/4,0)</f>
        <v>0</v>
      </c>
      <c r="FW72" s="18">
        <f t="shared" ref="FW72:FW84" si="513">FV72</f>
        <v>0</v>
      </c>
      <c r="FX72" s="18">
        <f t="shared" ref="FX72:FX84" si="514">FV72</f>
        <v>0</v>
      </c>
      <c r="FY72" s="18">
        <f t="shared" ref="FY72:FY84" si="515">FU72-FV72-FW72-FX72</f>
        <v>0</v>
      </c>
      <c r="FZ72" s="18">
        <f t="shared" si="442"/>
        <v>0</v>
      </c>
      <c r="GA72" s="18">
        <f t="shared" si="443"/>
        <v>0</v>
      </c>
      <c r="GB72" s="18">
        <f t="shared" si="444"/>
        <v>0</v>
      </c>
      <c r="GC72" s="18">
        <f t="shared" si="445"/>
        <v>0</v>
      </c>
      <c r="GD72" s="85">
        <f t="shared" si="446"/>
        <v>0</v>
      </c>
      <c r="GE72" s="82">
        <v>0</v>
      </c>
      <c r="GF72" s="18">
        <f t="shared" si="447"/>
        <v>0</v>
      </c>
      <c r="GG72" s="18">
        <f t="shared" si="448"/>
        <v>0</v>
      </c>
      <c r="GH72" s="18">
        <f t="shared" si="449"/>
        <v>0</v>
      </c>
      <c r="GI72" s="18">
        <f t="shared" si="450"/>
        <v>0</v>
      </c>
      <c r="GJ72" s="18">
        <f t="shared" ref="GJ72:GJ84" si="516">ROUND(GE72*E72,0)</f>
        <v>0</v>
      </c>
      <c r="GK72" s="18">
        <f t="shared" ref="GK72:GK84" si="517">ROUND(GJ72/4,0)</f>
        <v>0</v>
      </c>
      <c r="GL72" s="18">
        <f t="shared" ref="GL72:GL84" si="518">GK72</f>
        <v>0</v>
      </c>
      <c r="GM72" s="18">
        <f t="shared" ref="GM72:GM84" si="519">GK72</f>
        <v>0</v>
      </c>
      <c r="GN72" s="18">
        <f t="shared" ref="GN72:GN84" si="520">GJ72-GK72-GL72-GM72</f>
        <v>0</v>
      </c>
      <c r="GO72" s="18">
        <f t="shared" si="451"/>
        <v>0</v>
      </c>
      <c r="GP72" s="18">
        <f t="shared" si="452"/>
        <v>0</v>
      </c>
      <c r="GQ72" s="18">
        <f t="shared" si="453"/>
        <v>0</v>
      </c>
      <c r="GR72" s="18">
        <f t="shared" si="454"/>
        <v>0</v>
      </c>
      <c r="GS72" s="85">
        <f t="shared" si="455"/>
        <v>0</v>
      </c>
    </row>
    <row r="73" spans="1:201" x14ac:dyDescent="0.2">
      <c r="A73" s="89">
        <v>67</v>
      </c>
      <c r="B73" s="55" t="s">
        <v>58</v>
      </c>
      <c r="C73" s="71">
        <v>441457</v>
      </c>
      <c r="D73" s="71">
        <v>381037</v>
      </c>
      <c r="E73" s="71">
        <f t="shared" si="337"/>
        <v>0.53672975122006972</v>
      </c>
      <c r="F73" s="99">
        <f t="shared" si="338"/>
        <v>0.46327024877993028</v>
      </c>
      <c r="G73" s="84">
        <v>0</v>
      </c>
      <c r="H73" s="18">
        <f t="shared" si="339"/>
        <v>0</v>
      </c>
      <c r="I73" s="18">
        <f t="shared" si="340"/>
        <v>0</v>
      </c>
      <c r="J73" s="18">
        <f t="shared" si="341"/>
        <v>0</v>
      </c>
      <c r="K73" s="18">
        <f t="shared" si="342"/>
        <v>0</v>
      </c>
      <c r="L73" s="18">
        <f t="shared" si="456"/>
        <v>0</v>
      </c>
      <c r="M73" s="18">
        <f t="shared" si="457"/>
        <v>0</v>
      </c>
      <c r="N73" s="18">
        <f t="shared" si="458"/>
        <v>0</v>
      </c>
      <c r="O73" s="18">
        <f t="shared" si="459"/>
        <v>0</v>
      </c>
      <c r="P73" s="18">
        <f t="shared" si="460"/>
        <v>0</v>
      </c>
      <c r="Q73" s="18">
        <f t="shared" si="343"/>
        <v>0</v>
      </c>
      <c r="R73" s="18">
        <f t="shared" si="344"/>
        <v>0</v>
      </c>
      <c r="S73" s="18">
        <f t="shared" si="345"/>
        <v>0</v>
      </c>
      <c r="T73" s="18">
        <f t="shared" si="346"/>
        <v>0</v>
      </c>
      <c r="U73" s="85">
        <f t="shared" si="347"/>
        <v>0</v>
      </c>
      <c r="V73" s="82">
        <v>0</v>
      </c>
      <c r="W73" s="18">
        <f t="shared" si="348"/>
        <v>0</v>
      </c>
      <c r="X73" s="18">
        <f t="shared" si="349"/>
        <v>0</v>
      </c>
      <c r="Y73" s="18">
        <f t="shared" si="350"/>
        <v>0</v>
      </c>
      <c r="Z73" s="18">
        <f t="shared" si="351"/>
        <v>0</v>
      </c>
      <c r="AA73" s="18">
        <f t="shared" si="461"/>
        <v>0</v>
      </c>
      <c r="AB73" s="18">
        <f t="shared" si="462"/>
        <v>0</v>
      </c>
      <c r="AC73" s="18">
        <f t="shared" si="463"/>
        <v>0</v>
      </c>
      <c r="AD73" s="18">
        <f t="shared" si="464"/>
        <v>0</v>
      </c>
      <c r="AE73" s="18">
        <f t="shared" si="465"/>
        <v>0</v>
      </c>
      <c r="AF73" s="18">
        <f t="shared" si="352"/>
        <v>0</v>
      </c>
      <c r="AG73" s="18">
        <f t="shared" si="353"/>
        <v>0</v>
      </c>
      <c r="AH73" s="18">
        <f t="shared" si="354"/>
        <v>0</v>
      </c>
      <c r="AI73" s="18">
        <f t="shared" si="355"/>
        <v>0</v>
      </c>
      <c r="AJ73" s="85">
        <f t="shared" si="356"/>
        <v>0</v>
      </c>
      <c r="AK73" s="82">
        <v>0</v>
      </c>
      <c r="AL73" s="18">
        <f t="shared" si="357"/>
        <v>0</v>
      </c>
      <c r="AM73" s="18">
        <f t="shared" si="358"/>
        <v>0</v>
      </c>
      <c r="AN73" s="18">
        <f t="shared" si="359"/>
        <v>0</v>
      </c>
      <c r="AO73" s="18">
        <f t="shared" si="360"/>
        <v>0</v>
      </c>
      <c r="AP73" s="18">
        <f t="shared" si="466"/>
        <v>0</v>
      </c>
      <c r="AQ73" s="18">
        <f t="shared" si="467"/>
        <v>0</v>
      </c>
      <c r="AR73" s="18">
        <f t="shared" si="468"/>
        <v>0</v>
      </c>
      <c r="AS73" s="18">
        <f t="shared" si="469"/>
        <v>0</v>
      </c>
      <c r="AT73" s="18">
        <f t="shared" si="470"/>
        <v>0</v>
      </c>
      <c r="AU73" s="18">
        <f t="shared" si="361"/>
        <v>0</v>
      </c>
      <c r="AV73" s="18">
        <f t="shared" si="362"/>
        <v>0</v>
      </c>
      <c r="AW73" s="18">
        <f t="shared" si="363"/>
        <v>0</v>
      </c>
      <c r="AX73" s="18">
        <f t="shared" si="364"/>
        <v>0</v>
      </c>
      <c r="AY73" s="85">
        <f t="shared" si="365"/>
        <v>0</v>
      </c>
      <c r="AZ73" s="82">
        <v>0</v>
      </c>
      <c r="BA73" s="18">
        <f t="shared" si="366"/>
        <v>0</v>
      </c>
      <c r="BB73" s="18">
        <f t="shared" si="367"/>
        <v>0</v>
      </c>
      <c r="BC73" s="18">
        <f t="shared" si="368"/>
        <v>0</v>
      </c>
      <c r="BD73" s="18">
        <f t="shared" si="369"/>
        <v>0</v>
      </c>
      <c r="BE73" s="18">
        <f t="shared" si="471"/>
        <v>0</v>
      </c>
      <c r="BF73" s="18">
        <f t="shared" si="472"/>
        <v>0</v>
      </c>
      <c r="BG73" s="18">
        <f t="shared" si="473"/>
        <v>0</v>
      </c>
      <c r="BH73" s="18">
        <f t="shared" si="474"/>
        <v>0</v>
      </c>
      <c r="BI73" s="18">
        <f t="shared" si="475"/>
        <v>0</v>
      </c>
      <c r="BJ73" s="18">
        <f t="shared" si="370"/>
        <v>0</v>
      </c>
      <c r="BK73" s="18">
        <f t="shared" si="371"/>
        <v>0</v>
      </c>
      <c r="BL73" s="18">
        <f t="shared" si="372"/>
        <v>0</v>
      </c>
      <c r="BM73" s="18">
        <f t="shared" si="373"/>
        <v>0</v>
      </c>
      <c r="BN73" s="85">
        <f t="shared" si="374"/>
        <v>0</v>
      </c>
      <c r="BO73" s="82">
        <v>0</v>
      </c>
      <c r="BP73" s="18">
        <f t="shared" si="375"/>
        <v>0</v>
      </c>
      <c r="BQ73" s="18">
        <f t="shared" si="376"/>
        <v>0</v>
      </c>
      <c r="BR73" s="18">
        <f t="shared" si="377"/>
        <v>0</v>
      </c>
      <c r="BS73" s="18">
        <f t="shared" si="378"/>
        <v>0</v>
      </c>
      <c r="BT73" s="18">
        <f t="shared" si="476"/>
        <v>0</v>
      </c>
      <c r="BU73" s="18">
        <f t="shared" si="477"/>
        <v>0</v>
      </c>
      <c r="BV73" s="18">
        <f t="shared" si="478"/>
        <v>0</v>
      </c>
      <c r="BW73" s="18">
        <f t="shared" si="479"/>
        <v>0</v>
      </c>
      <c r="BX73" s="18">
        <f t="shared" si="480"/>
        <v>0</v>
      </c>
      <c r="BY73" s="18">
        <f t="shared" si="379"/>
        <v>0</v>
      </c>
      <c r="BZ73" s="18">
        <f t="shared" si="380"/>
        <v>0</v>
      </c>
      <c r="CA73" s="18">
        <f t="shared" si="381"/>
        <v>0</v>
      </c>
      <c r="CB73" s="18">
        <f t="shared" si="382"/>
        <v>0</v>
      </c>
      <c r="CC73" s="85">
        <f t="shared" si="383"/>
        <v>0</v>
      </c>
      <c r="CD73" s="82">
        <v>0</v>
      </c>
      <c r="CE73" s="18">
        <f t="shared" si="384"/>
        <v>0</v>
      </c>
      <c r="CF73" s="18">
        <f t="shared" si="385"/>
        <v>0</v>
      </c>
      <c r="CG73" s="18">
        <f t="shared" si="386"/>
        <v>0</v>
      </c>
      <c r="CH73" s="18">
        <f t="shared" si="387"/>
        <v>0</v>
      </c>
      <c r="CI73" s="18">
        <f t="shared" si="481"/>
        <v>0</v>
      </c>
      <c r="CJ73" s="18">
        <f t="shared" si="482"/>
        <v>0</v>
      </c>
      <c r="CK73" s="18">
        <f t="shared" si="483"/>
        <v>0</v>
      </c>
      <c r="CL73" s="18">
        <f t="shared" si="484"/>
        <v>0</v>
      </c>
      <c r="CM73" s="18">
        <f t="shared" si="485"/>
        <v>0</v>
      </c>
      <c r="CN73" s="18">
        <f t="shared" si="388"/>
        <v>0</v>
      </c>
      <c r="CO73" s="18">
        <f t="shared" si="389"/>
        <v>0</v>
      </c>
      <c r="CP73" s="18">
        <f t="shared" si="390"/>
        <v>0</v>
      </c>
      <c r="CQ73" s="18">
        <f t="shared" si="391"/>
        <v>0</v>
      </c>
      <c r="CR73" s="85">
        <f t="shared" si="392"/>
        <v>0</v>
      </c>
      <c r="CS73" s="82">
        <v>0</v>
      </c>
      <c r="CT73" s="18">
        <f t="shared" si="393"/>
        <v>0</v>
      </c>
      <c r="CU73" s="18">
        <f t="shared" si="394"/>
        <v>0</v>
      </c>
      <c r="CV73" s="18">
        <f t="shared" si="395"/>
        <v>0</v>
      </c>
      <c r="CW73" s="18">
        <f t="shared" si="396"/>
        <v>0</v>
      </c>
      <c r="CX73" s="18">
        <f t="shared" si="486"/>
        <v>0</v>
      </c>
      <c r="CY73" s="18">
        <f t="shared" si="487"/>
        <v>0</v>
      </c>
      <c r="CZ73" s="18">
        <f t="shared" si="488"/>
        <v>0</v>
      </c>
      <c r="DA73" s="18">
        <f t="shared" si="489"/>
        <v>0</v>
      </c>
      <c r="DB73" s="18">
        <f t="shared" si="490"/>
        <v>0</v>
      </c>
      <c r="DC73" s="18">
        <f t="shared" si="397"/>
        <v>0</v>
      </c>
      <c r="DD73" s="18">
        <f t="shared" si="398"/>
        <v>0</v>
      </c>
      <c r="DE73" s="18">
        <f t="shared" si="399"/>
        <v>0</v>
      </c>
      <c r="DF73" s="18">
        <f t="shared" si="400"/>
        <v>0</v>
      </c>
      <c r="DG73" s="85">
        <f t="shared" si="401"/>
        <v>0</v>
      </c>
      <c r="DH73" s="82">
        <v>0</v>
      </c>
      <c r="DI73" s="18">
        <f t="shared" si="402"/>
        <v>0</v>
      </c>
      <c r="DJ73" s="18">
        <f t="shared" si="403"/>
        <v>0</v>
      </c>
      <c r="DK73" s="18">
        <f t="shared" si="404"/>
        <v>0</v>
      </c>
      <c r="DL73" s="18">
        <f t="shared" si="405"/>
        <v>0</v>
      </c>
      <c r="DM73" s="18">
        <f t="shared" si="491"/>
        <v>0</v>
      </c>
      <c r="DN73" s="18">
        <f t="shared" si="492"/>
        <v>0</v>
      </c>
      <c r="DO73" s="18">
        <f t="shared" si="493"/>
        <v>0</v>
      </c>
      <c r="DP73" s="18">
        <f t="shared" si="494"/>
        <v>0</v>
      </c>
      <c r="DQ73" s="18">
        <f t="shared" si="495"/>
        <v>0</v>
      </c>
      <c r="DR73" s="18">
        <f t="shared" si="406"/>
        <v>0</v>
      </c>
      <c r="DS73" s="18">
        <f t="shared" si="407"/>
        <v>0</v>
      </c>
      <c r="DT73" s="18">
        <f t="shared" si="408"/>
        <v>0</v>
      </c>
      <c r="DU73" s="18">
        <f t="shared" si="409"/>
        <v>0</v>
      </c>
      <c r="DV73" s="85">
        <f t="shared" si="410"/>
        <v>0</v>
      </c>
      <c r="DW73" s="82">
        <v>0</v>
      </c>
      <c r="DX73" s="18">
        <f t="shared" si="411"/>
        <v>0</v>
      </c>
      <c r="DY73" s="18">
        <f t="shared" si="412"/>
        <v>0</v>
      </c>
      <c r="DZ73" s="18">
        <f t="shared" si="413"/>
        <v>0</v>
      </c>
      <c r="EA73" s="18">
        <f t="shared" si="414"/>
        <v>0</v>
      </c>
      <c r="EB73" s="18">
        <f t="shared" si="496"/>
        <v>0</v>
      </c>
      <c r="EC73" s="18">
        <f t="shared" si="497"/>
        <v>0</v>
      </c>
      <c r="ED73" s="18">
        <f t="shared" si="498"/>
        <v>0</v>
      </c>
      <c r="EE73" s="18">
        <f t="shared" si="499"/>
        <v>0</v>
      </c>
      <c r="EF73" s="18">
        <f t="shared" si="500"/>
        <v>0</v>
      </c>
      <c r="EG73" s="18">
        <f t="shared" si="415"/>
        <v>0</v>
      </c>
      <c r="EH73" s="18">
        <f t="shared" si="416"/>
        <v>0</v>
      </c>
      <c r="EI73" s="18">
        <f t="shared" si="417"/>
        <v>0</v>
      </c>
      <c r="EJ73" s="18">
        <f t="shared" si="418"/>
        <v>0</v>
      </c>
      <c r="EK73" s="85">
        <f t="shared" si="419"/>
        <v>0</v>
      </c>
      <c r="EL73" s="82">
        <v>0</v>
      </c>
      <c r="EM73" s="18">
        <f t="shared" si="420"/>
        <v>0</v>
      </c>
      <c r="EN73" s="18">
        <f t="shared" si="421"/>
        <v>0</v>
      </c>
      <c r="EO73" s="18">
        <f t="shared" si="422"/>
        <v>0</v>
      </c>
      <c r="EP73" s="18">
        <f t="shared" si="423"/>
        <v>0</v>
      </c>
      <c r="EQ73" s="18">
        <f t="shared" si="501"/>
        <v>0</v>
      </c>
      <c r="ER73" s="18">
        <f t="shared" si="502"/>
        <v>0</v>
      </c>
      <c r="ES73" s="18">
        <f t="shared" si="503"/>
        <v>0</v>
      </c>
      <c r="ET73" s="18">
        <f t="shared" si="504"/>
        <v>0</v>
      </c>
      <c r="EU73" s="18">
        <f t="shared" si="505"/>
        <v>0</v>
      </c>
      <c r="EV73" s="18">
        <f t="shared" si="424"/>
        <v>0</v>
      </c>
      <c r="EW73" s="18">
        <f t="shared" si="425"/>
        <v>0</v>
      </c>
      <c r="EX73" s="18">
        <f t="shared" si="426"/>
        <v>0</v>
      </c>
      <c r="EY73" s="18">
        <f t="shared" si="427"/>
        <v>0</v>
      </c>
      <c r="EZ73" s="85">
        <f t="shared" si="428"/>
        <v>0</v>
      </c>
      <c r="FA73" s="82">
        <v>0</v>
      </c>
      <c r="FB73" s="18">
        <f t="shared" si="429"/>
        <v>0</v>
      </c>
      <c r="FC73" s="18">
        <f t="shared" si="430"/>
        <v>0</v>
      </c>
      <c r="FD73" s="18">
        <f t="shared" si="431"/>
        <v>0</v>
      </c>
      <c r="FE73" s="18">
        <f t="shared" si="432"/>
        <v>0</v>
      </c>
      <c r="FF73" s="18">
        <f t="shared" si="506"/>
        <v>0</v>
      </c>
      <c r="FG73" s="18">
        <f t="shared" si="507"/>
        <v>0</v>
      </c>
      <c r="FH73" s="18">
        <f t="shared" si="508"/>
        <v>0</v>
      </c>
      <c r="FI73" s="18">
        <f t="shared" si="509"/>
        <v>0</v>
      </c>
      <c r="FJ73" s="18">
        <f t="shared" si="510"/>
        <v>0</v>
      </c>
      <c r="FK73" s="18">
        <f t="shared" si="433"/>
        <v>0</v>
      </c>
      <c r="FL73" s="18">
        <f t="shared" si="434"/>
        <v>0</v>
      </c>
      <c r="FM73" s="18">
        <f t="shared" si="435"/>
        <v>0</v>
      </c>
      <c r="FN73" s="18">
        <f t="shared" si="436"/>
        <v>0</v>
      </c>
      <c r="FO73" s="85">
        <f t="shared" si="437"/>
        <v>0</v>
      </c>
      <c r="FP73" s="82">
        <v>0</v>
      </c>
      <c r="FQ73" s="18">
        <f t="shared" si="438"/>
        <v>0</v>
      </c>
      <c r="FR73" s="18">
        <f t="shared" si="439"/>
        <v>0</v>
      </c>
      <c r="FS73" s="18">
        <f t="shared" si="440"/>
        <v>0</v>
      </c>
      <c r="FT73" s="18">
        <f t="shared" si="441"/>
        <v>0</v>
      </c>
      <c r="FU73" s="18">
        <f t="shared" si="511"/>
        <v>0</v>
      </c>
      <c r="FV73" s="18">
        <f t="shared" si="512"/>
        <v>0</v>
      </c>
      <c r="FW73" s="18">
        <f t="shared" si="513"/>
        <v>0</v>
      </c>
      <c r="FX73" s="18">
        <f t="shared" si="514"/>
        <v>0</v>
      </c>
      <c r="FY73" s="18">
        <f t="shared" si="515"/>
        <v>0</v>
      </c>
      <c r="FZ73" s="18">
        <f t="shared" si="442"/>
        <v>0</v>
      </c>
      <c r="GA73" s="18">
        <f t="shared" si="443"/>
        <v>0</v>
      </c>
      <c r="GB73" s="18">
        <f t="shared" si="444"/>
        <v>0</v>
      </c>
      <c r="GC73" s="18">
        <f t="shared" si="445"/>
        <v>0</v>
      </c>
      <c r="GD73" s="85">
        <f t="shared" si="446"/>
        <v>0</v>
      </c>
      <c r="GE73" s="82">
        <v>0</v>
      </c>
      <c r="GF73" s="18">
        <f t="shared" si="447"/>
        <v>0</v>
      </c>
      <c r="GG73" s="18">
        <f t="shared" si="448"/>
        <v>0</v>
      </c>
      <c r="GH73" s="18">
        <f t="shared" si="449"/>
        <v>0</v>
      </c>
      <c r="GI73" s="18">
        <f t="shared" si="450"/>
        <v>0</v>
      </c>
      <c r="GJ73" s="18">
        <f t="shared" si="516"/>
        <v>0</v>
      </c>
      <c r="GK73" s="18">
        <f t="shared" si="517"/>
        <v>0</v>
      </c>
      <c r="GL73" s="18">
        <f t="shared" si="518"/>
        <v>0</v>
      </c>
      <c r="GM73" s="18">
        <f t="shared" si="519"/>
        <v>0</v>
      </c>
      <c r="GN73" s="18">
        <f t="shared" si="520"/>
        <v>0</v>
      </c>
      <c r="GO73" s="18">
        <f t="shared" si="451"/>
        <v>0</v>
      </c>
      <c r="GP73" s="18">
        <f t="shared" si="452"/>
        <v>0</v>
      </c>
      <c r="GQ73" s="18">
        <f t="shared" si="453"/>
        <v>0</v>
      </c>
      <c r="GR73" s="18">
        <f t="shared" si="454"/>
        <v>0</v>
      </c>
      <c r="GS73" s="85">
        <f t="shared" si="455"/>
        <v>0</v>
      </c>
    </row>
    <row r="74" spans="1:201" x14ac:dyDescent="0.2">
      <c r="A74" s="89">
        <v>68</v>
      </c>
      <c r="B74" s="55" t="s">
        <v>60</v>
      </c>
      <c r="C74" s="71">
        <v>441457</v>
      </c>
      <c r="D74" s="71">
        <v>381037</v>
      </c>
      <c r="E74" s="71">
        <f t="shared" si="337"/>
        <v>0.53672975122006972</v>
      </c>
      <c r="F74" s="99">
        <f t="shared" si="338"/>
        <v>0.46327024877993028</v>
      </c>
      <c r="G74" s="84">
        <v>0</v>
      </c>
      <c r="H74" s="18">
        <f t="shared" si="339"/>
        <v>0</v>
      </c>
      <c r="I74" s="18">
        <f t="shared" si="340"/>
        <v>0</v>
      </c>
      <c r="J74" s="18">
        <f t="shared" si="341"/>
        <v>0</v>
      </c>
      <c r="K74" s="18">
        <f t="shared" si="342"/>
        <v>0</v>
      </c>
      <c r="L74" s="18">
        <f t="shared" si="456"/>
        <v>0</v>
      </c>
      <c r="M74" s="18">
        <f t="shared" si="457"/>
        <v>0</v>
      </c>
      <c r="N74" s="18">
        <f t="shared" si="458"/>
        <v>0</v>
      </c>
      <c r="O74" s="18">
        <f t="shared" si="459"/>
        <v>0</v>
      </c>
      <c r="P74" s="18">
        <f t="shared" si="460"/>
        <v>0</v>
      </c>
      <c r="Q74" s="18">
        <f t="shared" si="343"/>
        <v>0</v>
      </c>
      <c r="R74" s="18">
        <f t="shared" si="344"/>
        <v>0</v>
      </c>
      <c r="S74" s="18">
        <f t="shared" si="345"/>
        <v>0</v>
      </c>
      <c r="T74" s="18">
        <f t="shared" si="346"/>
        <v>0</v>
      </c>
      <c r="U74" s="85">
        <f t="shared" si="347"/>
        <v>0</v>
      </c>
      <c r="V74" s="82">
        <v>0</v>
      </c>
      <c r="W74" s="18">
        <f t="shared" si="348"/>
        <v>0</v>
      </c>
      <c r="X74" s="18">
        <f t="shared" si="349"/>
        <v>0</v>
      </c>
      <c r="Y74" s="18">
        <f t="shared" si="350"/>
        <v>0</v>
      </c>
      <c r="Z74" s="18">
        <f t="shared" si="351"/>
        <v>0</v>
      </c>
      <c r="AA74" s="18">
        <f t="shared" si="461"/>
        <v>0</v>
      </c>
      <c r="AB74" s="18">
        <f t="shared" si="462"/>
        <v>0</v>
      </c>
      <c r="AC74" s="18">
        <f t="shared" si="463"/>
        <v>0</v>
      </c>
      <c r="AD74" s="18">
        <f t="shared" si="464"/>
        <v>0</v>
      </c>
      <c r="AE74" s="18">
        <f t="shared" si="465"/>
        <v>0</v>
      </c>
      <c r="AF74" s="18">
        <f t="shared" si="352"/>
        <v>0</v>
      </c>
      <c r="AG74" s="18">
        <f t="shared" si="353"/>
        <v>0</v>
      </c>
      <c r="AH74" s="18">
        <f t="shared" si="354"/>
        <v>0</v>
      </c>
      <c r="AI74" s="18">
        <f t="shared" si="355"/>
        <v>0</v>
      </c>
      <c r="AJ74" s="85">
        <f t="shared" si="356"/>
        <v>0</v>
      </c>
      <c r="AK74" s="82">
        <v>0</v>
      </c>
      <c r="AL74" s="18">
        <f t="shared" si="357"/>
        <v>0</v>
      </c>
      <c r="AM74" s="18">
        <f t="shared" si="358"/>
        <v>0</v>
      </c>
      <c r="AN74" s="18">
        <f t="shared" si="359"/>
        <v>0</v>
      </c>
      <c r="AO74" s="18">
        <f t="shared" si="360"/>
        <v>0</v>
      </c>
      <c r="AP74" s="18">
        <f t="shared" si="466"/>
        <v>0</v>
      </c>
      <c r="AQ74" s="18">
        <f t="shared" si="467"/>
        <v>0</v>
      </c>
      <c r="AR74" s="18">
        <f t="shared" si="468"/>
        <v>0</v>
      </c>
      <c r="AS74" s="18">
        <f t="shared" si="469"/>
        <v>0</v>
      </c>
      <c r="AT74" s="18">
        <f t="shared" si="470"/>
        <v>0</v>
      </c>
      <c r="AU74" s="18">
        <f t="shared" si="361"/>
        <v>0</v>
      </c>
      <c r="AV74" s="18">
        <f t="shared" si="362"/>
        <v>0</v>
      </c>
      <c r="AW74" s="18">
        <f t="shared" si="363"/>
        <v>0</v>
      </c>
      <c r="AX74" s="18">
        <f t="shared" si="364"/>
        <v>0</v>
      </c>
      <c r="AY74" s="85">
        <f t="shared" si="365"/>
        <v>0</v>
      </c>
      <c r="AZ74" s="82">
        <v>0</v>
      </c>
      <c r="BA74" s="18">
        <f t="shared" si="366"/>
        <v>0</v>
      </c>
      <c r="BB74" s="18">
        <f t="shared" si="367"/>
        <v>0</v>
      </c>
      <c r="BC74" s="18">
        <f t="shared" si="368"/>
        <v>0</v>
      </c>
      <c r="BD74" s="18">
        <f t="shared" si="369"/>
        <v>0</v>
      </c>
      <c r="BE74" s="18">
        <f t="shared" si="471"/>
        <v>0</v>
      </c>
      <c r="BF74" s="18">
        <f t="shared" si="472"/>
        <v>0</v>
      </c>
      <c r="BG74" s="18">
        <f t="shared" si="473"/>
        <v>0</v>
      </c>
      <c r="BH74" s="18">
        <f t="shared" si="474"/>
        <v>0</v>
      </c>
      <c r="BI74" s="18">
        <f t="shared" si="475"/>
        <v>0</v>
      </c>
      <c r="BJ74" s="18">
        <f t="shared" si="370"/>
        <v>0</v>
      </c>
      <c r="BK74" s="18">
        <f t="shared" si="371"/>
        <v>0</v>
      </c>
      <c r="BL74" s="18">
        <f t="shared" si="372"/>
        <v>0</v>
      </c>
      <c r="BM74" s="18">
        <f t="shared" si="373"/>
        <v>0</v>
      </c>
      <c r="BN74" s="85">
        <f t="shared" si="374"/>
        <v>0</v>
      </c>
      <c r="BO74" s="82">
        <v>0</v>
      </c>
      <c r="BP74" s="18">
        <f t="shared" si="375"/>
        <v>0</v>
      </c>
      <c r="BQ74" s="18">
        <f t="shared" si="376"/>
        <v>0</v>
      </c>
      <c r="BR74" s="18">
        <f t="shared" si="377"/>
        <v>0</v>
      </c>
      <c r="BS74" s="18">
        <f t="shared" si="378"/>
        <v>0</v>
      </c>
      <c r="BT74" s="18">
        <f t="shared" si="476"/>
        <v>0</v>
      </c>
      <c r="BU74" s="18">
        <f t="shared" si="477"/>
        <v>0</v>
      </c>
      <c r="BV74" s="18">
        <f t="shared" si="478"/>
        <v>0</v>
      </c>
      <c r="BW74" s="18">
        <f t="shared" si="479"/>
        <v>0</v>
      </c>
      <c r="BX74" s="18">
        <f t="shared" si="480"/>
        <v>0</v>
      </c>
      <c r="BY74" s="18">
        <f t="shared" si="379"/>
        <v>0</v>
      </c>
      <c r="BZ74" s="18">
        <f t="shared" si="380"/>
        <v>0</v>
      </c>
      <c r="CA74" s="18">
        <f t="shared" si="381"/>
        <v>0</v>
      </c>
      <c r="CB74" s="18">
        <f t="shared" si="382"/>
        <v>0</v>
      </c>
      <c r="CC74" s="85">
        <f t="shared" si="383"/>
        <v>0</v>
      </c>
      <c r="CD74" s="82">
        <v>0</v>
      </c>
      <c r="CE74" s="18">
        <f t="shared" si="384"/>
        <v>0</v>
      </c>
      <c r="CF74" s="18">
        <f t="shared" si="385"/>
        <v>0</v>
      </c>
      <c r="CG74" s="18">
        <f t="shared" si="386"/>
        <v>0</v>
      </c>
      <c r="CH74" s="18">
        <f t="shared" si="387"/>
        <v>0</v>
      </c>
      <c r="CI74" s="18">
        <f t="shared" si="481"/>
        <v>0</v>
      </c>
      <c r="CJ74" s="18">
        <f t="shared" si="482"/>
        <v>0</v>
      </c>
      <c r="CK74" s="18">
        <f t="shared" si="483"/>
        <v>0</v>
      </c>
      <c r="CL74" s="18">
        <f t="shared" si="484"/>
        <v>0</v>
      </c>
      <c r="CM74" s="18">
        <f t="shared" si="485"/>
        <v>0</v>
      </c>
      <c r="CN74" s="18">
        <f t="shared" si="388"/>
        <v>0</v>
      </c>
      <c r="CO74" s="18">
        <f t="shared" si="389"/>
        <v>0</v>
      </c>
      <c r="CP74" s="18">
        <f t="shared" si="390"/>
        <v>0</v>
      </c>
      <c r="CQ74" s="18">
        <f t="shared" si="391"/>
        <v>0</v>
      </c>
      <c r="CR74" s="85">
        <f t="shared" si="392"/>
        <v>0</v>
      </c>
      <c r="CS74" s="82">
        <v>0</v>
      </c>
      <c r="CT74" s="18">
        <f t="shared" si="393"/>
        <v>0</v>
      </c>
      <c r="CU74" s="18">
        <f t="shared" si="394"/>
        <v>0</v>
      </c>
      <c r="CV74" s="18">
        <f t="shared" si="395"/>
        <v>0</v>
      </c>
      <c r="CW74" s="18">
        <f t="shared" si="396"/>
        <v>0</v>
      </c>
      <c r="CX74" s="18">
        <f t="shared" si="486"/>
        <v>0</v>
      </c>
      <c r="CY74" s="18">
        <f t="shared" si="487"/>
        <v>0</v>
      </c>
      <c r="CZ74" s="18">
        <f t="shared" si="488"/>
        <v>0</v>
      </c>
      <c r="DA74" s="18">
        <f t="shared" si="489"/>
        <v>0</v>
      </c>
      <c r="DB74" s="18">
        <f t="shared" si="490"/>
        <v>0</v>
      </c>
      <c r="DC74" s="18">
        <f t="shared" si="397"/>
        <v>0</v>
      </c>
      <c r="DD74" s="18">
        <f t="shared" si="398"/>
        <v>0</v>
      </c>
      <c r="DE74" s="18">
        <f t="shared" si="399"/>
        <v>0</v>
      </c>
      <c r="DF74" s="18">
        <f t="shared" si="400"/>
        <v>0</v>
      </c>
      <c r="DG74" s="85">
        <f t="shared" si="401"/>
        <v>0</v>
      </c>
      <c r="DH74" s="82">
        <v>0</v>
      </c>
      <c r="DI74" s="18">
        <f t="shared" si="402"/>
        <v>0</v>
      </c>
      <c r="DJ74" s="18">
        <f t="shared" si="403"/>
        <v>0</v>
      </c>
      <c r="DK74" s="18">
        <f t="shared" si="404"/>
        <v>0</v>
      </c>
      <c r="DL74" s="18">
        <f t="shared" si="405"/>
        <v>0</v>
      </c>
      <c r="DM74" s="18">
        <f t="shared" si="491"/>
        <v>0</v>
      </c>
      <c r="DN74" s="18">
        <f t="shared" si="492"/>
        <v>0</v>
      </c>
      <c r="DO74" s="18">
        <f t="shared" si="493"/>
        <v>0</v>
      </c>
      <c r="DP74" s="18">
        <f t="shared" si="494"/>
        <v>0</v>
      </c>
      <c r="DQ74" s="18">
        <f t="shared" si="495"/>
        <v>0</v>
      </c>
      <c r="DR74" s="18">
        <f t="shared" si="406"/>
        <v>0</v>
      </c>
      <c r="DS74" s="18">
        <f t="shared" si="407"/>
        <v>0</v>
      </c>
      <c r="DT74" s="18">
        <f t="shared" si="408"/>
        <v>0</v>
      </c>
      <c r="DU74" s="18">
        <f t="shared" si="409"/>
        <v>0</v>
      </c>
      <c r="DV74" s="85">
        <f t="shared" si="410"/>
        <v>0</v>
      </c>
      <c r="DW74" s="82">
        <v>0</v>
      </c>
      <c r="DX74" s="18">
        <f t="shared" si="411"/>
        <v>0</v>
      </c>
      <c r="DY74" s="18">
        <f t="shared" si="412"/>
        <v>0</v>
      </c>
      <c r="DZ74" s="18">
        <f t="shared" si="413"/>
        <v>0</v>
      </c>
      <c r="EA74" s="18">
        <f t="shared" si="414"/>
        <v>0</v>
      </c>
      <c r="EB74" s="18">
        <f t="shared" si="496"/>
        <v>0</v>
      </c>
      <c r="EC74" s="18">
        <f t="shared" si="497"/>
        <v>0</v>
      </c>
      <c r="ED74" s="18">
        <f t="shared" si="498"/>
        <v>0</v>
      </c>
      <c r="EE74" s="18">
        <f t="shared" si="499"/>
        <v>0</v>
      </c>
      <c r="EF74" s="18">
        <f t="shared" si="500"/>
        <v>0</v>
      </c>
      <c r="EG74" s="18">
        <f t="shared" si="415"/>
        <v>0</v>
      </c>
      <c r="EH74" s="18">
        <f t="shared" si="416"/>
        <v>0</v>
      </c>
      <c r="EI74" s="18">
        <f t="shared" si="417"/>
        <v>0</v>
      </c>
      <c r="EJ74" s="18">
        <f t="shared" si="418"/>
        <v>0</v>
      </c>
      <c r="EK74" s="85">
        <f t="shared" si="419"/>
        <v>0</v>
      </c>
      <c r="EL74" s="82">
        <v>0</v>
      </c>
      <c r="EM74" s="18">
        <f t="shared" si="420"/>
        <v>0</v>
      </c>
      <c r="EN74" s="18">
        <f t="shared" si="421"/>
        <v>0</v>
      </c>
      <c r="EO74" s="18">
        <f t="shared" si="422"/>
        <v>0</v>
      </c>
      <c r="EP74" s="18">
        <f t="shared" si="423"/>
        <v>0</v>
      </c>
      <c r="EQ74" s="18">
        <f t="shared" si="501"/>
        <v>0</v>
      </c>
      <c r="ER74" s="18">
        <f t="shared" si="502"/>
        <v>0</v>
      </c>
      <c r="ES74" s="18">
        <f t="shared" si="503"/>
        <v>0</v>
      </c>
      <c r="ET74" s="18">
        <f t="shared" si="504"/>
        <v>0</v>
      </c>
      <c r="EU74" s="18">
        <f t="shared" si="505"/>
        <v>0</v>
      </c>
      <c r="EV74" s="18">
        <f t="shared" si="424"/>
        <v>0</v>
      </c>
      <c r="EW74" s="18">
        <f t="shared" si="425"/>
        <v>0</v>
      </c>
      <c r="EX74" s="18">
        <f t="shared" si="426"/>
        <v>0</v>
      </c>
      <c r="EY74" s="18">
        <f t="shared" si="427"/>
        <v>0</v>
      </c>
      <c r="EZ74" s="85">
        <f t="shared" si="428"/>
        <v>0</v>
      </c>
      <c r="FA74" s="82">
        <v>0</v>
      </c>
      <c r="FB74" s="18">
        <f t="shared" si="429"/>
        <v>0</v>
      </c>
      <c r="FC74" s="18">
        <f t="shared" si="430"/>
        <v>0</v>
      </c>
      <c r="FD74" s="18">
        <f t="shared" si="431"/>
        <v>0</v>
      </c>
      <c r="FE74" s="18">
        <f t="shared" si="432"/>
        <v>0</v>
      </c>
      <c r="FF74" s="18">
        <f t="shared" si="506"/>
        <v>0</v>
      </c>
      <c r="FG74" s="18">
        <f t="shared" si="507"/>
        <v>0</v>
      </c>
      <c r="FH74" s="18">
        <f t="shared" si="508"/>
        <v>0</v>
      </c>
      <c r="FI74" s="18">
        <f t="shared" si="509"/>
        <v>0</v>
      </c>
      <c r="FJ74" s="18">
        <f t="shared" si="510"/>
        <v>0</v>
      </c>
      <c r="FK74" s="18">
        <f t="shared" si="433"/>
        <v>0</v>
      </c>
      <c r="FL74" s="18">
        <f t="shared" si="434"/>
        <v>0</v>
      </c>
      <c r="FM74" s="18">
        <f t="shared" si="435"/>
        <v>0</v>
      </c>
      <c r="FN74" s="18">
        <f t="shared" si="436"/>
        <v>0</v>
      </c>
      <c r="FO74" s="85">
        <f t="shared" si="437"/>
        <v>0</v>
      </c>
      <c r="FP74" s="82">
        <v>0</v>
      </c>
      <c r="FQ74" s="18">
        <f t="shared" si="438"/>
        <v>0</v>
      </c>
      <c r="FR74" s="18">
        <f t="shared" si="439"/>
        <v>0</v>
      </c>
      <c r="FS74" s="18">
        <f t="shared" si="440"/>
        <v>0</v>
      </c>
      <c r="FT74" s="18">
        <f t="shared" si="441"/>
        <v>0</v>
      </c>
      <c r="FU74" s="18">
        <f t="shared" si="511"/>
        <v>0</v>
      </c>
      <c r="FV74" s="18">
        <f t="shared" si="512"/>
        <v>0</v>
      </c>
      <c r="FW74" s="18">
        <f t="shared" si="513"/>
        <v>0</v>
      </c>
      <c r="FX74" s="18">
        <f t="shared" si="514"/>
        <v>0</v>
      </c>
      <c r="FY74" s="18">
        <f t="shared" si="515"/>
        <v>0</v>
      </c>
      <c r="FZ74" s="18">
        <f t="shared" si="442"/>
        <v>0</v>
      </c>
      <c r="GA74" s="18">
        <f t="shared" si="443"/>
        <v>0</v>
      </c>
      <c r="GB74" s="18">
        <f t="shared" si="444"/>
        <v>0</v>
      </c>
      <c r="GC74" s="18">
        <f t="shared" si="445"/>
        <v>0</v>
      </c>
      <c r="GD74" s="85">
        <f t="shared" si="446"/>
        <v>0</v>
      </c>
      <c r="GE74" s="82">
        <v>0</v>
      </c>
      <c r="GF74" s="18">
        <f t="shared" si="447"/>
        <v>0</v>
      </c>
      <c r="GG74" s="18">
        <f t="shared" si="448"/>
        <v>0</v>
      </c>
      <c r="GH74" s="18">
        <f t="shared" si="449"/>
        <v>0</v>
      </c>
      <c r="GI74" s="18">
        <f t="shared" si="450"/>
        <v>0</v>
      </c>
      <c r="GJ74" s="18">
        <f t="shared" si="516"/>
        <v>0</v>
      </c>
      <c r="GK74" s="18">
        <f t="shared" si="517"/>
        <v>0</v>
      </c>
      <c r="GL74" s="18">
        <f t="shared" si="518"/>
        <v>0</v>
      </c>
      <c r="GM74" s="18">
        <f t="shared" si="519"/>
        <v>0</v>
      </c>
      <c r="GN74" s="18">
        <f t="shared" si="520"/>
        <v>0</v>
      </c>
      <c r="GO74" s="18">
        <f t="shared" si="451"/>
        <v>0</v>
      </c>
      <c r="GP74" s="18">
        <f t="shared" si="452"/>
        <v>0</v>
      </c>
      <c r="GQ74" s="18">
        <f t="shared" si="453"/>
        <v>0</v>
      </c>
      <c r="GR74" s="18">
        <f t="shared" si="454"/>
        <v>0</v>
      </c>
      <c r="GS74" s="85">
        <f t="shared" si="455"/>
        <v>0</v>
      </c>
    </row>
    <row r="75" spans="1:201" x14ac:dyDescent="0.2">
      <c r="A75" s="89">
        <v>69</v>
      </c>
      <c r="B75" s="55" t="s">
        <v>61</v>
      </c>
      <c r="C75" s="71">
        <v>441457</v>
      </c>
      <c r="D75" s="71">
        <v>381037</v>
      </c>
      <c r="E75" s="71">
        <f t="shared" si="337"/>
        <v>0.53672975122006972</v>
      </c>
      <c r="F75" s="99">
        <f t="shared" si="338"/>
        <v>0.46327024877993028</v>
      </c>
      <c r="G75" s="84">
        <v>0</v>
      </c>
      <c r="H75" s="18">
        <f t="shared" si="339"/>
        <v>0</v>
      </c>
      <c r="I75" s="18">
        <f t="shared" si="340"/>
        <v>0</v>
      </c>
      <c r="J75" s="18">
        <f t="shared" si="341"/>
        <v>0</v>
      </c>
      <c r="K75" s="18">
        <f t="shared" si="342"/>
        <v>0</v>
      </c>
      <c r="L75" s="18">
        <f t="shared" si="456"/>
        <v>0</v>
      </c>
      <c r="M75" s="18">
        <f t="shared" si="457"/>
        <v>0</v>
      </c>
      <c r="N75" s="18">
        <f t="shared" si="458"/>
        <v>0</v>
      </c>
      <c r="O75" s="18">
        <f t="shared" si="459"/>
        <v>0</v>
      </c>
      <c r="P75" s="18">
        <f t="shared" si="460"/>
        <v>0</v>
      </c>
      <c r="Q75" s="18">
        <f t="shared" si="343"/>
        <v>0</v>
      </c>
      <c r="R75" s="18">
        <f t="shared" si="344"/>
        <v>0</v>
      </c>
      <c r="S75" s="18">
        <f t="shared" si="345"/>
        <v>0</v>
      </c>
      <c r="T75" s="18">
        <f t="shared" si="346"/>
        <v>0</v>
      </c>
      <c r="U75" s="85">
        <f t="shared" si="347"/>
        <v>0</v>
      </c>
      <c r="V75" s="82">
        <v>0</v>
      </c>
      <c r="W75" s="18">
        <f t="shared" si="348"/>
        <v>0</v>
      </c>
      <c r="X75" s="18">
        <f t="shared" si="349"/>
        <v>0</v>
      </c>
      <c r="Y75" s="18">
        <f t="shared" si="350"/>
        <v>0</v>
      </c>
      <c r="Z75" s="18">
        <f t="shared" si="351"/>
        <v>0</v>
      </c>
      <c r="AA75" s="18">
        <f t="shared" si="461"/>
        <v>0</v>
      </c>
      <c r="AB75" s="18">
        <f t="shared" si="462"/>
        <v>0</v>
      </c>
      <c r="AC75" s="18">
        <f t="shared" si="463"/>
        <v>0</v>
      </c>
      <c r="AD75" s="18">
        <f t="shared" si="464"/>
        <v>0</v>
      </c>
      <c r="AE75" s="18">
        <f t="shared" si="465"/>
        <v>0</v>
      </c>
      <c r="AF75" s="18">
        <f t="shared" si="352"/>
        <v>0</v>
      </c>
      <c r="AG75" s="18">
        <f t="shared" si="353"/>
        <v>0</v>
      </c>
      <c r="AH75" s="18">
        <f t="shared" si="354"/>
        <v>0</v>
      </c>
      <c r="AI75" s="18">
        <f t="shared" si="355"/>
        <v>0</v>
      </c>
      <c r="AJ75" s="85">
        <f t="shared" si="356"/>
        <v>0</v>
      </c>
      <c r="AK75" s="82">
        <v>0</v>
      </c>
      <c r="AL75" s="18">
        <f t="shared" si="357"/>
        <v>0</v>
      </c>
      <c r="AM75" s="18">
        <f t="shared" si="358"/>
        <v>0</v>
      </c>
      <c r="AN75" s="18">
        <f t="shared" si="359"/>
        <v>0</v>
      </c>
      <c r="AO75" s="18">
        <f t="shared" si="360"/>
        <v>0</v>
      </c>
      <c r="AP75" s="18">
        <f t="shared" si="466"/>
        <v>0</v>
      </c>
      <c r="AQ75" s="18">
        <f t="shared" si="467"/>
        <v>0</v>
      </c>
      <c r="AR75" s="18">
        <f t="shared" si="468"/>
        <v>0</v>
      </c>
      <c r="AS75" s="18">
        <f t="shared" si="469"/>
        <v>0</v>
      </c>
      <c r="AT75" s="18">
        <f t="shared" si="470"/>
        <v>0</v>
      </c>
      <c r="AU75" s="18">
        <f t="shared" si="361"/>
        <v>0</v>
      </c>
      <c r="AV75" s="18">
        <f t="shared" si="362"/>
        <v>0</v>
      </c>
      <c r="AW75" s="18">
        <f t="shared" si="363"/>
        <v>0</v>
      </c>
      <c r="AX75" s="18">
        <f t="shared" si="364"/>
        <v>0</v>
      </c>
      <c r="AY75" s="85">
        <f t="shared" si="365"/>
        <v>0</v>
      </c>
      <c r="AZ75" s="82">
        <v>0</v>
      </c>
      <c r="BA75" s="18">
        <f t="shared" si="366"/>
        <v>0</v>
      </c>
      <c r="BB75" s="18">
        <f t="shared" si="367"/>
        <v>0</v>
      </c>
      <c r="BC75" s="18">
        <f t="shared" si="368"/>
        <v>0</v>
      </c>
      <c r="BD75" s="18">
        <f t="shared" si="369"/>
        <v>0</v>
      </c>
      <c r="BE75" s="18">
        <f t="shared" si="471"/>
        <v>0</v>
      </c>
      <c r="BF75" s="18">
        <f t="shared" si="472"/>
        <v>0</v>
      </c>
      <c r="BG75" s="18">
        <f t="shared" si="473"/>
        <v>0</v>
      </c>
      <c r="BH75" s="18">
        <f t="shared" si="474"/>
        <v>0</v>
      </c>
      <c r="BI75" s="18">
        <f t="shared" si="475"/>
        <v>0</v>
      </c>
      <c r="BJ75" s="18">
        <f t="shared" si="370"/>
        <v>0</v>
      </c>
      <c r="BK75" s="18">
        <f t="shared" si="371"/>
        <v>0</v>
      </c>
      <c r="BL75" s="18">
        <f t="shared" si="372"/>
        <v>0</v>
      </c>
      <c r="BM75" s="18">
        <f t="shared" si="373"/>
        <v>0</v>
      </c>
      <c r="BN75" s="85">
        <f t="shared" si="374"/>
        <v>0</v>
      </c>
      <c r="BO75" s="82">
        <v>0</v>
      </c>
      <c r="BP75" s="18">
        <f t="shared" si="375"/>
        <v>0</v>
      </c>
      <c r="BQ75" s="18">
        <f t="shared" si="376"/>
        <v>0</v>
      </c>
      <c r="BR75" s="18">
        <f t="shared" si="377"/>
        <v>0</v>
      </c>
      <c r="BS75" s="18">
        <f t="shared" si="378"/>
        <v>0</v>
      </c>
      <c r="BT75" s="18">
        <f t="shared" si="476"/>
        <v>0</v>
      </c>
      <c r="BU75" s="18">
        <f t="shared" si="477"/>
        <v>0</v>
      </c>
      <c r="BV75" s="18">
        <f t="shared" si="478"/>
        <v>0</v>
      </c>
      <c r="BW75" s="18">
        <f t="shared" si="479"/>
        <v>0</v>
      </c>
      <c r="BX75" s="18">
        <f t="shared" si="480"/>
        <v>0</v>
      </c>
      <c r="BY75" s="18">
        <f t="shared" si="379"/>
        <v>0</v>
      </c>
      <c r="BZ75" s="18">
        <f t="shared" si="380"/>
        <v>0</v>
      </c>
      <c r="CA75" s="18">
        <f t="shared" si="381"/>
        <v>0</v>
      </c>
      <c r="CB75" s="18">
        <f t="shared" si="382"/>
        <v>0</v>
      </c>
      <c r="CC75" s="85">
        <f t="shared" si="383"/>
        <v>0</v>
      </c>
      <c r="CD75" s="82">
        <v>0</v>
      </c>
      <c r="CE75" s="18">
        <f t="shared" si="384"/>
        <v>0</v>
      </c>
      <c r="CF75" s="18">
        <f t="shared" si="385"/>
        <v>0</v>
      </c>
      <c r="CG75" s="18">
        <f t="shared" si="386"/>
        <v>0</v>
      </c>
      <c r="CH75" s="18">
        <f t="shared" si="387"/>
        <v>0</v>
      </c>
      <c r="CI75" s="18">
        <f t="shared" si="481"/>
        <v>0</v>
      </c>
      <c r="CJ75" s="18">
        <f t="shared" si="482"/>
        <v>0</v>
      </c>
      <c r="CK75" s="18">
        <f t="shared" si="483"/>
        <v>0</v>
      </c>
      <c r="CL75" s="18">
        <f t="shared" si="484"/>
        <v>0</v>
      </c>
      <c r="CM75" s="18">
        <f t="shared" si="485"/>
        <v>0</v>
      </c>
      <c r="CN75" s="18">
        <f t="shared" si="388"/>
        <v>0</v>
      </c>
      <c r="CO75" s="18">
        <f t="shared" si="389"/>
        <v>0</v>
      </c>
      <c r="CP75" s="18">
        <f t="shared" si="390"/>
        <v>0</v>
      </c>
      <c r="CQ75" s="18">
        <f t="shared" si="391"/>
        <v>0</v>
      </c>
      <c r="CR75" s="85">
        <f t="shared" si="392"/>
        <v>0</v>
      </c>
      <c r="CS75" s="82">
        <v>0</v>
      </c>
      <c r="CT75" s="18">
        <f t="shared" si="393"/>
        <v>0</v>
      </c>
      <c r="CU75" s="18">
        <f t="shared" si="394"/>
        <v>0</v>
      </c>
      <c r="CV75" s="18">
        <f t="shared" si="395"/>
        <v>0</v>
      </c>
      <c r="CW75" s="18">
        <f t="shared" si="396"/>
        <v>0</v>
      </c>
      <c r="CX75" s="18">
        <f t="shared" si="486"/>
        <v>0</v>
      </c>
      <c r="CY75" s="18">
        <f t="shared" si="487"/>
        <v>0</v>
      </c>
      <c r="CZ75" s="18">
        <f t="shared" si="488"/>
        <v>0</v>
      </c>
      <c r="DA75" s="18">
        <f t="shared" si="489"/>
        <v>0</v>
      </c>
      <c r="DB75" s="18">
        <f t="shared" si="490"/>
        <v>0</v>
      </c>
      <c r="DC75" s="18">
        <f t="shared" si="397"/>
        <v>0</v>
      </c>
      <c r="DD75" s="18">
        <f t="shared" si="398"/>
        <v>0</v>
      </c>
      <c r="DE75" s="18">
        <f t="shared" si="399"/>
        <v>0</v>
      </c>
      <c r="DF75" s="18">
        <f t="shared" si="400"/>
        <v>0</v>
      </c>
      <c r="DG75" s="85">
        <f t="shared" si="401"/>
        <v>0</v>
      </c>
      <c r="DH75" s="82">
        <v>0</v>
      </c>
      <c r="DI75" s="18">
        <f t="shared" si="402"/>
        <v>0</v>
      </c>
      <c r="DJ75" s="18">
        <f t="shared" si="403"/>
        <v>0</v>
      </c>
      <c r="DK75" s="18">
        <f t="shared" si="404"/>
        <v>0</v>
      </c>
      <c r="DL75" s="18">
        <f t="shared" si="405"/>
        <v>0</v>
      </c>
      <c r="DM75" s="18">
        <f t="shared" si="491"/>
        <v>0</v>
      </c>
      <c r="DN75" s="18">
        <f t="shared" si="492"/>
        <v>0</v>
      </c>
      <c r="DO75" s="18">
        <f t="shared" si="493"/>
        <v>0</v>
      </c>
      <c r="DP75" s="18">
        <f t="shared" si="494"/>
        <v>0</v>
      </c>
      <c r="DQ75" s="18">
        <f t="shared" si="495"/>
        <v>0</v>
      </c>
      <c r="DR75" s="18">
        <f t="shared" si="406"/>
        <v>0</v>
      </c>
      <c r="DS75" s="18">
        <f t="shared" si="407"/>
        <v>0</v>
      </c>
      <c r="DT75" s="18">
        <f t="shared" si="408"/>
        <v>0</v>
      </c>
      <c r="DU75" s="18">
        <f t="shared" si="409"/>
        <v>0</v>
      </c>
      <c r="DV75" s="85">
        <f t="shared" si="410"/>
        <v>0</v>
      </c>
      <c r="DW75" s="82">
        <v>0</v>
      </c>
      <c r="DX75" s="18">
        <f t="shared" si="411"/>
        <v>0</v>
      </c>
      <c r="DY75" s="18">
        <f t="shared" si="412"/>
        <v>0</v>
      </c>
      <c r="DZ75" s="18">
        <f t="shared" si="413"/>
        <v>0</v>
      </c>
      <c r="EA75" s="18">
        <f t="shared" si="414"/>
        <v>0</v>
      </c>
      <c r="EB75" s="18">
        <f t="shared" si="496"/>
        <v>0</v>
      </c>
      <c r="EC75" s="18">
        <f t="shared" si="497"/>
        <v>0</v>
      </c>
      <c r="ED75" s="18">
        <f t="shared" si="498"/>
        <v>0</v>
      </c>
      <c r="EE75" s="18">
        <f t="shared" si="499"/>
        <v>0</v>
      </c>
      <c r="EF75" s="18">
        <f t="shared" si="500"/>
        <v>0</v>
      </c>
      <c r="EG75" s="18">
        <f t="shared" si="415"/>
        <v>0</v>
      </c>
      <c r="EH75" s="18">
        <f t="shared" si="416"/>
        <v>0</v>
      </c>
      <c r="EI75" s="18">
        <f t="shared" si="417"/>
        <v>0</v>
      </c>
      <c r="EJ75" s="18">
        <f t="shared" si="418"/>
        <v>0</v>
      </c>
      <c r="EK75" s="85">
        <f t="shared" si="419"/>
        <v>0</v>
      </c>
      <c r="EL75" s="82">
        <v>0</v>
      </c>
      <c r="EM75" s="18">
        <f t="shared" si="420"/>
        <v>0</v>
      </c>
      <c r="EN75" s="18">
        <f t="shared" si="421"/>
        <v>0</v>
      </c>
      <c r="EO75" s="18">
        <f t="shared" si="422"/>
        <v>0</v>
      </c>
      <c r="EP75" s="18">
        <f t="shared" si="423"/>
        <v>0</v>
      </c>
      <c r="EQ75" s="18">
        <f t="shared" si="501"/>
        <v>0</v>
      </c>
      <c r="ER75" s="18">
        <f t="shared" si="502"/>
        <v>0</v>
      </c>
      <c r="ES75" s="18">
        <f t="shared" si="503"/>
        <v>0</v>
      </c>
      <c r="ET75" s="18">
        <f t="shared" si="504"/>
        <v>0</v>
      </c>
      <c r="EU75" s="18">
        <f t="shared" si="505"/>
        <v>0</v>
      </c>
      <c r="EV75" s="18">
        <f t="shared" si="424"/>
        <v>0</v>
      </c>
      <c r="EW75" s="18">
        <f t="shared" si="425"/>
        <v>0</v>
      </c>
      <c r="EX75" s="18">
        <f t="shared" si="426"/>
        <v>0</v>
      </c>
      <c r="EY75" s="18">
        <f t="shared" si="427"/>
        <v>0</v>
      </c>
      <c r="EZ75" s="85">
        <f t="shared" si="428"/>
        <v>0</v>
      </c>
      <c r="FA75" s="82">
        <v>0</v>
      </c>
      <c r="FB75" s="18">
        <f t="shared" si="429"/>
        <v>0</v>
      </c>
      <c r="FC75" s="18">
        <f t="shared" si="430"/>
        <v>0</v>
      </c>
      <c r="FD75" s="18">
        <f t="shared" si="431"/>
        <v>0</v>
      </c>
      <c r="FE75" s="18">
        <f t="shared" si="432"/>
        <v>0</v>
      </c>
      <c r="FF75" s="18">
        <f t="shared" si="506"/>
        <v>0</v>
      </c>
      <c r="FG75" s="18">
        <f t="shared" si="507"/>
        <v>0</v>
      </c>
      <c r="FH75" s="18">
        <f t="shared" si="508"/>
        <v>0</v>
      </c>
      <c r="FI75" s="18">
        <f t="shared" si="509"/>
        <v>0</v>
      </c>
      <c r="FJ75" s="18">
        <f t="shared" si="510"/>
        <v>0</v>
      </c>
      <c r="FK75" s="18">
        <f t="shared" si="433"/>
        <v>0</v>
      </c>
      <c r="FL75" s="18">
        <f t="shared" si="434"/>
        <v>0</v>
      </c>
      <c r="FM75" s="18">
        <f t="shared" si="435"/>
        <v>0</v>
      </c>
      <c r="FN75" s="18">
        <f t="shared" si="436"/>
        <v>0</v>
      </c>
      <c r="FO75" s="85">
        <f t="shared" si="437"/>
        <v>0</v>
      </c>
      <c r="FP75" s="82">
        <v>0</v>
      </c>
      <c r="FQ75" s="18">
        <f t="shared" si="438"/>
        <v>0</v>
      </c>
      <c r="FR75" s="18">
        <f t="shared" si="439"/>
        <v>0</v>
      </c>
      <c r="FS75" s="18">
        <f t="shared" si="440"/>
        <v>0</v>
      </c>
      <c r="FT75" s="18">
        <f t="shared" si="441"/>
        <v>0</v>
      </c>
      <c r="FU75" s="18">
        <f t="shared" si="511"/>
        <v>0</v>
      </c>
      <c r="FV75" s="18">
        <f t="shared" si="512"/>
        <v>0</v>
      </c>
      <c r="FW75" s="18">
        <f t="shared" si="513"/>
        <v>0</v>
      </c>
      <c r="FX75" s="18">
        <f t="shared" si="514"/>
        <v>0</v>
      </c>
      <c r="FY75" s="18">
        <f t="shared" si="515"/>
        <v>0</v>
      </c>
      <c r="FZ75" s="18">
        <f t="shared" si="442"/>
        <v>0</v>
      </c>
      <c r="GA75" s="18">
        <f t="shared" si="443"/>
        <v>0</v>
      </c>
      <c r="GB75" s="18">
        <f t="shared" si="444"/>
        <v>0</v>
      </c>
      <c r="GC75" s="18">
        <f t="shared" si="445"/>
        <v>0</v>
      </c>
      <c r="GD75" s="85">
        <f t="shared" si="446"/>
        <v>0</v>
      </c>
      <c r="GE75" s="82">
        <v>0</v>
      </c>
      <c r="GF75" s="18">
        <f t="shared" si="447"/>
        <v>0</v>
      </c>
      <c r="GG75" s="18">
        <f t="shared" si="448"/>
        <v>0</v>
      </c>
      <c r="GH75" s="18">
        <f t="shared" si="449"/>
        <v>0</v>
      </c>
      <c r="GI75" s="18">
        <f t="shared" si="450"/>
        <v>0</v>
      </c>
      <c r="GJ75" s="18">
        <f t="shared" si="516"/>
        <v>0</v>
      </c>
      <c r="GK75" s="18">
        <f t="shared" si="517"/>
        <v>0</v>
      </c>
      <c r="GL75" s="18">
        <f t="shared" si="518"/>
        <v>0</v>
      </c>
      <c r="GM75" s="18">
        <f t="shared" si="519"/>
        <v>0</v>
      </c>
      <c r="GN75" s="18">
        <f t="shared" si="520"/>
        <v>0</v>
      </c>
      <c r="GO75" s="18">
        <f t="shared" si="451"/>
        <v>0</v>
      </c>
      <c r="GP75" s="18">
        <f t="shared" si="452"/>
        <v>0</v>
      </c>
      <c r="GQ75" s="18">
        <f t="shared" si="453"/>
        <v>0</v>
      </c>
      <c r="GR75" s="18">
        <f t="shared" si="454"/>
        <v>0</v>
      </c>
      <c r="GS75" s="85">
        <f t="shared" si="455"/>
        <v>0</v>
      </c>
    </row>
    <row r="76" spans="1:201" x14ac:dyDescent="0.2">
      <c r="A76" s="89">
        <v>70</v>
      </c>
      <c r="B76" s="55" t="s">
        <v>63</v>
      </c>
      <c r="C76" s="71">
        <v>441457</v>
      </c>
      <c r="D76" s="71">
        <v>381037</v>
      </c>
      <c r="E76" s="71">
        <f t="shared" si="337"/>
        <v>0.53672975122006972</v>
      </c>
      <c r="F76" s="99">
        <f t="shared" si="338"/>
        <v>0.46327024877993028</v>
      </c>
      <c r="G76" s="84">
        <v>0</v>
      </c>
      <c r="H76" s="18">
        <f t="shared" si="339"/>
        <v>0</v>
      </c>
      <c r="I76" s="18">
        <f t="shared" si="340"/>
        <v>0</v>
      </c>
      <c r="J76" s="18">
        <f t="shared" si="341"/>
        <v>0</v>
      </c>
      <c r="K76" s="18">
        <f t="shared" si="342"/>
        <v>0</v>
      </c>
      <c r="L76" s="18">
        <f t="shared" si="456"/>
        <v>0</v>
      </c>
      <c r="M76" s="18">
        <f t="shared" si="457"/>
        <v>0</v>
      </c>
      <c r="N76" s="18">
        <f t="shared" si="458"/>
        <v>0</v>
      </c>
      <c r="O76" s="18">
        <f t="shared" si="459"/>
        <v>0</v>
      </c>
      <c r="P76" s="18">
        <f t="shared" si="460"/>
        <v>0</v>
      </c>
      <c r="Q76" s="18">
        <f t="shared" si="343"/>
        <v>0</v>
      </c>
      <c r="R76" s="18">
        <f t="shared" si="344"/>
        <v>0</v>
      </c>
      <c r="S76" s="18">
        <f t="shared" si="345"/>
        <v>0</v>
      </c>
      <c r="T76" s="18">
        <f t="shared" si="346"/>
        <v>0</v>
      </c>
      <c r="U76" s="85">
        <f t="shared" si="347"/>
        <v>0</v>
      </c>
      <c r="V76" s="82">
        <v>1127</v>
      </c>
      <c r="W76" s="18">
        <f t="shared" si="348"/>
        <v>282</v>
      </c>
      <c r="X76" s="18">
        <f t="shared" si="349"/>
        <v>282</v>
      </c>
      <c r="Y76" s="18">
        <f t="shared" si="350"/>
        <v>282</v>
      </c>
      <c r="Z76" s="18">
        <f t="shared" si="351"/>
        <v>281</v>
      </c>
      <c r="AA76" s="18">
        <f t="shared" si="461"/>
        <v>605</v>
      </c>
      <c r="AB76" s="18">
        <f t="shared" si="462"/>
        <v>151</v>
      </c>
      <c r="AC76" s="18">
        <f t="shared" si="463"/>
        <v>151</v>
      </c>
      <c r="AD76" s="18">
        <f t="shared" si="464"/>
        <v>151</v>
      </c>
      <c r="AE76" s="18">
        <f t="shared" si="465"/>
        <v>152</v>
      </c>
      <c r="AF76" s="18">
        <f t="shared" si="352"/>
        <v>522</v>
      </c>
      <c r="AG76" s="18">
        <f t="shared" si="353"/>
        <v>131</v>
      </c>
      <c r="AH76" s="18">
        <f t="shared" si="354"/>
        <v>131</v>
      </c>
      <c r="AI76" s="18">
        <f t="shared" si="355"/>
        <v>131</v>
      </c>
      <c r="AJ76" s="85">
        <f t="shared" si="356"/>
        <v>129</v>
      </c>
      <c r="AK76" s="82">
        <v>0</v>
      </c>
      <c r="AL76" s="18">
        <f t="shared" si="357"/>
        <v>0</v>
      </c>
      <c r="AM76" s="18">
        <f t="shared" si="358"/>
        <v>0</v>
      </c>
      <c r="AN76" s="18">
        <f t="shared" si="359"/>
        <v>0</v>
      </c>
      <c r="AO76" s="18">
        <f t="shared" si="360"/>
        <v>0</v>
      </c>
      <c r="AP76" s="18">
        <f t="shared" si="466"/>
        <v>0</v>
      </c>
      <c r="AQ76" s="18">
        <f t="shared" si="467"/>
        <v>0</v>
      </c>
      <c r="AR76" s="18">
        <f t="shared" si="468"/>
        <v>0</v>
      </c>
      <c r="AS76" s="18">
        <f t="shared" si="469"/>
        <v>0</v>
      </c>
      <c r="AT76" s="18">
        <f t="shared" si="470"/>
        <v>0</v>
      </c>
      <c r="AU76" s="18">
        <f t="shared" si="361"/>
        <v>0</v>
      </c>
      <c r="AV76" s="18">
        <f t="shared" si="362"/>
        <v>0</v>
      </c>
      <c r="AW76" s="18">
        <f t="shared" si="363"/>
        <v>0</v>
      </c>
      <c r="AX76" s="18">
        <f t="shared" si="364"/>
        <v>0</v>
      </c>
      <c r="AY76" s="85">
        <f t="shared" si="365"/>
        <v>0</v>
      </c>
      <c r="AZ76" s="82">
        <v>0</v>
      </c>
      <c r="BA76" s="18">
        <f t="shared" si="366"/>
        <v>0</v>
      </c>
      <c r="BB76" s="18">
        <f t="shared" si="367"/>
        <v>0</v>
      </c>
      <c r="BC76" s="18">
        <f t="shared" si="368"/>
        <v>0</v>
      </c>
      <c r="BD76" s="18">
        <f t="shared" si="369"/>
        <v>0</v>
      </c>
      <c r="BE76" s="18">
        <f t="shared" si="471"/>
        <v>0</v>
      </c>
      <c r="BF76" s="18">
        <f t="shared" si="472"/>
        <v>0</v>
      </c>
      <c r="BG76" s="18">
        <f t="shared" si="473"/>
        <v>0</v>
      </c>
      <c r="BH76" s="18">
        <f t="shared" si="474"/>
        <v>0</v>
      </c>
      <c r="BI76" s="18">
        <f t="shared" si="475"/>
        <v>0</v>
      </c>
      <c r="BJ76" s="18">
        <f t="shared" si="370"/>
        <v>0</v>
      </c>
      <c r="BK76" s="18">
        <f t="shared" si="371"/>
        <v>0</v>
      </c>
      <c r="BL76" s="18">
        <f t="shared" si="372"/>
        <v>0</v>
      </c>
      <c r="BM76" s="18">
        <f t="shared" si="373"/>
        <v>0</v>
      </c>
      <c r="BN76" s="85">
        <f t="shared" si="374"/>
        <v>0</v>
      </c>
      <c r="BO76" s="82">
        <v>0</v>
      </c>
      <c r="BP76" s="18">
        <f t="shared" si="375"/>
        <v>0</v>
      </c>
      <c r="BQ76" s="18">
        <f t="shared" si="376"/>
        <v>0</v>
      </c>
      <c r="BR76" s="18">
        <f t="shared" si="377"/>
        <v>0</v>
      </c>
      <c r="BS76" s="18">
        <f t="shared" si="378"/>
        <v>0</v>
      </c>
      <c r="BT76" s="18">
        <f t="shared" si="476"/>
        <v>0</v>
      </c>
      <c r="BU76" s="18">
        <f t="shared" si="477"/>
        <v>0</v>
      </c>
      <c r="BV76" s="18">
        <f t="shared" si="478"/>
        <v>0</v>
      </c>
      <c r="BW76" s="18">
        <f t="shared" si="479"/>
        <v>0</v>
      </c>
      <c r="BX76" s="18">
        <f t="shared" si="480"/>
        <v>0</v>
      </c>
      <c r="BY76" s="18">
        <f t="shared" si="379"/>
        <v>0</v>
      </c>
      <c r="BZ76" s="18">
        <f t="shared" si="380"/>
        <v>0</v>
      </c>
      <c r="CA76" s="18">
        <f t="shared" si="381"/>
        <v>0</v>
      </c>
      <c r="CB76" s="18">
        <f t="shared" si="382"/>
        <v>0</v>
      </c>
      <c r="CC76" s="85">
        <f t="shared" si="383"/>
        <v>0</v>
      </c>
      <c r="CD76" s="82">
        <v>0</v>
      </c>
      <c r="CE76" s="18">
        <f t="shared" si="384"/>
        <v>0</v>
      </c>
      <c r="CF76" s="18">
        <f t="shared" si="385"/>
        <v>0</v>
      </c>
      <c r="CG76" s="18">
        <f t="shared" si="386"/>
        <v>0</v>
      </c>
      <c r="CH76" s="18">
        <f t="shared" si="387"/>
        <v>0</v>
      </c>
      <c r="CI76" s="18">
        <f t="shared" si="481"/>
        <v>0</v>
      </c>
      <c r="CJ76" s="18">
        <f t="shared" si="482"/>
        <v>0</v>
      </c>
      <c r="CK76" s="18">
        <f t="shared" si="483"/>
        <v>0</v>
      </c>
      <c r="CL76" s="18">
        <f t="shared" si="484"/>
        <v>0</v>
      </c>
      <c r="CM76" s="18">
        <f t="shared" si="485"/>
        <v>0</v>
      </c>
      <c r="CN76" s="18">
        <f t="shared" si="388"/>
        <v>0</v>
      </c>
      <c r="CO76" s="18">
        <f t="shared" si="389"/>
        <v>0</v>
      </c>
      <c r="CP76" s="18">
        <f t="shared" si="390"/>
        <v>0</v>
      </c>
      <c r="CQ76" s="18">
        <f t="shared" si="391"/>
        <v>0</v>
      </c>
      <c r="CR76" s="85">
        <f t="shared" si="392"/>
        <v>0</v>
      </c>
      <c r="CS76" s="82">
        <v>0</v>
      </c>
      <c r="CT76" s="18">
        <f t="shared" si="393"/>
        <v>0</v>
      </c>
      <c r="CU76" s="18">
        <f t="shared" si="394"/>
        <v>0</v>
      </c>
      <c r="CV76" s="18">
        <f t="shared" si="395"/>
        <v>0</v>
      </c>
      <c r="CW76" s="18">
        <f t="shared" si="396"/>
        <v>0</v>
      </c>
      <c r="CX76" s="18">
        <f t="shared" si="486"/>
        <v>0</v>
      </c>
      <c r="CY76" s="18">
        <f t="shared" si="487"/>
        <v>0</v>
      </c>
      <c r="CZ76" s="18">
        <f t="shared" si="488"/>
        <v>0</v>
      </c>
      <c r="DA76" s="18">
        <f t="shared" si="489"/>
        <v>0</v>
      </c>
      <c r="DB76" s="18">
        <f t="shared" si="490"/>
        <v>0</v>
      </c>
      <c r="DC76" s="18">
        <f t="shared" si="397"/>
        <v>0</v>
      </c>
      <c r="DD76" s="18">
        <f t="shared" si="398"/>
        <v>0</v>
      </c>
      <c r="DE76" s="18">
        <f t="shared" si="399"/>
        <v>0</v>
      </c>
      <c r="DF76" s="18">
        <f t="shared" si="400"/>
        <v>0</v>
      </c>
      <c r="DG76" s="85">
        <f t="shared" si="401"/>
        <v>0</v>
      </c>
      <c r="DH76" s="82">
        <v>0</v>
      </c>
      <c r="DI76" s="18">
        <f t="shared" si="402"/>
        <v>0</v>
      </c>
      <c r="DJ76" s="18">
        <f t="shared" si="403"/>
        <v>0</v>
      </c>
      <c r="DK76" s="18">
        <f t="shared" si="404"/>
        <v>0</v>
      </c>
      <c r="DL76" s="18">
        <f t="shared" si="405"/>
        <v>0</v>
      </c>
      <c r="DM76" s="18">
        <f t="shared" si="491"/>
        <v>0</v>
      </c>
      <c r="DN76" s="18">
        <f t="shared" si="492"/>
        <v>0</v>
      </c>
      <c r="DO76" s="18">
        <f t="shared" si="493"/>
        <v>0</v>
      </c>
      <c r="DP76" s="18">
        <f t="shared" si="494"/>
        <v>0</v>
      </c>
      <c r="DQ76" s="18">
        <f t="shared" si="495"/>
        <v>0</v>
      </c>
      <c r="DR76" s="18">
        <f t="shared" si="406"/>
        <v>0</v>
      </c>
      <c r="DS76" s="18">
        <f t="shared" si="407"/>
        <v>0</v>
      </c>
      <c r="DT76" s="18">
        <f t="shared" si="408"/>
        <v>0</v>
      </c>
      <c r="DU76" s="18">
        <f t="shared" si="409"/>
        <v>0</v>
      </c>
      <c r="DV76" s="85">
        <f t="shared" si="410"/>
        <v>0</v>
      </c>
      <c r="DW76" s="82">
        <v>0</v>
      </c>
      <c r="DX76" s="18">
        <f t="shared" si="411"/>
        <v>0</v>
      </c>
      <c r="DY76" s="18">
        <f t="shared" si="412"/>
        <v>0</v>
      </c>
      <c r="DZ76" s="18">
        <f t="shared" si="413"/>
        <v>0</v>
      </c>
      <c r="EA76" s="18">
        <f t="shared" si="414"/>
        <v>0</v>
      </c>
      <c r="EB76" s="18">
        <f t="shared" si="496"/>
        <v>0</v>
      </c>
      <c r="EC76" s="18">
        <f t="shared" si="497"/>
        <v>0</v>
      </c>
      <c r="ED76" s="18">
        <f t="shared" si="498"/>
        <v>0</v>
      </c>
      <c r="EE76" s="18">
        <f t="shared" si="499"/>
        <v>0</v>
      </c>
      <c r="EF76" s="18">
        <f t="shared" si="500"/>
        <v>0</v>
      </c>
      <c r="EG76" s="18">
        <f t="shared" si="415"/>
        <v>0</v>
      </c>
      <c r="EH76" s="18">
        <f t="shared" si="416"/>
        <v>0</v>
      </c>
      <c r="EI76" s="18">
        <f t="shared" si="417"/>
        <v>0</v>
      </c>
      <c r="EJ76" s="18">
        <f t="shared" si="418"/>
        <v>0</v>
      </c>
      <c r="EK76" s="85">
        <f t="shared" si="419"/>
        <v>0</v>
      </c>
      <c r="EL76" s="82">
        <v>0</v>
      </c>
      <c r="EM76" s="18">
        <f t="shared" si="420"/>
        <v>0</v>
      </c>
      <c r="EN76" s="18">
        <f t="shared" si="421"/>
        <v>0</v>
      </c>
      <c r="EO76" s="18">
        <f t="shared" si="422"/>
        <v>0</v>
      </c>
      <c r="EP76" s="18">
        <f t="shared" si="423"/>
        <v>0</v>
      </c>
      <c r="EQ76" s="18">
        <f t="shared" si="501"/>
        <v>0</v>
      </c>
      <c r="ER76" s="18">
        <f t="shared" si="502"/>
        <v>0</v>
      </c>
      <c r="ES76" s="18">
        <f t="shared" si="503"/>
        <v>0</v>
      </c>
      <c r="ET76" s="18">
        <f t="shared" si="504"/>
        <v>0</v>
      </c>
      <c r="EU76" s="18">
        <f t="shared" si="505"/>
        <v>0</v>
      </c>
      <c r="EV76" s="18">
        <f t="shared" si="424"/>
        <v>0</v>
      </c>
      <c r="EW76" s="18">
        <f t="shared" si="425"/>
        <v>0</v>
      </c>
      <c r="EX76" s="18">
        <f t="shared" si="426"/>
        <v>0</v>
      </c>
      <c r="EY76" s="18">
        <f t="shared" si="427"/>
        <v>0</v>
      </c>
      <c r="EZ76" s="85">
        <f t="shared" si="428"/>
        <v>0</v>
      </c>
      <c r="FA76" s="82">
        <v>0</v>
      </c>
      <c r="FB76" s="18">
        <f t="shared" si="429"/>
        <v>0</v>
      </c>
      <c r="FC76" s="18">
        <f t="shared" si="430"/>
        <v>0</v>
      </c>
      <c r="FD76" s="18">
        <f t="shared" si="431"/>
        <v>0</v>
      </c>
      <c r="FE76" s="18">
        <f t="shared" si="432"/>
        <v>0</v>
      </c>
      <c r="FF76" s="18">
        <f t="shared" si="506"/>
        <v>0</v>
      </c>
      <c r="FG76" s="18">
        <f t="shared" si="507"/>
        <v>0</v>
      </c>
      <c r="FH76" s="18">
        <f t="shared" si="508"/>
        <v>0</v>
      </c>
      <c r="FI76" s="18">
        <f t="shared" si="509"/>
        <v>0</v>
      </c>
      <c r="FJ76" s="18">
        <f t="shared" si="510"/>
        <v>0</v>
      </c>
      <c r="FK76" s="18">
        <f t="shared" si="433"/>
        <v>0</v>
      </c>
      <c r="FL76" s="18">
        <f t="shared" si="434"/>
        <v>0</v>
      </c>
      <c r="FM76" s="18">
        <f t="shared" si="435"/>
        <v>0</v>
      </c>
      <c r="FN76" s="18">
        <f t="shared" si="436"/>
        <v>0</v>
      </c>
      <c r="FO76" s="85">
        <f t="shared" si="437"/>
        <v>0</v>
      </c>
      <c r="FP76" s="82">
        <v>0</v>
      </c>
      <c r="FQ76" s="18">
        <f t="shared" si="438"/>
        <v>0</v>
      </c>
      <c r="FR76" s="18">
        <f t="shared" si="439"/>
        <v>0</v>
      </c>
      <c r="FS76" s="18">
        <f t="shared" si="440"/>
        <v>0</v>
      </c>
      <c r="FT76" s="18">
        <f t="shared" si="441"/>
        <v>0</v>
      </c>
      <c r="FU76" s="18">
        <f t="shared" si="511"/>
        <v>0</v>
      </c>
      <c r="FV76" s="18">
        <f t="shared" si="512"/>
        <v>0</v>
      </c>
      <c r="FW76" s="18">
        <f t="shared" si="513"/>
        <v>0</v>
      </c>
      <c r="FX76" s="18">
        <f t="shared" si="514"/>
        <v>0</v>
      </c>
      <c r="FY76" s="18">
        <f t="shared" si="515"/>
        <v>0</v>
      </c>
      <c r="FZ76" s="18">
        <f t="shared" si="442"/>
        <v>0</v>
      </c>
      <c r="GA76" s="18">
        <f t="shared" si="443"/>
        <v>0</v>
      </c>
      <c r="GB76" s="18">
        <f t="shared" si="444"/>
        <v>0</v>
      </c>
      <c r="GC76" s="18">
        <f t="shared" si="445"/>
        <v>0</v>
      </c>
      <c r="GD76" s="85">
        <f t="shared" si="446"/>
        <v>0</v>
      </c>
      <c r="GE76" s="82">
        <v>0</v>
      </c>
      <c r="GF76" s="18">
        <f t="shared" si="447"/>
        <v>0</v>
      </c>
      <c r="GG76" s="18">
        <f t="shared" si="448"/>
        <v>0</v>
      </c>
      <c r="GH76" s="18">
        <f t="shared" si="449"/>
        <v>0</v>
      </c>
      <c r="GI76" s="18">
        <f t="shared" si="450"/>
        <v>0</v>
      </c>
      <c r="GJ76" s="18">
        <f t="shared" si="516"/>
        <v>0</v>
      </c>
      <c r="GK76" s="18">
        <f t="shared" si="517"/>
        <v>0</v>
      </c>
      <c r="GL76" s="18">
        <f t="shared" si="518"/>
        <v>0</v>
      </c>
      <c r="GM76" s="18">
        <f t="shared" si="519"/>
        <v>0</v>
      </c>
      <c r="GN76" s="18">
        <f t="shared" si="520"/>
        <v>0</v>
      </c>
      <c r="GO76" s="18">
        <f t="shared" si="451"/>
        <v>0</v>
      </c>
      <c r="GP76" s="18">
        <f t="shared" si="452"/>
        <v>0</v>
      </c>
      <c r="GQ76" s="18">
        <f t="shared" si="453"/>
        <v>0</v>
      </c>
      <c r="GR76" s="18">
        <f t="shared" si="454"/>
        <v>0</v>
      </c>
      <c r="GS76" s="85">
        <f t="shared" si="455"/>
        <v>0</v>
      </c>
    </row>
    <row r="77" spans="1:201" x14ac:dyDescent="0.2">
      <c r="A77" s="89">
        <v>71</v>
      </c>
      <c r="B77" s="55" t="s">
        <v>64</v>
      </c>
      <c r="C77" s="71">
        <v>441457</v>
      </c>
      <c r="D77" s="71">
        <v>381037</v>
      </c>
      <c r="E77" s="71">
        <f t="shared" si="337"/>
        <v>0.53672975122006972</v>
      </c>
      <c r="F77" s="99">
        <f t="shared" si="338"/>
        <v>0.46327024877993028</v>
      </c>
      <c r="G77" s="84">
        <v>0</v>
      </c>
      <c r="H77" s="18">
        <f t="shared" si="339"/>
        <v>0</v>
      </c>
      <c r="I77" s="18">
        <f t="shared" si="340"/>
        <v>0</v>
      </c>
      <c r="J77" s="18">
        <f t="shared" si="341"/>
        <v>0</v>
      </c>
      <c r="K77" s="18">
        <f t="shared" si="342"/>
        <v>0</v>
      </c>
      <c r="L77" s="18">
        <f t="shared" si="456"/>
        <v>0</v>
      </c>
      <c r="M77" s="18">
        <f t="shared" si="457"/>
        <v>0</v>
      </c>
      <c r="N77" s="18">
        <f t="shared" si="458"/>
        <v>0</v>
      </c>
      <c r="O77" s="18">
        <f t="shared" si="459"/>
        <v>0</v>
      </c>
      <c r="P77" s="18">
        <f t="shared" si="460"/>
        <v>0</v>
      </c>
      <c r="Q77" s="18">
        <f t="shared" si="343"/>
        <v>0</v>
      </c>
      <c r="R77" s="18">
        <f t="shared" si="344"/>
        <v>0</v>
      </c>
      <c r="S77" s="18">
        <f t="shared" si="345"/>
        <v>0</v>
      </c>
      <c r="T77" s="18">
        <f t="shared" si="346"/>
        <v>0</v>
      </c>
      <c r="U77" s="85">
        <f t="shared" si="347"/>
        <v>0</v>
      </c>
      <c r="V77" s="82">
        <v>0</v>
      </c>
      <c r="W77" s="18">
        <f t="shared" si="348"/>
        <v>0</v>
      </c>
      <c r="X77" s="18">
        <f t="shared" si="349"/>
        <v>0</v>
      </c>
      <c r="Y77" s="18">
        <f t="shared" si="350"/>
        <v>0</v>
      </c>
      <c r="Z77" s="18">
        <f t="shared" si="351"/>
        <v>0</v>
      </c>
      <c r="AA77" s="18">
        <f t="shared" si="461"/>
        <v>0</v>
      </c>
      <c r="AB77" s="18">
        <f t="shared" si="462"/>
        <v>0</v>
      </c>
      <c r="AC77" s="18">
        <f t="shared" si="463"/>
        <v>0</v>
      </c>
      <c r="AD77" s="18">
        <f t="shared" si="464"/>
        <v>0</v>
      </c>
      <c r="AE77" s="18">
        <f t="shared" si="465"/>
        <v>0</v>
      </c>
      <c r="AF77" s="18">
        <f t="shared" si="352"/>
        <v>0</v>
      </c>
      <c r="AG77" s="18">
        <f t="shared" si="353"/>
        <v>0</v>
      </c>
      <c r="AH77" s="18">
        <f t="shared" si="354"/>
        <v>0</v>
      </c>
      <c r="AI77" s="18">
        <f t="shared" si="355"/>
        <v>0</v>
      </c>
      <c r="AJ77" s="85">
        <f t="shared" si="356"/>
        <v>0</v>
      </c>
      <c r="AK77" s="82">
        <v>0</v>
      </c>
      <c r="AL77" s="18">
        <f t="shared" si="357"/>
        <v>0</v>
      </c>
      <c r="AM77" s="18">
        <f t="shared" si="358"/>
        <v>0</v>
      </c>
      <c r="AN77" s="18">
        <f t="shared" si="359"/>
        <v>0</v>
      </c>
      <c r="AO77" s="18">
        <f t="shared" si="360"/>
        <v>0</v>
      </c>
      <c r="AP77" s="18">
        <f t="shared" si="466"/>
        <v>0</v>
      </c>
      <c r="AQ77" s="18">
        <f t="shared" si="467"/>
        <v>0</v>
      </c>
      <c r="AR77" s="18">
        <f t="shared" si="468"/>
        <v>0</v>
      </c>
      <c r="AS77" s="18">
        <f t="shared" si="469"/>
        <v>0</v>
      </c>
      <c r="AT77" s="18">
        <f t="shared" si="470"/>
        <v>0</v>
      </c>
      <c r="AU77" s="18">
        <f t="shared" si="361"/>
        <v>0</v>
      </c>
      <c r="AV77" s="18">
        <f t="shared" si="362"/>
        <v>0</v>
      </c>
      <c r="AW77" s="18">
        <f t="shared" si="363"/>
        <v>0</v>
      </c>
      <c r="AX77" s="18">
        <f t="shared" si="364"/>
        <v>0</v>
      </c>
      <c r="AY77" s="85">
        <f t="shared" si="365"/>
        <v>0</v>
      </c>
      <c r="AZ77" s="82">
        <v>0</v>
      </c>
      <c r="BA77" s="18">
        <f t="shared" si="366"/>
        <v>0</v>
      </c>
      <c r="BB77" s="18">
        <f t="shared" si="367"/>
        <v>0</v>
      </c>
      <c r="BC77" s="18">
        <f t="shared" si="368"/>
        <v>0</v>
      </c>
      <c r="BD77" s="18">
        <f t="shared" si="369"/>
        <v>0</v>
      </c>
      <c r="BE77" s="18">
        <f t="shared" si="471"/>
        <v>0</v>
      </c>
      <c r="BF77" s="18">
        <f t="shared" si="472"/>
        <v>0</v>
      </c>
      <c r="BG77" s="18">
        <f t="shared" si="473"/>
        <v>0</v>
      </c>
      <c r="BH77" s="18">
        <f t="shared" si="474"/>
        <v>0</v>
      </c>
      <c r="BI77" s="18">
        <f t="shared" si="475"/>
        <v>0</v>
      </c>
      <c r="BJ77" s="18">
        <f t="shared" si="370"/>
        <v>0</v>
      </c>
      <c r="BK77" s="18">
        <f t="shared" si="371"/>
        <v>0</v>
      </c>
      <c r="BL77" s="18">
        <f t="shared" si="372"/>
        <v>0</v>
      </c>
      <c r="BM77" s="18">
        <f t="shared" si="373"/>
        <v>0</v>
      </c>
      <c r="BN77" s="85">
        <f t="shared" si="374"/>
        <v>0</v>
      </c>
      <c r="BO77" s="82">
        <v>0</v>
      </c>
      <c r="BP77" s="18">
        <f t="shared" si="375"/>
        <v>0</v>
      </c>
      <c r="BQ77" s="18">
        <f t="shared" si="376"/>
        <v>0</v>
      </c>
      <c r="BR77" s="18">
        <f t="shared" si="377"/>
        <v>0</v>
      </c>
      <c r="BS77" s="18">
        <f t="shared" si="378"/>
        <v>0</v>
      </c>
      <c r="BT77" s="18">
        <f t="shared" si="476"/>
        <v>0</v>
      </c>
      <c r="BU77" s="18">
        <f t="shared" si="477"/>
        <v>0</v>
      </c>
      <c r="BV77" s="18">
        <f t="shared" si="478"/>
        <v>0</v>
      </c>
      <c r="BW77" s="18">
        <f t="shared" si="479"/>
        <v>0</v>
      </c>
      <c r="BX77" s="18">
        <f t="shared" si="480"/>
        <v>0</v>
      </c>
      <c r="BY77" s="18">
        <f t="shared" si="379"/>
        <v>0</v>
      </c>
      <c r="BZ77" s="18">
        <f t="shared" si="380"/>
        <v>0</v>
      </c>
      <c r="CA77" s="18">
        <f t="shared" si="381"/>
        <v>0</v>
      </c>
      <c r="CB77" s="18">
        <f t="shared" si="382"/>
        <v>0</v>
      </c>
      <c r="CC77" s="85">
        <f t="shared" si="383"/>
        <v>0</v>
      </c>
      <c r="CD77" s="82">
        <v>1713</v>
      </c>
      <c r="CE77" s="18">
        <f t="shared" si="384"/>
        <v>428</v>
      </c>
      <c r="CF77" s="18">
        <f t="shared" si="385"/>
        <v>428</v>
      </c>
      <c r="CG77" s="18">
        <f t="shared" si="386"/>
        <v>428</v>
      </c>
      <c r="CH77" s="18">
        <f t="shared" si="387"/>
        <v>429</v>
      </c>
      <c r="CI77" s="18">
        <f t="shared" si="481"/>
        <v>919</v>
      </c>
      <c r="CJ77" s="18">
        <f t="shared" si="482"/>
        <v>230</v>
      </c>
      <c r="CK77" s="18">
        <f t="shared" si="483"/>
        <v>230</v>
      </c>
      <c r="CL77" s="18">
        <f t="shared" si="484"/>
        <v>230</v>
      </c>
      <c r="CM77" s="18">
        <f t="shared" si="485"/>
        <v>229</v>
      </c>
      <c r="CN77" s="18">
        <f t="shared" si="388"/>
        <v>794</v>
      </c>
      <c r="CO77" s="18">
        <f t="shared" si="389"/>
        <v>199</v>
      </c>
      <c r="CP77" s="18">
        <f t="shared" si="390"/>
        <v>199</v>
      </c>
      <c r="CQ77" s="18">
        <f t="shared" si="391"/>
        <v>199</v>
      </c>
      <c r="CR77" s="85">
        <f t="shared" si="392"/>
        <v>197</v>
      </c>
      <c r="CS77" s="82">
        <v>1200</v>
      </c>
      <c r="CT77" s="18">
        <f t="shared" si="393"/>
        <v>300</v>
      </c>
      <c r="CU77" s="18">
        <f t="shared" si="394"/>
        <v>300</v>
      </c>
      <c r="CV77" s="18">
        <f t="shared" si="395"/>
        <v>300</v>
      </c>
      <c r="CW77" s="18">
        <f t="shared" si="396"/>
        <v>300</v>
      </c>
      <c r="CX77" s="18">
        <f t="shared" si="486"/>
        <v>644</v>
      </c>
      <c r="CY77" s="18">
        <f t="shared" si="487"/>
        <v>161</v>
      </c>
      <c r="CZ77" s="18">
        <f t="shared" si="488"/>
        <v>161</v>
      </c>
      <c r="DA77" s="18">
        <f t="shared" si="489"/>
        <v>161</v>
      </c>
      <c r="DB77" s="18">
        <f t="shared" si="490"/>
        <v>161</v>
      </c>
      <c r="DC77" s="18">
        <f t="shared" si="397"/>
        <v>556</v>
      </c>
      <c r="DD77" s="18">
        <f t="shared" si="398"/>
        <v>139</v>
      </c>
      <c r="DE77" s="18">
        <f t="shared" si="399"/>
        <v>139</v>
      </c>
      <c r="DF77" s="18">
        <f t="shared" si="400"/>
        <v>139</v>
      </c>
      <c r="DG77" s="85">
        <f t="shared" si="401"/>
        <v>139</v>
      </c>
      <c r="DH77" s="82">
        <v>0</v>
      </c>
      <c r="DI77" s="18">
        <f t="shared" si="402"/>
        <v>0</v>
      </c>
      <c r="DJ77" s="18">
        <f t="shared" si="403"/>
        <v>0</v>
      </c>
      <c r="DK77" s="18">
        <f t="shared" si="404"/>
        <v>0</v>
      </c>
      <c r="DL77" s="18">
        <f t="shared" si="405"/>
        <v>0</v>
      </c>
      <c r="DM77" s="18">
        <f t="shared" si="491"/>
        <v>0</v>
      </c>
      <c r="DN77" s="18">
        <f t="shared" si="492"/>
        <v>0</v>
      </c>
      <c r="DO77" s="18">
        <f t="shared" si="493"/>
        <v>0</v>
      </c>
      <c r="DP77" s="18">
        <f t="shared" si="494"/>
        <v>0</v>
      </c>
      <c r="DQ77" s="18">
        <f t="shared" si="495"/>
        <v>0</v>
      </c>
      <c r="DR77" s="18">
        <f t="shared" si="406"/>
        <v>0</v>
      </c>
      <c r="DS77" s="18">
        <f t="shared" si="407"/>
        <v>0</v>
      </c>
      <c r="DT77" s="18">
        <f t="shared" si="408"/>
        <v>0</v>
      </c>
      <c r="DU77" s="18">
        <f t="shared" si="409"/>
        <v>0</v>
      </c>
      <c r="DV77" s="85">
        <f t="shared" si="410"/>
        <v>0</v>
      </c>
      <c r="DW77" s="82">
        <v>0</v>
      </c>
      <c r="DX77" s="18">
        <f t="shared" si="411"/>
        <v>0</v>
      </c>
      <c r="DY77" s="18">
        <f t="shared" si="412"/>
        <v>0</v>
      </c>
      <c r="DZ77" s="18">
        <f t="shared" si="413"/>
        <v>0</v>
      </c>
      <c r="EA77" s="18">
        <f t="shared" si="414"/>
        <v>0</v>
      </c>
      <c r="EB77" s="18">
        <f t="shared" si="496"/>
        <v>0</v>
      </c>
      <c r="EC77" s="18">
        <f t="shared" si="497"/>
        <v>0</v>
      </c>
      <c r="ED77" s="18">
        <f t="shared" si="498"/>
        <v>0</v>
      </c>
      <c r="EE77" s="18">
        <f t="shared" si="499"/>
        <v>0</v>
      </c>
      <c r="EF77" s="18">
        <f t="shared" si="500"/>
        <v>0</v>
      </c>
      <c r="EG77" s="18">
        <f t="shared" si="415"/>
        <v>0</v>
      </c>
      <c r="EH77" s="18">
        <f t="shared" si="416"/>
        <v>0</v>
      </c>
      <c r="EI77" s="18">
        <f t="shared" si="417"/>
        <v>0</v>
      </c>
      <c r="EJ77" s="18">
        <f t="shared" si="418"/>
        <v>0</v>
      </c>
      <c r="EK77" s="85">
        <f t="shared" si="419"/>
        <v>0</v>
      </c>
      <c r="EL77" s="82">
        <v>0</v>
      </c>
      <c r="EM77" s="18">
        <f t="shared" si="420"/>
        <v>0</v>
      </c>
      <c r="EN77" s="18">
        <f t="shared" si="421"/>
        <v>0</v>
      </c>
      <c r="EO77" s="18">
        <f t="shared" si="422"/>
        <v>0</v>
      </c>
      <c r="EP77" s="18">
        <f t="shared" si="423"/>
        <v>0</v>
      </c>
      <c r="EQ77" s="18">
        <f t="shared" si="501"/>
        <v>0</v>
      </c>
      <c r="ER77" s="18">
        <f t="shared" si="502"/>
        <v>0</v>
      </c>
      <c r="ES77" s="18">
        <f t="shared" si="503"/>
        <v>0</v>
      </c>
      <c r="ET77" s="18">
        <f t="shared" si="504"/>
        <v>0</v>
      </c>
      <c r="EU77" s="18">
        <f t="shared" si="505"/>
        <v>0</v>
      </c>
      <c r="EV77" s="18">
        <f t="shared" si="424"/>
        <v>0</v>
      </c>
      <c r="EW77" s="18">
        <f t="shared" si="425"/>
        <v>0</v>
      </c>
      <c r="EX77" s="18">
        <f t="shared" si="426"/>
        <v>0</v>
      </c>
      <c r="EY77" s="18">
        <f t="shared" si="427"/>
        <v>0</v>
      </c>
      <c r="EZ77" s="85">
        <f t="shared" si="428"/>
        <v>0</v>
      </c>
      <c r="FA77" s="82">
        <v>0</v>
      </c>
      <c r="FB77" s="18">
        <f t="shared" si="429"/>
        <v>0</v>
      </c>
      <c r="FC77" s="18">
        <f t="shared" si="430"/>
        <v>0</v>
      </c>
      <c r="FD77" s="18">
        <f t="shared" si="431"/>
        <v>0</v>
      </c>
      <c r="FE77" s="18">
        <f t="shared" si="432"/>
        <v>0</v>
      </c>
      <c r="FF77" s="18">
        <f t="shared" si="506"/>
        <v>0</v>
      </c>
      <c r="FG77" s="18">
        <f t="shared" si="507"/>
        <v>0</v>
      </c>
      <c r="FH77" s="18">
        <f t="shared" si="508"/>
        <v>0</v>
      </c>
      <c r="FI77" s="18">
        <f t="shared" si="509"/>
        <v>0</v>
      </c>
      <c r="FJ77" s="18">
        <f t="shared" si="510"/>
        <v>0</v>
      </c>
      <c r="FK77" s="18">
        <f t="shared" si="433"/>
        <v>0</v>
      </c>
      <c r="FL77" s="18">
        <f t="shared" si="434"/>
        <v>0</v>
      </c>
      <c r="FM77" s="18">
        <f t="shared" si="435"/>
        <v>0</v>
      </c>
      <c r="FN77" s="18">
        <f t="shared" si="436"/>
        <v>0</v>
      </c>
      <c r="FO77" s="85">
        <f t="shared" si="437"/>
        <v>0</v>
      </c>
      <c r="FP77" s="82">
        <v>0</v>
      </c>
      <c r="FQ77" s="18">
        <f t="shared" si="438"/>
        <v>0</v>
      </c>
      <c r="FR77" s="18">
        <f t="shared" si="439"/>
        <v>0</v>
      </c>
      <c r="FS77" s="18">
        <f t="shared" si="440"/>
        <v>0</v>
      </c>
      <c r="FT77" s="18">
        <f t="shared" si="441"/>
        <v>0</v>
      </c>
      <c r="FU77" s="18">
        <f t="shared" si="511"/>
        <v>0</v>
      </c>
      <c r="FV77" s="18">
        <f t="shared" si="512"/>
        <v>0</v>
      </c>
      <c r="FW77" s="18">
        <f t="shared" si="513"/>
        <v>0</v>
      </c>
      <c r="FX77" s="18">
        <f t="shared" si="514"/>
        <v>0</v>
      </c>
      <c r="FY77" s="18">
        <f t="shared" si="515"/>
        <v>0</v>
      </c>
      <c r="FZ77" s="18">
        <f t="shared" si="442"/>
        <v>0</v>
      </c>
      <c r="GA77" s="18">
        <f t="shared" si="443"/>
        <v>0</v>
      </c>
      <c r="GB77" s="18">
        <f t="shared" si="444"/>
        <v>0</v>
      </c>
      <c r="GC77" s="18">
        <f t="shared" si="445"/>
        <v>0</v>
      </c>
      <c r="GD77" s="85">
        <f t="shared" si="446"/>
        <v>0</v>
      </c>
      <c r="GE77" s="82">
        <v>0</v>
      </c>
      <c r="GF77" s="18">
        <f t="shared" si="447"/>
        <v>0</v>
      </c>
      <c r="GG77" s="18">
        <f t="shared" si="448"/>
        <v>0</v>
      </c>
      <c r="GH77" s="18">
        <f t="shared" si="449"/>
        <v>0</v>
      </c>
      <c r="GI77" s="18">
        <f t="shared" si="450"/>
        <v>0</v>
      </c>
      <c r="GJ77" s="18">
        <f t="shared" si="516"/>
        <v>0</v>
      </c>
      <c r="GK77" s="18">
        <f t="shared" si="517"/>
        <v>0</v>
      </c>
      <c r="GL77" s="18">
        <f t="shared" si="518"/>
        <v>0</v>
      </c>
      <c r="GM77" s="18">
        <f t="shared" si="519"/>
        <v>0</v>
      </c>
      <c r="GN77" s="18">
        <f t="shared" si="520"/>
        <v>0</v>
      </c>
      <c r="GO77" s="18">
        <f t="shared" si="451"/>
        <v>0</v>
      </c>
      <c r="GP77" s="18">
        <f t="shared" si="452"/>
        <v>0</v>
      </c>
      <c r="GQ77" s="18">
        <f t="shared" si="453"/>
        <v>0</v>
      </c>
      <c r="GR77" s="18">
        <f t="shared" si="454"/>
        <v>0</v>
      </c>
      <c r="GS77" s="85">
        <f t="shared" si="455"/>
        <v>0</v>
      </c>
    </row>
    <row r="78" spans="1:201" x14ac:dyDescent="0.2">
      <c r="A78" s="89">
        <v>72</v>
      </c>
      <c r="B78" s="54" t="s">
        <v>79</v>
      </c>
      <c r="C78" s="71">
        <v>441457</v>
      </c>
      <c r="D78" s="71">
        <v>381037</v>
      </c>
      <c r="E78" s="71">
        <f t="shared" si="337"/>
        <v>0.53672975122006972</v>
      </c>
      <c r="F78" s="99">
        <f t="shared" si="338"/>
        <v>0.46327024877993028</v>
      </c>
      <c r="G78" s="84">
        <v>0</v>
      </c>
      <c r="H78" s="18">
        <f t="shared" si="339"/>
        <v>0</v>
      </c>
      <c r="I78" s="18">
        <f t="shared" si="340"/>
        <v>0</v>
      </c>
      <c r="J78" s="18">
        <f t="shared" si="341"/>
        <v>0</v>
      </c>
      <c r="K78" s="18">
        <f t="shared" si="342"/>
        <v>0</v>
      </c>
      <c r="L78" s="18">
        <f t="shared" si="456"/>
        <v>0</v>
      </c>
      <c r="M78" s="18">
        <f t="shared" si="457"/>
        <v>0</v>
      </c>
      <c r="N78" s="18">
        <f t="shared" si="458"/>
        <v>0</v>
      </c>
      <c r="O78" s="18">
        <f t="shared" si="459"/>
        <v>0</v>
      </c>
      <c r="P78" s="18">
        <f t="shared" si="460"/>
        <v>0</v>
      </c>
      <c r="Q78" s="18">
        <f t="shared" si="343"/>
        <v>0</v>
      </c>
      <c r="R78" s="18">
        <f t="shared" si="344"/>
        <v>0</v>
      </c>
      <c r="S78" s="18">
        <f t="shared" si="345"/>
        <v>0</v>
      </c>
      <c r="T78" s="18">
        <f t="shared" si="346"/>
        <v>0</v>
      </c>
      <c r="U78" s="85">
        <f t="shared" si="347"/>
        <v>0</v>
      </c>
      <c r="V78" s="82">
        <v>0</v>
      </c>
      <c r="W78" s="18">
        <f t="shared" si="348"/>
        <v>0</v>
      </c>
      <c r="X78" s="18">
        <f t="shared" si="349"/>
        <v>0</v>
      </c>
      <c r="Y78" s="18">
        <f t="shared" si="350"/>
        <v>0</v>
      </c>
      <c r="Z78" s="18">
        <f t="shared" si="351"/>
        <v>0</v>
      </c>
      <c r="AA78" s="18">
        <f t="shared" si="461"/>
        <v>0</v>
      </c>
      <c r="AB78" s="18">
        <f t="shared" si="462"/>
        <v>0</v>
      </c>
      <c r="AC78" s="18">
        <f t="shared" si="463"/>
        <v>0</v>
      </c>
      <c r="AD78" s="18">
        <f t="shared" si="464"/>
        <v>0</v>
      </c>
      <c r="AE78" s="18">
        <f t="shared" si="465"/>
        <v>0</v>
      </c>
      <c r="AF78" s="18">
        <f t="shared" si="352"/>
        <v>0</v>
      </c>
      <c r="AG78" s="18">
        <f t="shared" si="353"/>
        <v>0</v>
      </c>
      <c r="AH78" s="18">
        <f t="shared" si="354"/>
        <v>0</v>
      </c>
      <c r="AI78" s="18">
        <f t="shared" si="355"/>
        <v>0</v>
      </c>
      <c r="AJ78" s="85">
        <f t="shared" si="356"/>
        <v>0</v>
      </c>
      <c r="AK78" s="82">
        <v>0</v>
      </c>
      <c r="AL78" s="18">
        <f t="shared" si="357"/>
        <v>0</v>
      </c>
      <c r="AM78" s="18">
        <f t="shared" si="358"/>
        <v>0</v>
      </c>
      <c r="AN78" s="18">
        <f t="shared" si="359"/>
        <v>0</v>
      </c>
      <c r="AO78" s="18">
        <f t="shared" si="360"/>
        <v>0</v>
      </c>
      <c r="AP78" s="18">
        <f t="shared" si="466"/>
        <v>0</v>
      </c>
      <c r="AQ78" s="18">
        <f t="shared" si="467"/>
        <v>0</v>
      </c>
      <c r="AR78" s="18">
        <f t="shared" si="468"/>
        <v>0</v>
      </c>
      <c r="AS78" s="18">
        <f t="shared" si="469"/>
        <v>0</v>
      </c>
      <c r="AT78" s="18">
        <f t="shared" si="470"/>
        <v>0</v>
      </c>
      <c r="AU78" s="18">
        <f t="shared" si="361"/>
        <v>0</v>
      </c>
      <c r="AV78" s="18">
        <f t="shared" si="362"/>
        <v>0</v>
      </c>
      <c r="AW78" s="18">
        <f t="shared" si="363"/>
        <v>0</v>
      </c>
      <c r="AX78" s="18">
        <f t="shared" si="364"/>
        <v>0</v>
      </c>
      <c r="AY78" s="85">
        <f t="shared" si="365"/>
        <v>0</v>
      </c>
      <c r="AZ78" s="82">
        <v>0</v>
      </c>
      <c r="BA78" s="18">
        <f t="shared" si="366"/>
        <v>0</v>
      </c>
      <c r="BB78" s="18">
        <f t="shared" si="367"/>
        <v>0</v>
      </c>
      <c r="BC78" s="18">
        <f t="shared" si="368"/>
        <v>0</v>
      </c>
      <c r="BD78" s="18">
        <f t="shared" si="369"/>
        <v>0</v>
      </c>
      <c r="BE78" s="18">
        <f t="shared" si="471"/>
        <v>0</v>
      </c>
      <c r="BF78" s="18">
        <f t="shared" si="472"/>
        <v>0</v>
      </c>
      <c r="BG78" s="18">
        <f t="shared" si="473"/>
        <v>0</v>
      </c>
      <c r="BH78" s="18">
        <f t="shared" si="474"/>
        <v>0</v>
      </c>
      <c r="BI78" s="18">
        <f t="shared" si="475"/>
        <v>0</v>
      </c>
      <c r="BJ78" s="18">
        <f t="shared" si="370"/>
        <v>0</v>
      </c>
      <c r="BK78" s="18">
        <f t="shared" si="371"/>
        <v>0</v>
      </c>
      <c r="BL78" s="18">
        <f t="shared" si="372"/>
        <v>0</v>
      </c>
      <c r="BM78" s="18">
        <f t="shared" si="373"/>
        <v>0</v>
      </c>
      <c r="BN78" s="85">
        <f t="shared" si="374"/>
        <v>0</v>
      </c>
      <c r="BO78" s="82">
        <v>0</v>
      </c>
      <c r="BP78" s="18">
        <f t="shared" si="375"/>
        <v>0</v>
      </c>
      <c r="BQ78" s="18">
        <f t="shared" si="376"/>
        <v>0</v>
      </c>
      <c r="BR78" s="18">
        <f t="shared" si="377"/>
        <v>0</v>
      </c>
      <c r="BS78" s="18">
        <f t="shared" si="378"/>
        <v>0</v>
      </c>
      <c r="BT78" s="18">
        <f t="shared" si="476"/>
        <v>0</v>
      </c>
      <c r="BU78" s="18">
        <f t="shared" si="477"/>
        <v>0</v>
      </c>
      <c r="BV78" s="18">
        <f t="shared" si="478"/>
        <v>0</v>
      </c>
      <c r="BW78" s="18">
        <f t="shared" si="479"/>
        <v>0</v>
      </c>
      <c r="BX78" s="18">
        <f t="shared" si="480"/>
        <v>0</v>
      </c>
      <c r="BY78" s="18">
        <f t="shared" si="379"/>
        <v>0</v>
      </c>
      <c r="BZ78" s="18">
        <f t="shared" si="380"/>
        <v>0</v>
      </c>
      <c r="CA78" s="18">
        <f t="shared" si="381"/>
        <v>0</v>
      </c>
      <c r="CB78" s="18">
        <f t="shared" si="382"/>
        <v>0</v>
      </c>
      <c r="CC78" s="85">
        <f t="shared" si="383"/>
        <v>0</v>
      </c>
      <c r="CD78" s="82">
        <v>0</v>
      </c>
      <c r="CE78" s="18">
        <f t="shared" si="384"/>
        <v>0</v>
      </c>
      <c r="CF78" s="18">
        <f t="shared" si="385"/>
        <v>0</v>
      </c>
      <c r="CG78" s="18">
        <f t="shared" si="386"/>
        <v>0</v>
      </c>
      <c r="CH78" s="18">
        <f t="shared" si="387"/>
        <v>0</v>
      </c>
      <c r="CI78" s="18">
        <f t="shared" si="481"/>
        <v>0</v>
      </c>
      <c r="CJ78" s="18">
        <f t="shared" si="482"/>
        <v>0</v>
      </c>
      <c r="CK78" s="18">
        <f t="shared" si="483"/>
        <v>0</v>
      </c>
      <c r="CL78" s="18">
        <f t="shared" si="484"/>
        <v>0</v>
      </c>
      <c r="CM78" s="18">
        <f t="shared" si="485"/>
        <v>0</v>
      </c>
      <c r="CN78" s="18">
        <f t="shared" si="388"/>
        <v>0</v>
      </c>
      <c r="CO78" s="18">
        <f t="shared" si="389"/>
        <v>0</v>
      </c>
      <c r="CP78" s="18">
        <f t="shared" si="390"/>
        <v>0</v>
      </c>
      <c r="CQ78" s="18">
        <f t="shared" si="391"/>
        <v>0</v>
      </c>
      <c r="CR78" s="85">
        <f t="shared" si="392"/>
        <v>0</v>
      </c>
      <c r="CS78" s="82">
        <v>0</v>
      </c>
      <c r="CT78" s="18">
        <f t="shared" si="393"/>
        <v>0</v>
      </c>
      <c r="CU78" s="18">
        <f t="shared" si="394"/>
        <v>0</v>
      </c>
      <c r="CV78" s="18">
        <f t="shared" si="395"/>
        <v>0</v>
      </c>
      <c r="CW78" s="18">
        <f t="shared" si="396"/>
        <v>0</v>
      </c>
      <c r="CX78" s="18">
        <f t="shared" si="486"/>
        <v>0</v>
      </c>
      <c r="CY78" s="18">
        <f t="shared" si="487"/>
        <v>0</v>
      </c>
      <c r="CZ78" s="18">
        <f t="shared" si="488"/>
        <v>0</v>
      </c>
      <c r="DA78" s="18">
        <f t="shared" si="489"/>
        <v>0</v>
      </c>
      <c r="DB78" s="18">
        <f t="shared" si="490"/>
        <v>0</v>
      </c>
      <c r="DC78" s="18">
        <f t="shared" si="397"/>
        <v>0</v>
      </c>
      <c r="DD78" s="18">
        <f t="shared" si="398"/>
        <v>0</v>
      </c>
      <c r="DE78" s="18">
        <f t="shared" si="399"/>
        <v>0</v>
      </c>
      <c r="DF78" s="18">
        <f t="shared" si="400"/>
        <v>0</v>
      </c>
      <c r="DG78" s="85">
        <f t="shared" si="401"/>
        <v>0</v>
      </c>
      <c r="DH78" s="82">
        <v>0</v>
      </c>
      <c r="DI78" s="18">
        <f t="shared" si="402"/>
        <v>0</v>
      </c>
      <c r="DJ78" s="18">
        <f t="shared" si="403"/>
        <v>0</v>
      </c>
      <c r="DK78" s="18">
        <f t="shared" si="404"/>
        <v>0</v>
      </c>
      <c r="DL78" s="18">
        <f t="shared" si="405"/>
        <v>0</v>
      </c>
      <c r="DM78" s="18">
        <f t="shared" si="491"/>
        <v>0</v>
      </c>
      <c r="DN78" s="18">
        <f t="shared" si="492"/>
        <v>0</v>
      </c>
      <c r="DO78" s="18">
        <f t="shared" si="493"/>
        <v>0</v>
      </c>
      <c r="DP78" s="18">
        <f t="shared" si="494"/>
        <v>0</v>
      </c>
      <c r="DQ78" s="18">
        <f t="shared" si="495"/>
        <v>0</v>
      </c>
      <c r="DR78" s="18">
        <f t="shared" si="406"/>
        <v>0</v>
      </c>
      <c r="DS78" s="18">
        <f t="shared" si="407"/>
        <v>0</v>
      </c>
      <c r="DT78" s="18">
        <f t="shared" si="408"/>
        <v>0</v>
      </c>
      <c r="DU78" s="18">
        <f t="shared" si="409"/>
        <v>0</v>
      </c>
      <c r="DV78" s="85">
        <f t="shared" si="410"/>
        <v>0</v>
      </c>
      <c r="DW78" s="82">
        <v>0</v>
      </c>
      <c r="DX78" s="18">
        <f t="shared" si="411"/>
        <v>0</v>
      </c>
      <c r="DY78" s="18">
        <f t="shared" si="412"/>
        <v>0</v>
      </c>
      <c r="DZ78" s="18">
        <f t="shared" si="413"/>
        <v>0</v>
      </c>
      <c r="EA78" s="18">
        <f t="shared" si="414"/>
        <v>0</v>
      </c>
      <c r="EB78" s="18">
        <f t="shared" si="496"/>
        <v>0</v>
      </c>
      <c r="EC78" s="18">
        <f t="shared" si="497"/>
        <v>0</v>
      </c>
      <c r="ED78" s="18">
        <f t="shared" si="498"/>
        <v>0</v>
      </c>
      <c r="EE78" s="18">
        <f t="shared" si="499"/>
        <v>0</v>
      </c>
      <c r="EF78" s="18">
        <f t="shared" si="500"/>
        <v>0</v>
      </c>
      <c r="EG78" s="18">
        <f t="shared" si="415"/>
        <v>0</v>
      </c>
      <c r="EH78" s="18">
        <f t="shared" si="416"/>
        <v>0</v>
      </c>
      <c r="EI78" s="18">
        <f t="shared" si="417"/>
        <v>0</v>
      </c>
      <c r="EJ78" s="18">
        <f t="shared" si="418"/>
        <v>0</v>
      </c>
      <c r="EK78" s="85">
        <f t="shared" si="419"/>
        <v>0</v>
      </c>
      <c r="EL78" s="82">
        <v>0</v>
      </c>
      <c r="EM78" s="18">
        <f t="shared" si="420"/>
        <v>0</v>
      </c>
      <c r="EN78" s="18">
        <f t="shared" si="421"/>
        <v>0</v>
      </c>
      <c r="EO78" s="18">
        <f t="shared" si="422"/>
        <v>0</v>
      </c>
      <c r="EP78" s="18">
        <f t="shared" si="423"/>
        <v>0</v>
      </c>
      <c r="EQ78" s="18">
        <f t="shared" si="501"/>
        <v>0</v>
      </c>
      <c r="ER78" s="18">
        <f t="shared" si="502"/>
        <v>0</v>
      </c>
      <c r="ES78" s="18">
        <f t="shared" si="503"/>
        <v>0</v>
      </c>
      <c r="ET78" s="18">
        <f t="shared" si="504"/>
        <v>0</v>
      </c>
      <c r="EU78" s="18">
        <f t="shared" si="505"/>
        <v>0</v>
      </c>
      <c r="EV78" s="18">
        <f t="shared" si="424"/>
        <v>0</v>
      </c>
      <c r="EW78" s="18">
        <f t="shared" si="425"/>
        <v>0</v>
      </c>
      <c r="EX78" s="18">
        <f t="shared" si="426"/>
        <v>0</v>
      </c>
      <c r="EY78" s="18">
        <f t="shared" si="427"/>
        <v>0</v>
      </c>
      <c r="EZ78" s="85">
        <f t="shared" si="428"/>
        <v>0</v>
      </c>
      <c r="FA78" s="82">
        <v>0</v>
      </c>
      <c r="FB78" s="18">
        <f t="shared" si="429"/>
        <v>0</v>
      </c>
      <c r="FC78" s="18">
        <f t="shared" si="430"/>
        <v>0</v>
      </c>
      <c r="FD78" s="18">
        <f t="shared" si="431"/>
        <v>0</v>
      </c>
      <c r="FE78" s="18">
        <f t="shared" si="432"/>
        <v>0</v>
      </c>
      <c r="FF78" s="18">
        <f t="shared" si="506"/>
        <v>0</v>
      </c>
      <c r="FG78" s="18">
        <f t="shared" si="507"/>
        <v>0</v>
      </c>
      <c r="FH78" s="18">
        <f t="shared" si="508"/>
        <v>0</v>
      </c>
      <c r="FI78" s="18">
        <f t="shared" si="509"/>
        <v>0</v>
      </c>
      <c r="FJ78" s="18">
        <f t="shared" si="510"/>
        <v>0</v>
      </c>
      <c r="FK78" s="18">
        <f t="shared" si="433"/>
        <v>0</v>
      </c>
      <c r="FL78" s="18">
        <f t="shared" si="434"/>
        <v>0</v>
      </c>
      <c r="FM78" s="18">
        <f t="shared" si="435"/>
        <v>0</v>
      </c>
      <c r="FN78" s="18">
        <f t="shared" si="436"/>
        <v>0</v>
      </c>
      <c r="FO78" s="85">
        <f t="shared" si="437"/>
        <v>0</v>
      </c>
      <c r="FP78" s="82">
        <v>0</v>
      </c>
      <c r="FQ78" s="18">
        <f t="shared" si="438"/>
        <v>0</v>
      </c>
      <c r="FR78" s="18">
        <f t="shared" si="439"/>
        <v>0</v>
      </c>
      <c r="FS78" s="18">
        <f t="shared" si="440"/>
        <v>0</v>
      </c>
      <c r="FT78" s="18">
        <f t="shared" si="441"/>
        <v>0</v>
      </c>
      <c r="FU78" s="18">
        <f t="shared" si="511"/>
        <v>0</v>
      </c>
      <c r="FV78" s="18">
        <f t="shared" si="512"/>
        <v>0</v>
      </c>
      <c r="FW78" s="18">
        <f t="shared" si="513"/>
        <v>0</v>
      </c>
      <c r="FX78" s="18">
        <f t="shared" si="514"/>
        <v>0</v>
      </c>
      <c r="FY78" s="18">
        <f t="shared" si="515"/>
        <v>0</v>
      </c>
      <c r="FZ78" s="18">
        <f t="shared" si="442"/>
        <v>0</v>
      </c>
      <c r="GA78" s="18">
        <f t="shared" si="443"/>
        <v>0</v>
      </c>
      <c r="GB78" s="18">
        <f t="shared" si="444"/>
        <v>0</v>
      </c>
      <c r="GC78" s="18">
        <f t="shared" si="445"/>
        <v>0</v>
      </c>
      <c r="GD78" s="85">
        <f t="shared" si="446"/>
        <v>0</v>
      </c>
      <c r="GE78" s="82">
        <v>0</v>
      </c>
      <c r="GF78" s="18">
        <f t="shared" si="447"/>
        <v>0</v>
      </c>
      <c r="GG78" s="18">
        <f t="shared" si="448"/>
        <v>0</v>
      </c>
      <c r="GH78" s="18">
        <f t="shared" si="449"/>
        <v>0</v>
      </c>
      <c r="GI78" s="18">
        <f t="shared" si="450"/>
        <v>0</v>
      </c>
      <c r="GJ78" s="18">
        <f t="shared" si="516"/>
        <v>0</v>
      </c>
      <c r="GK78" s="18">
        <f t="shared" si="517"/>
        <v>0</v>
      </c>
      <c r="GL78" s="18">
        <f t="shared" si="518"/>
        <v>0</v>
      </c>
      <c r="GM78" s="18">
        <f t="shared" si="519"/>
        <v>0</v>
      </c>
      <c r="GN78" s="18">
        <f t="shared" si="520"/>
        <v>0</v>
      </c>
      <c r="GO78" s="18">
        <f t="shared" si="451"/>
        <v>0</v>
      </c>
      <c r="GP78" s="18">
        <f t="shared" si="452"/>
        <v>0</v>
      </c>
      <c r="GQ78" s="18">
        <f t="shared" si="453"/>
        <v>0</v>
      </c>
      <c r="GR78" s="18">
        <f t="shared" si="454"/>
        <v>0</v>
      </c>
      <c r="GS78" s="85">
        <f t="shared" si="455"/>
        <v>0</v>
      </c>
    </row>
    <row r="79" spans="1:201" x14ac:dyDescent="0.2">
      <c r="A79" s="89">
        <v>73</v>
      </c>
      <c r="B79" s="55" t="s">
        <v>55</v>
      </c>
      <c r="C79" s="71">
        <v>441457</v>
      </c>
      <c r="D79" s="71">
        <v>381037</v>
      </c>
      <c r="E79" s="71">
        <f t="shared" si="337"/>
        <v>0.53672975122006972</v>
      </c>
      <c r="F79" s="99">
        <f t="shared" si="338"/>
        <v>0.46327024877993028</v>
      </c>
      <c r="G79" s="84">
        <v>0</v>
      </c>
      <c r="H79" s="18">
        <f t="shared" si="339"/>
        <v>0</v>
      </c>
      <c r="I79" s="18">
        <f t="shared" si="340"/>
        <v>0</v>
      </c>
      <c r="J79" s="18">
        <f t="shared" si="341"/>
        <v>0</v>
      </c>
      <c r="K79" s="18">
        <f t="shared" si="342"/>
        <v>0</v>
      </c>
      <c r="L79" s="18">
        <f t="shared" si="456"/>
        <v>0</v>
      </c>
      <c r="M79" s="18">
        <f t="shared" si="457"/>
        <v>0</v>
      </c>
      <c r="N79" s="18">
        <f t="shared" si="458"/>
        <v>0</v>
      </c>
      <c r="O79" s="18">
        <f t="shared" si="459"/>
        <v>0</v>
      </c>
      <c r="P79" s="18">
        <f t="shared" si="460"/>
        <v>0</v>
      </c>
      <c r="Q79" s="18">
        <f t="shared" si="343"/>
        <v>0</v>
      </c>
      <c r="R79" s="18">
        <f t="shared" si="344"/>
        <v>0</v>
      </c>
      <c r="S79" s="18">
        <f t="shared" si="345"/>
        <v>0</v>
      </c>
      <c r="T79" s="18">
        <f t="shared" si="346"/>
        <v>0</v>
      </c>
      <c r="U79" s="85">
        <f t="shared" si="347"/>
        <v>0</v>
      </c>
      <c r="V79" s="82">
        <v>0</v>
      </c>
      <c r="W79" s="18">
        <f t="shared" si="348"/>
        <v>0</v>
      </c>
      <c r="X79" s="18">
        <f t="shared" si="349"/>
        <v>0</v>
      </c>
      <c r="Y79" s="18">
        <f t="shared" si="350"/>
        <v>0</v>
      </c>
      <c r="Z79" s="18">
        <f t="shared" si="351"/>
        <v>0</v>
      </c>
      <c r="AA79" s="18">
        <f t="shared" si="461"/>
        <v>0</v>
      </c>
      <c r="AB79" s="18">
        <f t="shared" si="462"/>
        <v>0</v>
      </c>
      <c r="AC79" s="18">
        <f t="shared" si="463"/>
        <v>0</v>
      </c>
      <c r="AD79" s="18">
        <f t="shared" si="464"/>
        <v>0</v>
      </c>
      <c r="AE79" s="18">
        <f t="shared" si="465"/>
        <v>0</v>
      </c>
      <c r="AF79" s="18">
        <f t="shared" si="352"/>
        <v>0</v>
      </c>
      <c r="AG79" s="18">
        <f t="shared" si="353"/>
        <v>0</v>
      </c>
      <c r="AH79" s="18">
        <f t="shared" si="354"/>
        <v>0</v>
      </c>
      <c r="AI79" s="18">
        <f t="shared" si="355"/>
        <v>0</v>
      </c>
      <c r="AJ79" s="85">
        <f t="shared" si="356"/>
        <v>0</v>
      </c>
      <c r="AK79" s="82">
        <v>0</v>
      </c>
      <c r="AL79" s="18">
        <f t="shared" si="357"/>
        <v>0</v>
      </c>
      <c r="AM79" s="18">
        <f t="shared" si="358"/>
        <v>0</v>
      </c>
      <c r="AN79" s="18">
        <f t="shared" si="359"/>
        <v>0</v>
      </c>
      <c r="AO79" s="18">
        <f t="shared" si="360"/>
        <v>0</v>
      </c>
      <c r="AP79" s="18">
        <f t="shared" si="466"/>
        <v>0</v>
      </c>
      <c r="AQ79" s="18">
        <f t="shared" si="467"/>
        <v>0</v>
      </c>
      <c r="AR79" s="18">
        <f t="shared" si="468"/>
        <v>0</v>
      </c>
      <c r="AS79" s="18">
        <f t="shared" si="469"/>
        <v>0</v>
      </c>
      <c r="AT79" s="18">
        <f t="shared" si="470"/>
        <v>0</v>
      </c>
      <c r="AU79" s="18">
        <f t="shared" si="361"/>
        <v>0</v>
      </c>
      <c r="AV79" s="18">
        <f t="shared" si="362"/>
        <v>0</v>
      </c>
      <c r="AW79" s="18">
        <f t="shared" si="363"/>
        <v>0</v>
      </c>
      <c r="AX79" s="18">
        <f t="shared" si="364"/>
        <v>0</v>
      </c>
      <c r="AY79" s="85">
        <f t="shared" si="365"/>
        <v>0</v>
      </c>
      <c r="AZ79" s="82">
        <v>0</v>
      </c>
      <c r="BA79" s="18">
        <f t="shared" si="366"/>
        <v>0</v>
      </c>
      <c r="BB79" s="18">
        <f t="shared" si="367"/>
        <v>0</v>
      </c>
      <c r="BC79" s="18">
        <f t="shared" si="368"/>
        <v>0</v>
      </c>
      <c r="BD79" s="18">
        <f t="shared" si="369"/>
        <v>0</v>
      </c>
      <c r="BE79" s="18">
        <f t="shared" si="471"/>
        <v>0</v>
      </c>
      <c r="BF79" s="18">
        <f t="shared" si="472"/>
        <v>0</v>
      </c>
      <c r="BG79" s="18">
        <f t="shared" si="473"/>
        <v>0</v>
      </c>
      <c r="BH79" s="18">
        <f t="shared" si="474"/>
        <v>0</v>
      </c>
      <c r="BI79" s="18">
        <f t="shared" si="475"/>
        <v>0</v>
      </c>
      <c r="BJ79" s="18">
        <f t="shared" si="370"/>
        <v>0</v>
      </c>
      <c r="BK79" s="18">
        <f t="shared" si="371"/>
        <v>0</v>
      </c>
      <c r="BL79" s="18">
        <f t="shared" si="372"/>
        <v>0</v>
      </c>
      <c r="BM79" s="18">
        <f t="shared" si="373"/>
        <v>0</v>
      </c>
      <c r="BN79" s="85">
        <f t="shared" si="374"/>
        <v>0</v>
      </c>
      <c r="BO79" s="82">
        <v>0</v>
      </c>
      <c r="BP79" s="18">
        <f t="shared" si="375"/>
        <v>0</v>
      </c>
      <c r="BQ79" s="18">
        <f t="shared" si="376"/>
        <v>0</v>
      </c>
      <c r="BR79" s="18">
        <f t="shared" si="377"/>
        <v>0</v>
      </c>
      <c r="BS79" s="18">
        <f t="shared" si="378"/>
        <v>0</v>
      </c>
      <c r="BT79" s="18">
        <f t="shared" si="476"/>
        <v>0</v>
      </c>
      <c r="BU79" s="18">
        <f t="shared" si="477"/>
        <v>0</v>
      </c>
      <c r="BV79" s="18">
        <f t="shared" si="478"/>
        <v>0</v>
      </c>
      <c r="BW79" s="18">
        <f t="shared" si="479"/>
        <v>0</v>
      </c>
      <c r="BX79" s="18">
        <f t="shared" si="480"/>
        <v>0</v>
      </c>
      <c r="BY79" s="18">
        <f t="shared" si="379"/>
        <v>0</v>
      </c>
      <c r="BZ79" s="18">
        <f t="shared" si="380"/>
        <v>0</v>
      </c>
      <c r="CA79" s="18">
        <f t="shared" si="381"/>
        <v>0</v>
      </c>
      <c r="CB79" s="18">
        <f t="shared" si="382"/>
        <v>0</v>
      </c>
      <c r="CC79" s="85">
        <f t="shared" si="383"/>
        <v>0</v>
      </c>
      <c r="CD79" s="82">
        <v>0</v>
      </c>
      <c r="CE79" s="18">
        <f t="shared" si="384"/>
        <v>0</v>
      </c>
      <c r="CF79" s="18">
        <f t="shared" si="385"/>
        <v>0</v>
      </c>
      <c r="CG79" s="18">
        <f t="shared" si="386"/>
        <v>0</v>
      </c>
      <c r="CH79" s="18">
        <f t="shared" si="387"/>
        <v>0</v>
      </c>
      <c r="CI79" s="18">
        <f t="shared" si="481"/>
        <v>0</v>
      </c>
      <c r="CJ79" s="18">
        <f t="shared" si="482"/>
        <v>0</v>
      </c>
      <c r="CK79" s="18">
        <f t="shared" si="483"/>
        <v>0</v>
      </c>
      <c r="CL79" s="18">
        <f t="shared" si="484"/>
        <v>0</v>
      </c>
      <c r="CM79" s="18">
        <f t="shared" si="485"/>
        <v>0</v>
      </c>
      <c r="CN79" s="18">
        <f t="shared" si="388"/>
        <v>0</v>
      </c>
      <c r="CO79" s="18">
        <f t="shared" si="389"/>
        <v>0</v>
      </c>
      <c r="CP79" s="18">
        <f t="shared" si="390"/>
        <v>0</v>
      </c>
      <c r="CQ79" s="18">
        <f t="shared" si="391"/>
        <v>0</v>
      </c>
      <c r="CR79" s="85">
        <f t="shared" si="392"/>
        <v>0</v>
      </c>
      <c r="CS79" s="82">
        <v>0</v>
      </c>
      <c r="CT79" s="18">
        <f t="shared" si="393"/>
        <v>0</v>
      </c>
      <c r="CU79" s="18">
        <f t="shared" si="394"/>
        <v>0</v>
      </c>
      <c r="CV79" s="18">
        <f t="shared" si="395"/>
        <v>0</v>
      </c>
      <c r="CW79" s="18">
        <f t="shared" si="396"/>
        <v>0</v>
      </c>
      <c r="CX79" s="18">
        <f t="shared" si="486"/>
        <v>0</v>
      </c>
      <c r="CY79" s="18">
        <f t="shared" si="487"/>
        <v>0</v>
      </c>
      <c r="CZ79" s="18">
        <f t="shared" si="488"/>
        <v>0</v>
      </c>
      <c r="DA79" s="18">
        <f t="shared" si="489"/>
        <v>0</v>
      </c>
      <c r="DB79" s="18">
        <f t="shared" si="490"/>
        <v>0</v>
      </c>
      <c r="DC79" s="18">
        <f t="shared" si="397"/>
        <v>0</v>
      </c>
      <c r="DD79" s="18">
        <f t="shared" si="398"/>
        <v>0</v>
      </c>
      <c r="DE79" s="18">
        <f t="shared" si="399"/>
        <v>0</v>
      </c>
      <c r="DF79" s="18">
        <f t="shared" si="400"/>
        <v>0</v>
      </c>
      <c r="DG79" s="85">
        <f t="shared" si="401"/>
        <v>0</v>
      </c>
      <c r="DH79" s="82">
        <v>0</v>
      </c>
      <c r="DI79" s="18">
        <f t="shared" si="402"/>
        <v>0</v>
      </c>
      <c r="DJ79" s="18">
        <f t="shared" si="403"/>
        <v>0</v>
      </c>
      <c r="DK79" s="18">
        <f t="shared" si="404"/>
        <v>0</v>
      </c>
      <c r="DL79" s="18">
        <f t="shared" si="405"/>
        <v>0</v>
      </c>
      <c r="DM79" s="18">
        <f t="shared" si="491"/>
        <v>0</v>
      </c>
      <c r="DN79" s="18">
        <f t="shared" si="492"/>
        <v>0</v>
      </c>
      <c r="DO79" s="18">
        <f t="shared" si="493"/>
        <v>0</v>
      </c>
      <c r="DP79" s="18">
        <f t="shared" si="494"/>
        <v>0</v>
      </c>
      <c r="DQ79" s="18">
        <f t="shared" si="495"/>
        <v>0</v>
      </c>
      <c r="DR79" s="18">
        <f t="shared" si="406"/>
        <v>0</v>
      </c>
      <c r="DS79" s="18">
        <f t="shared" si="407"/>
        <v>0</v>
      </c>
      <c r="DT79" s="18">
        <f t="shared" si="408"/>
        <v>0</v>
      </c>
      <c r="DU79" s="18">
        <f t="shared" si="409"/>
        <v>0</v>
      </c>
      <c r="DV79" s="85">
        <f t="shared" si="410"/>
        <v>0</v>
      </c>
      <c r="DW79" s="82">
        <v>0</v>
      </c>
      <c r="DX79" s="18">
        <f t="shared" si="411"/>
        <v>0</v>
      </c>
      <c r="DY79" s="18">
        <f t="shared" si="412"/>
        <v>0</v>
      </c>
      <c r="DZ79" s="18">
        <f t="shared" si="413"/>
        <v>0</v>
      </c>
      <c r="EA79" s="18">
        <f t="shared" si="414"/>
        <v>0</v>
      </c>
      <c r="EB79" s="18">
        <f t="shared" si="496"/>
        <v>0</v>
      </c>
      <c r="EC79" s="18">
        <f t="shared" si="497"/>
        <v>0</v>
      </c>
      <c r="ED79" s="18">
        <f t="shared" si="498"/>
        <v>0</v>
      </c>
      <c r="EE79" s="18">
        <f t="shared" si="499"/>
        <v>0</v>
      </c>
      <c r="EF79" s="18">
        <f t="shared" si="500"/>
        <v>0</v>
      </c>
      <c r="EG79" s="18">
        <f t="shared" si="415"/>
        <v>0</v>
      </c>
      <c r="EH79" s="18">
        <f t="shared" si="416"/>
        <v>0</v>
      </c>
      <c r="EI79" s="18">
        <f t="shared" si="417"/>
        <v>0</v>
      </c>
      <c r="EJ79" s="18">
        <f t="shared" si="418"/>
        <v>0</v>
      </c>
      <c r="EK79" s="85">
        <f t="shared" si="419"/>
        <v>0</v>
      </c>
      <c r="EL79" s="82">
        <v>0</v>
      </c>
      <c r="EM79" s="18">
        <f t="shared" si="420"/>
        <v>0</v>
      </c>
      <c r="EN79" s="18">
        <f t="shared" si="421"/>
        <v>0</v>
      </c>
      <c r="EO79" s="18">
        <f t="shared" si="422"/>
        <v>0</v>
      </c>
      <c r="EP79" s="18">
        <f t="shared" si="423"/>
        <v>0</v>
      </c>
      <c r="EQ79" s="18">
        <f t="shared" si="501"/>
        <v>0</v>
      </c>
      <c r="ER79" s="18">
        <f t="shared" si="502"/>
        <v>0</v>
      </c>
      <c r="ES79" s="18">
        <f t="shared" si="503"/>
        <v>0</v>
      </c>
      <c r="ET79" s="18">
        <f t="shared" si="504"/>
        <v>0</v>
      </c>
      <c r="EU79" s="18">
        <f t="shared" si="505"/>
        <v>0</v>
      </c>
      <c r="EV79" s="18">
        <f t="shared" si="424"/>
        <v>0</v>
      </c>
      <c r="EW79" s="18">
        <f t="shared" si="425"/>
        <v>0</v>
      </c>
      <c r="EX79" s="18">
        <f t="shared" si="426"/>
        <v>0</v>
      </c>
      <c r="EY79" s="18">
        <f t="shared" si="427"/>
        <v>0</v>
      </c>
      <c r="EZ79" s="85">
        <f t="shared" si="428"/>
        <v>0</v>
      </c>
      <c r="FA79" s="82">
        <v>0</v>
      </c>
      <c r="FB79" s="18">
        <f t="shared" si="429"/>
        <v>0</v>
      </c>
      <c r="FC79" s="18">
        <f t="shared" si="430"/>
        <v>0</v>
      </c>
      <c r="FD79" s="18">
        <f t="shared" si="431"/>
        <v>0</v>
      </c>
      <c r="FE79" s="18">
        <f t="shared" si="432"/>
        <v>0</v>
      </c>
      <c r="FF79" s="18">
        <f t="shared" si="506"/>
        <v>0</v>
      </c>
      <c r="FG79" s="18">
        <f t="shared" si="507"/>
        <v>0</v>
      </c>
      <c r="FH79" s="18">
        <f t="shared" si="508"/>
        <v>0</v>
      </c>
      <c r="FI79" s="18">
        <f t="shared" si="509"/>
        <v>0</v>
      </c>
      <c r="FJ79" s="18">
        <f t="shared" si="510"/>
        <v>0</v>
      </c>
      <c r="FK79" s="18">
        <f t="shared" si="433"/>
        <v>0</v>
      </c>
      <c r="FL79" s="18">
        <f t="shared" si="434"/>
        <v>0</v>
      </c>
      <c r="FM79" s="18">
        <f t="shared" si="435"/>
        <v>0</v>
      </c>
      <c r="FN79" s="18">
        <f t="shared" si="436"/>
        <v>0</v>
      </c>
      <c r="FO79" s="85">
        <f t="shared" si="437"/>
        <v>0</v>
      </c>
      <c r="FP79" s="82">
        <v>0</v>
      </c>
      <c r="FQ79" s="18">
        <f t="shared" si="438"/>
        <v>0</v>
      </c>
      <c r="FR79" s="18">
        <f t="shared" si="439"/>
        <v>0</v>
      </c>
      <c r="FS79" s="18">
        <f t="shared" si="440"/>
        <v>0</v>
      </c>
      <c r="FT79" s="18">
        <f t="shared" si="441"/>
        <v>0</v>
      </c>
      <c r="FU79" s="18">
        <f t="shared" si="511"/>
        <v>0</v>
      </c>
      <c r="FV79" s="18">
        <f t="shared" si="512"/>
        <v>0</v>
      </c>
      <c r="FW79" s="18">
        <f t="shared" si="513"/>
        <v>0</v>
      </c>
      <c r="FX79" s="18">
        <f t="shared" si="514"/>
        <v>0</v>
      </c>
      <c r="FY79" s="18">
        <f t="shared" si="515"/>
        <v>0</v>
      </c>
      <c r="FZ79" s="18">
        <f t="shared" si="442"/>
        <v>0</v>
      </c>
      <c r="GA79" s="18">
        <f t="shared" si="443"/>
        <v>0</v>
      </c>
      <c r="GB79" s="18">
        <f t="shared" si="444"/>
        <v>0</v>
      </c>
      <c r="GC79" s="18">
        <f t="shared" si="445"/>
        <v>0</v>
      </c>
      <c r="GD79" s="85">
        <f t="shared" si="446"/>
        <v>0</v>
      </c>
      <c r="GE79" s="82">
        <v>0</v>
      </c>
      <c r="GF79" s="18">
        <f t="shared" si="447"/>
        <v>0</v>
      </c>
      <c r="GG79" s="18">
        <f t="shared" si="448"/>
        <v>0</v>
      </c>
      <c r="GH79" s="18">
        <f t="shared" si="449"/>
        <v>0</v>
      </c>
      <c r="GI79" s="18">
        <f t="shared" si="450"/>
        <v>0</v>
      </c>
      <c r="GJ79" s="18">
        <f t="shared" si="516"/>
        <v>0</v>
      </c>
      <c r="GK79" s="18">
        <f t="shared" si="517"/>
        <v>0</v>
      </c>
      <c r="GL79" s="18">
        <f t="shared" si="518"/>
        <v>0</v>
      </c>
      <c r="GM79" s="18">
        <f t="shared" si="519"/>
        <v>0</v>
      </c>
      <c r="GN79" s="18">
        <f t="shared" si="520"/>
        <v>0</v>
      </c>
      <c r="GO79" s="18">
        <f t="shared" si="451"/>
        <v>0</v>
      </c>
      <c r="GP79" s="18">
        <f t="shared" si="452"/>
        <v>0</v>
      </c>
      <c r="GQ79" s="18">
        <f t="shared" si="453"/>
        <v>0</v>
      </c>
      <c r="GR79" s="18">
        <f t="shared" si="454"/>
        <v>0</v>
      </c>
      <c r="GS79" s="85">
        <f t="shared" si="455"/>
        <v>0</v>
      </c>
    </row>
    <row r="80" spans="1:201" x14ac:dyDescent="0.2">
      <c r="A80" s="89">
        <v>74</v>
      </c>
      <c r="B80" s="55" t="s">
        <v>57</v>
      </c>
      <c r="C80" s="71">
        <v>441457</v>
      </c>
      <c r="D80" s="71">
        <v>381037</v>
      </c>
      <c r="E80" s="71">
        <f t="shared" si="337"/>
        <v>0.53672975122006972</v>
      </c>
      <c r="F80" s="99">
        <f t="shared" si="338"/>
        <v>0.46327024877993028</v>
      </c>
      <c r="G80" s="84">
        <v>0</v>
      </c>
      <c r="H80" s="18">
        <f t="shared" si="339"/>
        <v>0</v>
      </c>
      <c r="I80" s="18">
        <f t="shared" si="340"/>
        <v>0</v>
      </c>
      <c r="J80" s="18">
        <f t="shared" si="341"/>
        <v>0</v>
      </c>
      <c r="K80" s="18">
        <f t="shared" si="342"/>
        <v>0</v>
      </c>
      <c r="L80" s="18">
        <f t="shared" si="456"/>
        <v>0</v>
      </c>
      <c r="M80" s="18">
        <f t="shared" si="457"/>
        <v>0</v>
      </c>
      <c r="N80" s="18">
        <f t="shared" si="458"/>
        <v>0</v>
      </c>
      <c r="O80" s="18">
        <f t="shared" si="459"/>
        <v>0</v>
      </c>
      <c r="P80" s="18">
        <f t="shared" si="460"/>
        <v>0</v>
      </c>
      <c r="Q80" s="18">
        <f t="shared" si="343"/>
        <v>0</v>
      </c>
      <c r="R80" s="18">
        <f t="shared" si="344"/>
        <v>0</v>
      </c>
      <c r="S80" s="18">
        <f t="shared" si="345"/>
        <v>0</v>
      </c>
      <c r="T80" s="18">
        <f t="shared" si="346"/>
        <v>0</v>
      </c>
      <c r="U80" s="85">
        <f t="shared" si="347"/>
        <v>0</v>
      </c>
      <c r="V80" s="82">
        <v>0</v>
      </c>
      <c r="W80" s="18">
        <f t="shared" si="348"/>
        <v>0</v>
      </c>
      <c r="X80" s="18">
        <f t="shared" si="349"/>
        <v>0</v>
      </c>
      <c r="Y80" s="18">
        <f t="shared" si="350"/>
        <v>0</v>
      </c>
      <c r="Z80" s="18">
        <f t="shared" si="351"/>
        <v>0</v>
      </c>
      <c r="AA80" s="18">
        <f t="shared" si="461"/>
        <v>0</v>
      </c>
      <c r="AB80" s="18">
        <f t="shared" si="462"/>
        <v>0</v>
      </c>
      <c r="AC80" s="18">
        <f t="shared" si="463"/>
        <v>0</v>
      </c>
      <c r="AD80" s="18">
        <f t="shared" si="464"/>
        <v>0</v>
      </c>
      <c r="AE80" s="18">
        <f t="shared" si="465"/>
        <v>0</v>
      </c>
      <c r="AF80" s="18">
        <f t="shared" si="352"/>
        <v>0</v>
      </c>
      <c r="AG80" s="18">
        <f t="shared" si="353"/>
        <v>0</v>
      </c>
      <c r="AH80" s="18">
        <f t="shared" si="354"/>
        <v>0</v>
      </c>
      <c r="AI80" s="18">
        <f t="shared" si="355"/>
        <v>0</v>
      </c>
      <c r="AJ80" s="85">
        <f t="shared" si="356"/>
        <v>0</v>
      </c>
      <c r="AK80" s="82">
        <v>0</v>
      </c>
      <c r="AL80" s="18">
        <f t="shared" si="357"/>
        <v>0</v>
      </c>
      <c r="AM80" s="18">
        <f t="shared" si="358"/>
        <v>0</v>
      </c>
      <c r="AN80" s="18">
        <f t="shared" si="359"/>
        <v>0</v>
      </c>
      <c r="AO80" s="18">
        <f t="shared" si="360"/>
        <v>0</v>
      </c>
      <c r="AP80" s="18">
        <f t="shared" si="466"/>
        <v>0</v>
      </c>
      <c r="AQ80" s="18">
        <f t="shared" si="467"/>
        <v>0</v>
      </c>
      <c r="AR80" s="18">
        <f t="shared" si="468"/>
        <v>0</v>
      </c>
      <c r="AS80" s="18">
        <f t="shared" si="469"/>
        <v>0</v>
      </c>
      <c r="AT80" s="18">
        <f t="shared" si="470"/>
        <v>0</v>
      </c>
      <c r="AU80" s="18">
        <f t="shared" si="361"/>
        <v>0</v>
      </c>
      <c r="AV80" s="18">
        <f t="shared" si="362"/>
        <v>0</v>
      </c>
      <c r="AW80" s="18">
        <f t="shared" si="363"/>
        <v>0</v>
      </c>
      <c r="AX80" s="18">
        <f t="shared" si="364"/>
        <v>0</v>
      </c>
      <c r="AY80" s="85">
        <f t="shared" si="365"/>
        <v>0</v>
      </c>
      <c r="AZ80" s="82">
        <v>0</v>
      </c>
      <c r="BA80" s="18">
        <f t="shared" si="366"/>
        <v>0</v>
      </c>
      <c r="BB80" s="18">
        <f t="shared" si="367"/>
        <v>0</v>
      </c>
      <c r="BC80" s="18">
        <f t="shared" si="368"/>
        <v>0</v>
      </c>
      <c r="BD80" s="18">
        <f t="shared" si="369"/>
        <v>0</v>
      </c>
      <c r="BE80" s="18">
        <f t="shared" si="471"/>
        <v>0</v>
      </c>
      <c r="BF80" s="18">
        <f t="shared" si="472"/>
        <v>0</v>
      </c>
      <c r="BG80" s="18">
        <f t="shared" si="473"/>
        <v>0</v>
      </c>
      <c r="BH80" s="18">
        <f t="shared" si="474"/>
        <v>0</v>
      </c>
      <c r="BI80" s="18">
        <f t="shared" si="475"/>
        <v>0</v>
      </c>
      <c r="BJ80" s="18">
        <f t="shared" si="370"/>
        <v>0</v>
      </c>
      <c r="BK80" s="18">
        <f t="shared" si="371"/>
        <v>0</v>
      </c>
      <c r="BL80" s="18">
        <f t="shared" si="372"/>
        <v>0</v>
      </c>
      <c r="BM80" s="18">
        <f t="shared" si="373"/>
        <v>0</v>
      </c>
      <c r="BN80" s="85">
        <f t="shared" si="374"/>
        <v>0</v>
      </c>
      <c r="BO80" s="82">
        <v>0</v>
      </c>
      <c r="BP80" s="18">
        <f t="shared" si="375"/>
        <v>0</v>
      </c>
      <c r="BQ80" s="18">
        <f t="shared" si="376"/>
        <v>0</v>
      </c>
      <c r="BR80" s="18">
        <f t="shared" si="377"/>
        <v>0</v>
      </c>
      <c r="BS80" s="18">
        <f t="shared" si="378"/>
        <v>0</v>
      </c>
      <c r="BT80" s="18">
        <f t="shared" si="476"/>
        <v>0</v>
      </c>
      <c r="BU80" s="18">
        <f t="shared" si="477"/>
        <v>0</v>
      </c>
      <c r="BV80" s="18">
        <f t="shared" si="478"/>
        <v>0</v>
      </c>
      <c r="BW80" s="18">
        <f t="shared" si="479"/>
        <v>0</v>
      </c>
      <c r="BX80" s="18">
        <f t="shared" si="480"/>
        <v>0</v>
      </c>
      <c r="BY80" s="18">
        <f t="shared" si="379"/>
        <v>0</v>
      </c>
      <c r="BZ80" s="18">
        <f t="shared" si="380"/>
        <v>0</v>
      </c>
      <c r="CA80" s="18">
        <f t="shared" si="381"/>
        <v>0</v>
      </c>
      <c r="CB80" s="18">
        <f t="shared" si="382"/>
        <v>0</v>
      </c>
      <c r="CC80" s="85">
        <f t="shared" si="383"/>
        <v>0</v>
      </c>
      <c r="CD80" s="82">
        <v>0</v>
      </c>
      <c r="CE80" s="18">
        <f t="shared" si="384"/>
        <v>0</v>
      </c>
      <c r="CF80" s="18">
        <f t="shared" si="385"/>
        <v>0</v>
      </c>
      <c r="CG80" s="18">
        <f t="shared" si="386"/>
        <v>0</v>
      </c>
      <c r="CH80" s="18">
        <f t="shared" si="387"/>
        <v>0</v>
      </c>
      <c r="CI80" s="18">
        <f t="shared" si="481"/>
        <v>0</v>
      </c>
      <c r="CJ80" s="18">
        <f t="shared" si="482"/>
        <v>0</v>
      </c>
      <c r="CK80" s="18">
        <f t="shared" si="483"/>
        <v>0</v>
      </c>
      <c r="CL80" s="18">
        <f t="shared" si="484"/>
        <v>0</v>
      </c>
      <c r="CM80" s="18">
        <f t="shared" si="485"/>
        <v>0</v>
      </c>
      <c r="CN80" s="18">
        <f t="shared" si="388"/>
        <v>0</v>
      </c>
      <c r="CO80" s="18">
        <f t="shared" si="389"/>
        <v>0</v>
      </c>
      <c r="CP80" s="18">
        <f t="shared" si="390"/>
        <v>0</v>
      </c>
      <c r="CQ80" s="18">
        <f t="shared" si="391"/>
        <v>0</v>
      </c>
      <c r="CR80" s="85">
        <f t="shared" si="392"/>
        <v>0</v>
      </c>
      <c r="CS80" s="82">
        <v>0</v>
      </c>
      <c r="CT80" s="18">
        <f t="shared" si="393"/>
        <v>0</v>
      </c>
      <c r="CU80" s="18">
        <f t="shared" si="394"/>
        <v>0</v>
      </c>
      <c r="CV80" s="18">
        <f t="shared" si="395"/>
        <v>0</v>
      </c>
      <c r="CW80" s="18">
        <f t="shared" si="396"/>
        <v>0</v>
      </c>
      <c r="CX80" s="18">
        <f t="shared" si="486"/>
        <v>0</v>
      </c>
      <c r="CY80" s="18">
        <f t="shared" si="487"/>
        <v>0</v>
      </c>
      <c r="CZ80" s="18">
        <f t="shared" si="488"/>
        <v>0</v>
      </c>
      <c r="DA80" s="18">
        <f t="shared" si="489"/>
        <v>0</v>
      </c>
      <c r="DB80" s="18">
        <f t="shared" si="490"/>
        <v>0</v>
      </c>
      <c r="DC80" s="18">
        <f t="shared" si="397"/>
        <v>0</v>
      </c>
      <c r="DD80" s="18">
        <f t="shared" si="398"/>
        <v>0</v>
      </c>
      <c r="DE80" s="18">
        <f t="shared" si="399"/>
        <v>0</v>
      </c>
      <c r="DF80" s="18">
        <f t="shared" si="400"/>
        <v>0</v>
      </c>
      <c r="DG80" s="85">
        <f t="shared" si="401"/>
        <v>0</v>
      </c>
      <c r="DH80" s="82">
        <v>0</v>
      </c>
      <c r="DI80" s="18">
        <f t="shared" si="402"/>
        <v>0</v>
      </c>
      <c r="DJ80" s="18">
        <f t="shared" si="403"/>
        <v>0</v>
      </c>
      <c r="DK80" s="18">
        <f t="shared" si="404"/>
        <v>0</v>
      </c>
      <c r="DL80" s="18">
        <f t="shared" si="405"/>
        <v>0</v>
      </c>
      <c r="DM80" s="18">
        <f t="shared" si="491"/>
        <v>0</v>
      </c>
      <c r="DN80" s="18">
        <f t="shared" si="492"/>
        <v>0</v>
      </c>
      <c r="DO80" s="18">
        <f t="shared" si="493"/>
        <v>0</v>
      </c>
      <c r="DP80" s="18">
        <f t="shared" si="494"/>
        <v>0</v>
      </c>
      <c r="DQ80" s="18">
        <f t="shared" si="495"/>
        <v>0</v>
      </c>
      <c r="DR80" s="18">
        <f t="shared" si="406"/>
        <v>0</v>
      </c>
      <c r="DS80" s="18">
        <f t="shared" si="407"/>
        <v>0</v>
      </c>
      <c r="DT80" s="18">
        <f t="shared" si="408"/>
        <v>0</v>
      </c>
      <c r="DU80" s="18">
        <f t="shared" si="409"/>
        <v>0</v>
      </c>
      <c r="DV80" s="85">
        <f t="shared" si="410"/>
        <v>0</v>
      </c>
      <c r="DW80" s="82">
        <v>0</v>
      </c>
      <c r="DX80" s="18">
        <f t="shared" si="411"/>
        <v>0</v>
      </c>
      <c r="DY80" s="18">
        <f t="shared" si="412"/>
        <v>0</v>
      </c>
      <c r="DZ80" s="18">
        <f t="shared" si="413"/>
        <v>0</v>
      </c>
      <c r="EA80" s="18">
        <f t="shared" si="414"/>
        <v>0</v>
      </c>
      <c r="EB80" s="18">
        <f t="shared" si="496"/>
        <v>0</v>
      </c>
      <c r="EC80" s="18">
        <f t="shared" si="497"/>
        <v>0</v>
      </c>
      <c r="ED80" s="18">
        <f t="shared" si="498"/>
        <v>0</v>
      </c>
      <c r="EE80" s="18">
        <f t="shared" si="499"/>
        <v>0</v>
      </c>
      <c r="EF80" s="18">
        <f t="shared" si="500"/>
        <v>0</v>
      </c>
      <c r="EG80" s="18">
        <f t="shared" si="415"/>
        <v>0</v>
      </c>
      <c r="EH80" s="18">
        <f t="shared" si="416"/>
        <v>0</v>
      </c>
      <c r="EI80" s="18">
        <f t="shared" si="417"/>
        <v>0</v>
      </c>
      <c r="EJ80" s="18">
        <f t="shared" si="418"/>
        <v>0</v>
      </c>
      <c r="EK80" s="85">
        <f t="shared" si="419"/>
        <v>0</v>
      </c>
      <c r="EL80" s="82">
        <v>0</v>
      </c>
      <c r="EM80" s="18">
        <f t="shared" si="420"/>
        <v>0</v>
      </c>
      <c r="EN80" s="18">
        <f t="shared" si="421"/>
        <v>0</v>
      </c>
      <c r="EO80" s="18">
        <f t="shared" si="422"/>
        <v>0</v>
      </c>
      <c r="EP80" s="18">
        <f t="shared" si="423"/>
        <v>0</v>
      </c>
      <c r="EQ80" s="18">
        <f t="shared" si="501"/>
        <v>0</v>
      </c>
      <c r="ER80" s="18">
        <f t="shared" si="502"/>
        <v>0</v>
      </c>
      <c r="ES80" s="18">
        <f t="shared" si="503"/>
        <v>0</v>
      </c>
      <c r="ET80" s="18">
        <f t="shared" si="504"/>
        <v>0</v>
      </c>
      <c r="EU80" s="18">
        <f t="shared" si="505"/>
        <v>0</v>
      </c>
      <c r="EV80" s="18">
        <f t="shared" si="424"/>
        <v>0</v>
      </c>
      <c r="EW80" s="18">
        <f t="shared" si="425"/>
        <v>0</v>
      </c>
      <c r="EX80" s="18">
        <f t="shared" si="426"/>
        <v>0</v>
      </c>
      <c r="EY80" s="18">
        <f t="shared" si="427"/>
        <v>0</v>
      </c>
      <c r="EZ80" s="85">
        <f t="shared" si="428"/>
        <v>0</v>
      </c>
      <c r="FA80" s="82">
        <v>0</v>
      </c>
      <c r="FB80" s="18">
        <f t="shared" si="429"/>
        <v>0</v>
      </c>
      <c r="FC80" s="18">
        <f t="shared" si="430"/>
        <v>0</v>
      </c>
      <c r="FD80" s="18">
        <f t="shared" si="431"/>
        <v>0</v>
      </c>
      <c r="FE80" s="18">
        <f t="shared" si="432"/>
        <v>0</v>
      </c>
      <c r="FF80" s="18">
        <f t="shared" si="506"/>
        <v>0</v>
      </c>
      <c r="FG80" s="18">
        <f t="shared" si="507"/>
        <v>0</v>
      </c>
      <c r="FH80" s="18">
        <f t="shared" si="508"/>
        <v>0</v>
      </c>
      <c r="FI80" s="18">
        <f t="shared" si="509"/>
        <v>0</v>
      </c>
      <c r="FJ80" s="18">
        <f t="shared" si="510"/>
        <v>0</v>
      </c>
      <c r="FK80" s="18">
        <f t="shared" si="433"/>
        <v>0</v>
      </c>
      <c r="FL80" s="18">
        <f t="shared" si="434"/>
        <v>0</v>
      </c>
      <c r="FM80" s="18">
        <f t="shared" si="435"/>
        <v>0</v>
      </c>
      <c r="FN80" s="18">
        <f t="shared" si="436"/>
        <v>0</v>
      </c>
      <c r="FO80" s="85">
        <f t="shared" si="437"/>
        <v>0</v>
      </c>
      <c r="FP80" s="82">
        <v>0</v>
      </c>
      <c r="FQ80" s="18">
        <f t="shared" si="438"/>
        <v>0</v>
      </c>
      <c r="FR80" s="18">
        <f t="shared" si="439"/>
        <v>0</v>
      </c>
      <c r="FS80" s="18">
        <f t="shared" si="440"/>
        <v>0</v>
      </c>
      <c r="FT80" s="18">
        <f t="shared" si="441"/>
        <v>0</v>
      </c>
      <c r="FU80" s="18">
        <f t="shared" si="511"/>
        <v>0</v>
      </c>
      <c r="FV80" s="18">
        <f t="shared" si="512"/>
        <v>0</v>
      </c>
      <c r="FW80" s="18">
        <f t="shared" si="513"/>
        <v>0</v>
      </c>
      <c r="FX80" s="18">
        <f t="shared" si="514"/>
        <v>0</v>
      </c>
      <c r="FY80" s="18">
        <f t="shared" si="515"/>
        <v>0</v>
      </c>
      <c r="FZ80" s="18">
        <f t="shared" si="442"/>
        <v>0</v>
      </c>
      <c r="GA80" s="18">
        <f t="shared" si="443"/>
        <v>0</v>
      </c>
      <c r="GB80" s="18">
        <f t="shared" si="444"/>
        <v>0</v>
      </c>
      <c r="GC80" s="18">
        <f t="shared" si="445"/>
        <v>0</v>
      </c>
      <c r="GD80" s="85">
        <f t="shared" si="446"/>
        <v>0</v>
      </c>
      <c r="GE80" s="82">
        <v>0</v>
      </c>
      <c r="GF80" s="18">
        <f t="shared" si="447"/>
        <v>0</v>
      </c>
      <c r="GG80" s="18">
        <f t="shared" si="448"/>
        <v>0</v>
      </c>
      <c r="GH80" s="18">
        <f t="shared" si="449"/>
        <v>0</v>
      </c>
      <c r="GI80" s="18">
        <f t="shared" si="450"/>
        <v>0</v>
      </c>
      <c r="GJ80" s="18">
        <f t="shared" si="516"/>
        <v>0</v>
      </c>
      <c r="GK80" s="18">
        <f t="shared" si="517"/>
        <v>0</v>
      </c>
      <c r="GL80" s="18">
        <f t="shared" si="518"/>
        <v>0</v>
      </c>
      <c r="GM80" s="18">
        <f t="shared" si="519"/>
        <v>0</v>
      </c>
      <c r="GN80" s="18">
        <f t="shared" si="520"/>
        <v>0</v>
      </c>
      <c r="GO80" s="18">
        <f t="shared" si="451"/>
        <v>0</v>
      </c>
      <c r="GP80" s="18">
        <f t="shared" si="452"/>
        <v>0</v>
      </c>
      <c r="GQ80" s="18">
        <f t="shared" si="453"/>
        <v>0</v>
      </c>
      <c r="GR80" s="18">
        <f t="shared" si="454"/>
        <v>0</v>
      </c>
      <c r="GS80" s="85">
        <f t="shared" si="455"/>
        <v>0</v>
      </c>
    </row>
    <row r="81" spans="1:201" ht="30" x14ac:dyDescent="0.2">
      <c r="A81" s="89">
        <v>75</v>
      </c>
      <c r="B81" s="55" t="s">
        <v>62</v>
      </c>
      <c r="C81" s="71">
        <v>441457</v>
      </c>
      <c r="D81" s="71">
        <v>381037</v>
      </c>
      <c r="E81" s="71">
        <f t="shared" si="337"/>
        <v>0.53672975122006972</v>
      </c>
      <c r="F81" s="99">
        <f t="shared" si="338"/>
        <v>0.46327024877993028</v>
      </c>
      <c r="G81" s="84">
        <v>0</v>
      </c>
      <c r="H81" s="18">
        <f t="shared" si="339"/>
        <v>0</v>
      </c>
      <c r="I81" s="18">
        <f t="shared" si="340"/>
        <v>0</v>
      </c>
      <c r="J81" s="18">
        <f t="shared" si="341"/>
        <v>0</v>
      </c>
      <c r="K81" s="18">
        <f t="shared" si="342"/>
        <v>0</v>
      </c>
      <c r="L81" s="18">
        <f t="shared" si="456"/>
        <v>0</v>
      </c>
      <c r="M81" s="18">
        <f t="shared" si="457"/>
        <v>0</v>
      </c>
      <c r="N81" s="18">
        <f t="shared" si="458"/>
        <v>0</v>
      </c>
      <c r="O81" s="18">
        <f t="shared" si="459"/>
        <v>0</v>
      </c>
      <c r="P81" s="18">
        <f t="shared" si="460"/>
        <v>0</v>
      </c>
      <c r="Q81" s="18">
        <f t="shared" si="343"/>
        <v>0</v>
      </c>
      <c r="R81" s="18">
        <f t="shared" si="344"/>
        <v>0</v>
      </c>
      <c r="S81" s="18">
        <f t="shared" si="345"/>
        <v>0</v>
      </c>
      <c r="T81" s="18">
        <f t="shared" si="346"/>
        <v>0</v>
      </c>
      <c r="U81" s="85">
        <f t="shared" si="347"/>
        <v>0</v>
      </c>
      <c r="V81" s="82">
        <v>0</v>
      </c>
      <c r="W81" s="18">
        <f t="shared" si="348"/>
        <v>0</v>
      </c>
      <c r="X81" s="18">
        <f t="shared" si="349"/>
        <v>0</v>
      </c>
      <c r="Y81" s="18">
        <f t="shared" si="350"/>
        <v>0</v>
      </c>
      <c r="Z81" s="18">
        <f t="shared" si="351"/>
        <v>0</v>
      </c>
      <c r="AA81" s="18">
        <f t="shared" si="461"/>
        <v>0</v>
      </c>
      <c r="AB81" s="18">
        <f t="shared" si="462"/>
        <v>0</v>
      </c>
      <c r="AC81" s="18">
        <f t="shared" si="463"/>
        <v>0</v>
      </c>
      <c r="AD81" s="18">
        <f t="shared" si="464"/>
        <v>0</v>
      </c>
      <c r="AE81" s="18">
        <f t="shared" si="465"/>
        <v>0</v>
      </c>
      <c r="AF81" s="18">
        <f t="shared" si="352"/>
        <v>0</v>
      </c>
      <c r="AG81" s="18">
        <f t="shared" si="353"/>
        <v>0</v>
      </c>
      <c r="AH81" s="18">
        <f t="shared" si="354"/>
        <v>0</v>
      </c>
      <c r="AI81" s="18">
        <f t="shared" si="355"/>
        <v>0</v>
      </c>
      <c r="AJ81" s="85">
        <f t="shared" si="356"/>
        <v>0</v>
      </c>
      <c r="AK81" s="82">
        <v>0</v>
      </c>
      <c r="AL81" s="18">
        <f t="shared" si="357"/>
        <v>0</v>
      </c>
      <c r="AM81" s="18">
        <f t="shared" si="358"/>
        <v>0</v>
      </c>
      <c r="AN81" s="18">
        <f t="shared" si="359"/>
        <v>0</v>
      </c>
      <c r="AO81" s="18">
        <f t="shared" si="360"/>
        <v>0</v>
      </c>
      <c r="AP81" s="18">
        <f t="shared" si="466"/>
        <v>0</v>
      </c>
      <c r="AQ81" s="18">
        <f t="shared" si="467"/>
        <v>0</v>
      </c>
      <c r="AR81" s="18">
        <f t="shared" si="468"/>
        <v>0</v>
      </c>
      <c r="AS81" s="18">
        <f t="shared" si="469"/>
        <v>0</v>
      </c>
      <c r="AT81" s="18">
        <f t="shared" si="470"/>
        <v>0</v>
      </c>
      <c r="AU81" s="18">
        <f t="shared" si="361"/>
        <v>0</v>
      </c>
      <c r="AV81" s="18">
        <f t="shared" si="362"/>
        <v>0</v>
      </c>
      <c r="AW81" s="18">
        <f t="shared" si="363"/>
        <v>0</v>
      </c>
      <c r="AX81" s="18">
        <f t="shared" si="364"/>
        <v>0</v>
      </c>
      <c r="AY81" s="85">
        <f t="shared" si="365"/>
        <v>0</v>
      </c>
      <c r="AZ81" s="82">
        <v>0</v>
      </c>
      <c r="BA81" s="18">
        <f t="shared" si="366"/>
        <v>0</v>
      </c>
      <c r="BB81" s="18">
        <f t="shared" si="367"/>
        <v>0</v>
      </c>
      <c r="BC81" s="18">
        <f t="shared" si="368"/>
        <v>0</v>
      </c>
      <c r="BD81" s="18">
        <f t="shared" si="369"/>
        <v>0</v>
      </c>
      <c r="BE81" s="18">
        <f t="shared" si="471"/>
        <v>0</v>
      </c>
      <c r="BF81" s="18">
        <f t="shared" si="472"/>
        <v>0</v>
      </c>
      <c r="BG81" s="18">
        <f t="shared" si="473"/>
        <v>0</v>
      </c>
      <c r="BH81" s="18">
        <f t="shared" si="474"/>
        <v>0</v>
      </c>
      <c r="BI81" s="18">
        <f t="shared" si="475"/>
        <v>0</v>
      </c>
      <c r="BJ81" s="18">
        <f t="shared" si="370"/>
        <v>0</v>
      </c>
      <c r="BK81" s="18">
        <f t="shared" si="371"/>
        <v>0</v>
      </c>
      <c r="BL81" s="18">
        <f t="shared" si="372"/>
        <v>0</v>
      </c>
      <c r="BM81" s="18">
        <f t="shared" si="373"/>
        <v>0</v>
      </c>
      <c r="BN81" s="85">
        <f t="shared" si="374"/>
        <v>0</v>
      </c>
      <c r="BO81" s="82">
        <v>0</v>
      </c>
      <c r="BP81" s="18">
        <f t="shared" si="375"/>
        <v>0</v>
      </c>
      <c r="BQ81" s="18">
        <f t="shared" si="376"/>
        <v>0</v>
      </c>
      <c r="BR81" s="18">
        <f t="shared" si="377"/>
        <v>0</v>
      </c>
      <c r="BS81" s="18">
        <f t="shared" si="378"/>
        <v>0</v>
      </c>
      <c r="BT81" s="18">
        <f t="shared" si="476"/>
        <v>0</v>
      </c>
      <c r="BU81" s="18">
        <f t="shared" si="477"/>
        <v>0</v>
      </c>
      <c r="BV81" s="18">
        <f t="shared" si="478"/>
        <v>0</v>
      </c>
      <c r="BW81" s="18">
        <f t="shared" si="479"/>
        <v>0</v>
      </c>
      <c r="BX81" s="18">
        <f t="shared" si="480"/>
        <v>0</v>
      </c>
      <c r="BY81" s="18">
        <f t="shared" si="379"/>
        <v>0</v>
      </c>
      <c r="BZ81" s="18">
        <f t="shared" si="380"/>
        <v>0</v>
      </c>
      <c r="CA81" s="18">
        <f t="shared" si="381"/>
        <v>0</v>
      </c>
      <c r="CB81" s="18">
        <f t="shared" si="382"/>
        <v>0</v>
      </c>
      <c r="CC81" s="85">
        <f t="shared" si="383"/>
        <v>0</v>
      </c>
      <c r="CD81" s="82">
        <v>0</v>
      </c>
      <c r="CE81" s="18">
        <f t="shared" si="384"/>
        <v>0</v>
      </c>
      <c r="CF81" s="18">
        <f t="shared" si="385"/>
        <v>0</v>
      </c>
      <c r="CG81" s="18">
        <f t="shared" si="386"/>
        <v>0</v>
      </c>
      <c r="CH81" s="18">
        <f t="shared" si="387"/>
        <v>0</v>
      </c>
      <c r="CI81" s="18">
        <f t="shared" si="481"/>
        <v>0</v>
      </c>
      <c r="CJ81" s="18">
        <f t="shared" si="482"/>
        <v>0</v>
      </c>
      <c r="CK81" s="18">
        <f t="shared" si="483"/>
        <v>0</v>
      </c>
      <c r="CL81" s="18">
        <f t="shared" si="484"/>
        <v>0</v>
      </c>
      <c r="CM81" s="18">
        <f t="shared" si="485"/>
        <v>0</v>
      </c>
      <c r="CN81" s="18">
        <f t="shared" si="388"/>
        <v>0</v>
      </c>
      <c r="CO81" s="18">
        <f t="shared" si="389"/>
        <v>0</v>
      </c>
      <c r="CP81" s="18">
        <f t="shared" si="390"/>
        <v>0</v>
      </c>
      <c r="CQ81" s="18">
        <f t="shared" si="391"/>
        <v>0</v>
      </c>
      <c r="CR81" s="85">
        <f t="shared" si="392"/>
        <v>0</v>
      </c>
      <c r="CS81" s="82">
        <v>0</v>
      </c>
      <c r="CT81" s="18">
        <f t="shared" si="393"/>
        <v>0</v>
      </c>
      <c r="CU81" s="18">
        <f t="shared" si="394"/>
        <v>0</v>
      </c>
      <c r="CV81" s="18">
        <f t="shared" si="395"/>
        <v>0</v>
      </c>
      <c r="CW81" s="18">
        <f t="shared" si="396"/>
        <v>0</v>
      </c>
      <c r="CX81" s="18">
        <f t="shared" si="486"/>
        <v>0</v>
      </c>
      <c r="CY81" s="18">
        <f t="shared" si="487"/>
        <v>0</v>
      </c>
      <c r="CZ81" s="18">
        <f t="shared" si="488"/>
        <v>0</v>
      </c>
      <c r="DA81" s="18">
        <f t="shared" si="489"/>
        <v>0</v>
      </c>
      <c r="DB81" s="18">
        <f t="shared" si="490"/>
        <v>0</v>
      </c>
      <c r="DC81" s="18">
        <f t="shared" si="397"/>
        <v>0</v>
      </c>
      <c r="DD81" s="18">
        <f t="shared" si="398"/>
        <v>0</v>
      </c>
      <c r="DE81" s="18">
        <f t="shared" si="399"/>
        <v>0</v>
      </c>
      <c r="DF81" s="18">
        <f t="shared" si="400"/>
        <v>0</v>
      </c>
      <c r="DG81" s="85">
        <f t="shared" si="401"/>
        <v>0</v>
      </c>
      <c r="DH81" s="82">
        <v>0</v>
      </c>
      <c r="DI81" s="18">
        <f t="shared" si="402"/>
        <v>0</v>
      </c>
      <c r="DJ81" s="18">
        <f t="shared" si="403"/>
        <v>0</v>
      </c>
      <c r="DK81" s="18">
        <f t="shared" si="404"/>
        <v>0</v>
      </c>
      <c r="DL81" s="18">
        <f t="shared" si="405"/>
        <v>0</v>
      </c>
      <c r="DM81" s="18">
        <f t="shared" si="491"/>
        <v>0</v>
      </c>
      <c r="DN81" s="18">
        <f t="shared" si="492"/>
        <v>0</v>
      </c>
      <c r="DO81" s="18">
        <f t="shared" si="493"/>
        <v>0</v>
      </c>
      <c r="DP81" s="18">
        <f t="shared" si="494"/>
        <v>0</v>
      </c>
      <c r="DQ81" s="18">
        <f t="shared" si="495"/>
        <v>0</v>
      </c>
      <c r="DR81" s="18">
        <f t="shared" si="406"/>
        <v>0</v>
      </c>
      <c r="DS81" s="18">
        <f t="shared" si="407"/>
        <v>0</v>
      </c>
      <c r="DT81" s="18">
        <f t="shared" si="408"/>
        <v>0</v>
      </c>
      <c r="DU81" s="18">
        <f t="shared" si="409"/>
        <v>0</v>
      </c>
      <c r="DV81" s="85">
        <f t="shared" si="410"/>
        <v>0</v>
      </c>
      <c r="DW81" s="82">
        <v>0</v>
      </c>
      <c r="DX81" s="18">
        <f t="shared" si="411"/>
        <v>0</v>
      </c>
      <c r="DY81" s="18">
        <f t="shared" si="412"/>
        <v>0</v>
      </c>
      <c r="DZ81" s="18">
        <f t="shared" si="413"/>
        <v>0</v>
      </c>
      <c r="EA81" s="18">
        <f t="shared" si="414"/>
        <v>0</v>
      </c>
      <c r="EB81" s="18">
        <f t="shared" si="496"/>
        <v>0</v>
      </c>
      <c r="EC81" s="18">
        <f t="shared" si="497"/>
        <v>0</v>
      </c>
      <c r="ED81" s="18">
        <f t="shared" si="498"/>
        <v>0</v>
      </c>
      <c r="EE81" s="18">
        <f t="shared" si="499"/>
        <v>0</v>
      </c>
      <c r="EF81" s="18">
        <f t="shared" si="500"/>
        <v>0</v>
      </c>
      <c r="EG81" s="18">
        <f t="shared" si="415"/>
        <v>0</v>
      </c>
      <c r="EH81" s="18">
        <f t="shared" si="416"/>
        <v>0</v>
      </c>
      <c r="EI81" s="18">
        <f t="shared" si="417"/>
        <v>0</v>
      </c>
      <c r="EJ81" s="18">
        <f t="shared" si="418"/>
        <v>0</v>
      </c>
      <c r="EK81" s="85">
        <f t="shared" si="419"/>
        <v>0</v>
      </c>
      <c r="EL81" s="82">
        <v>0</v>
      </c>
      <c r="EM81" s="18">
        <f t="shared" si="420"/>
        <v>0</v>
      </c>
      <c r="EN81" s="18">
        <f t="shared" si="421"/>
        <v>0</v>
      </c>
      <c r="EO81" s="18">
        <f t="shared" si="422"/>
        <v>0</v>
      </c>
      <c r="EP81" s="18">
        <f t="shared" si="423"/>
        <v>0</v>
      </c>
      <c r="EQ81" s="18">
        <f t="shared" si="501"/>
        <v>0</v>
      </c>
      <c r="ER81" s="18">
        <f t="shared" si="502"/>
        <v>0</v>
      </c>
      <c r="ES81" s="18">
        <f t="shared" si="503"/>
        <v>0</v>
      </c>
      <c r="ET81" s="18">
        <f t="shared" si="504"/>
        <v>0</v>
      </c>
      <c r="EU81" s="18">
        <f t="shared" si="505"/>
        <v>0</v>
      </c>
      <c r="EV81" s="18">
        <f t="shared" si="424"/>
        <v>0</v>
      </c>
      <c r="EW81" s="18">
        <f t="shared" si="425"/>
        <v>0</v>
      </c>
      <c r="EX81" s="18">
        <f t="shared" si="426"/>
        <v>0</v>
      </c>
      <c r="EY81" s="18">
        <f t="shared" si="427"/>
        <v>0</v>
      </c>
      <c r="EZ81" s="85">
        <f t="shared" si="428"/>
        <v>0</v>
      </c>
      <c r="FA81" s="82">
        <v>0</v>
      </c>
      <c r="FB81" s="18">
        <f t="shared" si="429"/>
        <v>0</v>
      </c>
      <c r="FC81" s="18">
        <f t="shared" si="430"/>
        <v>0</v>
      </c>
      <c r="FD81" s="18">
        <f t="shared" si="431"/>
        <v>0</v>
      </c>
      <c r="FE81" s="18">
        <f t="shared" si="432"/>
        <v>0</v>
      </c>
      <c r="FF81" s="18">
        <f t="shared" si="506"/>
        <v>0</v>
      </c>
      <c r="FG81" s="18">
        <f t="shared" si="507"/>
        <v>0</v>
      </c>
      <c r="FH81" s="18">
        <f t="shared" si="508"/>
        <v>0</v>
      </c>
      <c r="FI81" s="18">
        <f t="shared" si="509"/>
        <v>0</v>
      </c>
      <c r="FJ81" s="18">
        <f t="shared" si="510"/>
        <v>0</v>
      </c>
      <c r="FK81" s="18">
        <f t="shared" si="433"/>
        <v>0</v>
      </c>
      <c r="FL81" s="18">
        <f t="shared" si="434"/>
        <v>0</v>
      </c>
      <c r="FM81" s="18">
        <f t="shared" si="435"/>
        <v>0</v>
      </c>
      <c r="FN81" s="18">
        <f t="shared" si="436"/>
        <v>0</v>
      </c>
      <c r="FO81" s="85">
        <f t="shared" si="437"/>
        <v>0</v>
      </c>
      <c r="FP81" s="82">
        <v>0</v>
      </c>
      <c r="FQ81" s="18">
        <f t="shared" si="438"/>
        <v>0</v>
      </c>
      <c r="FR81" s="18">
        <f t="shared" si="439"/>
        <v>0</v>
      </c>
      <c r="FS81" s="18">
        <f t="shared" si="440"/>
        <v>0</v>
      </c>
      <c r="FT81" s="18">
        <f t="shared" si="441"/>
        <v>0</v>
      </c>
      <c r="FU81" s="18">
        <f t="shared" si="511"/>
        <v>0</v>
      </c>
      <c r="FV81" s="18">
        <f t="shared" si="512"/>
        <v>0</v>
      </c>
      <c r="FW81" s="18">
        <f t="shared" si="513"/>
        <v>0</v>
      </c>
      <c r="FX81" s="18">
        <f t="shared" si="514"/>
        <v>0</v>
      </c>
      <c r="FY81" s="18">
        <f t="shared" si="515"/>
        <v>0</v>
      </c>
      <c r="FZ81" s="18">
        <f t="shared" si="442"/>
        <v>0</v>
      </c>
      <c r="GA81" s="18">
        <f t="shared" si="443"/>
        <v>0</v>
      </c>
      <c r="GB81" s="18">
        <f t="shared" si="444"/>
        <v>0</v>
      </c>
      <c r="GC81" s="18">
        <f t="shared" si="445"/>
        <v>0</v>
      </c>
      <c r="GD81" s="85">
        <f t="shared" si="446"/>
        <v>0</v>
      </c>
      <c r="GE81" s="82">
        <v>0</v>
      </c>
      <c r="GF81" s="18">
        <f t="shared" si="447"/>
        <v>0</v>
      </c>
      <c r="GG81" s="18">
        <f t="shared" si="448"/>
        <v>0</v>
      </c>
      <c r="GH81" s="18">
        <f t="shared" si="449"/>
        <v>0</v>
      </c>
      <c r="GI81" s="18">
        <f t="shared" si="450"/>
        <v>0</v>
      </c>
      <c r="GJ81" s="18">
        <f t="shared" si="516"/>
        <v>0</v>
      </c>
      <c r="GK81" s="18">
        <f t="shared" si="517"/>
        <v>0</v>
      </c>
      <c r="GL81" s="18">
        <f t="shared" si="518"/>
        <v>0</v>
      </c>
      <c r="GM81" s="18">
        <f t="shared" si="519"/>
        <v>0</v>
      </c>
      <c r="GN81" s="18">
        <f t="shared" si="520"/>
        <v>0</v>
      </c>
      <c r="GO81" s="18">
        <f t="shared" si="451"/>
        <v>0</v>
      </c>
      <c r="GP81" s="18">
        <f t="shared" si="452"/>
        <v>0</v>
      </c>
      <c r="GQ81" s="18">
        <f t="shared" si="453"/>
        <v>0</v>
      </c>
      <c r="GR81" s="18">
        <f t="shared" si="454"/>
        <v>0</v>
      </c>
      <c r="GS81" s="85">
        <f t="shared" si="455"/>
        <v>0</v>
      </c>
    </row>
    <row r="82" spans="1:201" x14ac:dyDescent="0.2">
      <c r="A82" s="89">
        <v>76</v>
      </c>
      <c r="B82" s="55" t="s">
        <v>59</v>
      </c>
      <c r="C82" s="71">
        <v>441457</v>
      </c>
      <c r="D82" s="71">
        <v>381037</v>
      </c>
      <c r="E82" s="71">
        <f t="shared" si="337"/>
        <v>0.53672975122006972</v>
      </c>
      <c r="F82" s="99">
        <f t="shared" si="338"/>
        <v>0.46327024877993028</v>
      </c>
      <c r="G82" s="84">
        <v>0</v>
      </c>
      <c r="H82" s="18">
        <f t="shared" si="339"/>
        <v>0</v>
      </c>
      <c r="I82" s="18">
        <f t="shared" si="340"/>
        <v>0</v>
      </c>
      <c r="J82" s="18">
        <f t="shared" si="341"/>
        <v>0</v>
      </c>
      <c r="K82" s="18">
        <f t="shared" si="342"/>
        <v>0</v>
      </c>
      <c r="L82" s="18">
        <f t="shared" si="456"/>
        <v>0</v>
      </c>
      <c r="M82" s="18">
        <f t="shared" si="457"/>
        <v>0</v>
      </c>
      <c r="N82" s="18">
        <f t="shared" si="458"/>
        <v>0</v>
      </c>
      <c r="O82" s="18">
        <f t="shared" si="459"/>
        <v>0</v>
      </c>
      <c r="P82" s="18">
        <f t="shared" si="460"/>
        <v>0</v>
      </c>
      <c r="Q82" s="18">
        <f t="shared" si="343"/>
        <v>0</v>
      </c>
      <c r="R82" s="18">
        <f t="shared" si="344"/>
        <v>0</v>
      </c>
      <c r="S82" s="18">
        <f t="shared" si="345"/>
        <v>0</v>
      </c>
      <c r="T82" s="18">
        <f t="shared" si="346"/>
        <v>0</v>
      </c>
      <c r="U82" s="85">
        <f t="shared" si="347"/>
        <v>0</v>
      </c>
      <c r="V82" s="82">
        <v>0</v>
      </c>
      <c r="W82" s="18">
        <f t="shared" si="348"/>
        <v>0</v>
      </c>
      <c r="X82" s="18">
        <f t="shared" si="349"/>
        <v>0</v>
      </c>
      <c r="Y82" s="18">
        <f t="shared" si="350"/>
        <v>0</v>
      </c>
      <c r="Z82" s="18">
        <f t="shared" si="351"/>
        <v>0</v>
      </c>
      <c r="AA82" s="18">
        <f t="shared" si="461"/>
        <v>0</v>
      </c>
      <c r="AB82" s="18">
        <f t="shared" si="462"/>
        <v>0</v>
      </c>
      <c r="AC82" s="18">
        <f t="shared" si="463"/>
        <v>0</v>
      </c>
      <c r="AD82" s="18">
        <f t="shared" si="464"/>
        <v>0</v>
      </c>
      <c r="AE82" s="18">
        <f t="shared" si="465"/>
        <v>0</v>
      </c>
      <c r="AF82" s="18">
        <f t="shared" si="352"/>
        <v>0</v>
      </c>
      <c r="AG82" s="18">
        <f t="shared" si="353"/>
        <v>0</v>
      </c>
      <c r="AH82" s="18">
        <f t="shared" si="354"/>
        <v>0</v>
      </c>
      <c r="AI82" s="18">
        <f t="shared" si="355"/>
        <v>0</v>
      </c>
      <c r="AJ82" s="85">
        <f t="shared" si="356"/>
        <v>0</v>
      </c>
      <c r="AK82" s="82">
        <v>0</v>
      </c>
      <c r="AL82" s="18">
        <f t="shared" si="357"/>
        <v>0</v>
      </c>
      <c r="AM82" s="18">
        <f t="shared" si="358"/>
        <v>0</v>
      </c>
      <c r="AN82" s="18">
        <f t="shared" si="359"/>
        <v>0</v>
      </c>
      <c r="AO82" s="18">
        <f t="shared" si="360"/>
        <v>0</v>
      </c>
      <c r="AP82" s="18">
        <f t="shared" si="466"/>
        <v>0</v>
      </c>
      <c r="AQ82" s="18">
        <f t="shared" si="467"/>
        <v>0</v>
      </c>
      <c r="AR82" s="18">
        <f t="shared" si="468"/>
        <v>0</v>
      </c>
      <c r="AS82" s="18">
        <f t="shared" si="469"/>
        <v>0</v>
      </c>
      <c r="AT82" s="18">
        <f t="shared" si="470"/>
        <v>0</v>
      </c>
      <c r="AU82" s="18">
        <f t="shared" si="361"/>
        <v>0</v>
      </c>
      <c r="AV82" s="18">
        <f t="shared" si="362"/>
        <v>0</v>
      </c>
      <c r="AW82" s="18">
        <f t="shared" si="363"/>
        <v>0</v>
      </c>
      <c r="AX82" s="18">
        <f t="shared" si="364"/>
        <v>0</v>
      </c>
      <c r="AY82" s="85">
        <f t="shared" si="365"/>
        <v>0</v>
      </c>
      <c r="AZ82" s="82">
        <v>0</v>
      </c>
      <c r="BA82" s="18">
        <f t="shared" si="366"/>
        <v>0</v>
      </c>
      <c r="BB82" s="18">
        <f t="shared" si="367"/>
        <v>0</v>
      </c>
      <c r="BC82" s="18">
        <f t="shared" si="368"/>
        <v>0</v>
      </c>
      <c r="BD82" s="18">
        <f t="shared" si="369"/>
        <v>0</v>
      </c>
      <c r="BE82" s="18">
        <f t="shared" si="471"/>
        <v>0</v>
      </c>
      <c r="BF82" s="18">
        <f t="shared" si="472"/>
        <v>0</v>
      </c>
      <c r="BG82" s="18">
        <f t="shared" si="473"/>
        <v>0</v>
      </c>
      <c r="BH82" s="18">
        <f t="shared" si="474"/>
        <v>0</v>
      </c>
      <c r="BI82" s="18">
        <f t="shared" si="475"/>
        <v>0</v>
      </c>
      <c r="BJ82" s="18">
        <f t="shared" si="370"/>
        <v>0</v>
      </c>
      <c r="BK82" s="18">
        <f t="shared" si="371"/>
        <v>0</v>
      </c>
      <c r="BL82" s="18">
        <f t="shared" si="372"/>
        <v>0</v>
      </c>
      <c r="BM82" s="18">
        <f t="shared" si="373"/>
        <v>0</v>
      </c>
      <c r="BN82" s="85">
        <f t="shared" si="374"/>
        <v>0</v>
      </c>
      <c r="BO82" s="82">
        <v>0</v>
      </c>
      <c r="BP82" s="18">
        <f t="shared" si="375"/>
        <v>0</v>
      </c>
      <c r="BQ82" s="18">
        <f t="shared" si="376"/>
        <v>0</v>
      </c>
      <c r="BR82" s="18">
        <f t="shared" si="377"/>
        <v>0</v>
      </c>
      <c r="BS82" s="18">
        <f t="shared" si="378"/>
        <v>0</v>
      </c>
      <c r="BT82" s="18">
        <f t="shared" si="476"/>
        <v>0</v>
      </c>
      <c r="BU82" s="18">
        <f t="shared" si="477"/>
        <v>0</v>
      </c>
      <c r="BV82" s="18">
        <f t="shared" si="478"/>
        <v>0</v>
      </c>
      <c r="BW82" s="18">
        <f t="shared" si="479"/>
        <v>0</v>
      </c>
      <c r="BX82" s="18">
        <f t="shared" si="480"/>
        <v>0</v>
      </c>
      <c r="BY82" s="18">
        <f t="shared" si="379"/>
        <v>0</v>
      </c>
      <c r="BZ82" s="18">
        <f t="shared" si="380"/>
        <v>0</v>
      </c>
      <c r="CA82" s="18">
        <f t="shared" si="381"/>
        <v>0</v>
      </c>
      <c r="CB82" s="18">
        <f t="shared" si="382"/>
        <v>0</v>
      </c>
      <c r="CC82" s="85">
        <f t="shared" si="383"/>
        <v>0</v>
      </c>
      <c r="CD82" s="82">
        <v>0</v>
      </c>
      <c r="CE82" s="18">
        <f t="shared" si="384"/>
        <v>0</v>
      </c>
      <c r="CF82" s="18">
        <f t="shared" si="385"/>
        <v>0</v>
      </c>
      <c r="CG82" s="18">
        <f t="shared" si="386"/>
        <v>0</v>
      </c>
      <c r="CH82" s="18">
        <f t="shared" si="387"/>
        <v>0</v>
      </c>
      <c r="CI82" s="18">
        <f t="shared" si="481"/>
        <v>0</v>
      </c>
      <c r="CJ82" s="18">
        <f t="shared" si="482"/>
        <v>0</v>
      </c>
      <c r="CK82" s="18">
        <f t="shared" si="483"/>
        <v>0</v>
      </c>
      <c r="CL82" s="18">
        <f t="shared" si="484"/>
        <v>0</v>
      </c>
      <c r="CM82" s="18">
        <f t="shared" si="485"/>
        <v>0</v>
      </c>
      <c r="CN82" s="18">
        <f t="shared" si="388"/>
        <v>0</v>
      </c>
      <c r="CO82" s="18">
        <f t="shared" si="389"/>
        <v>0</v>
      </c>
      <c r="CP82" s="18">
        <f t="shared" si="390"/>
        <v>0</v>
      </c>
      <c r="CQ82" s="18">
        <f t="shared" si="391"/>
        <v>0</v>
      </c>
      <c r="CR82" s="85">
        <f t="shared" si="392"/>
        <v>0</v>
      </c>
      <c r="CS82" s="82">
        <v>0</v>
      </c>
      <c r="CT82" s="18">
        <f t="shared" si="393"/>
        <v>0</v>
      </c>
      <c r="CU82" s="18">
        <f t="shared" si="394"/>
        <v>0</v>
      </c>
      <c r="CV82" s="18">
        <f t="shared" si="395"/>
        <v>0</v>
      </c>
      <c r="CW82" s="18">
        <f t="shared" si="396"/>
        <v>0</v>
      </c>
      <c r="CX82" s="18">
        <f t="shared" si="486"/>
        <v>0</v>
      </c>
      <c r="CY82" s="18">
        <f t="shared" si="487"/>
        <v>0</v>
      </c>
      <c r="CZ82" s="18">
        <f t="shared" si="488"/>
        <v>0</v>
      </c>
      <c r="DA82" s="18">
        <f t="shared" si="489"/>
        <v>0</v>
      </c>
      <c r="DB82" s="18">
        <f t="shared" si="490"/>
        <v>0</v>
      </c>
      <c r="DC82" s="18">
        <f t="shared" si="397"/>
        <v>0</v>
      </c>
      <c r="DD82" s="18">
        <f t="shared" si="398"/>
        <v>0</v>
      </c>
      <c r="DE82" s="18">
        <f t="shared" si="399"/>
        <v>0</v>
      </c>
      <c r="DF82" s="18">
        <f t="shared" si="400"/>
        <v>0</v>
      </c>
      <c r="DG82" s="85">
        <f t="shared" si="401"/>
        <v>0</v>
      </c>
      <c r="DH82" s="82">
        <v>0</v>
      </c>
      <c r="DI82" s="18">
        <f t="shared" si="402"/>
        <v>0</v>
      </c>
      <c r="DJ82" s="18">
        <f t="shared" si="403"/>
        <v>0</v>
      </c>
      <c r="DK82" s="18">
        <f t="shared" si="404"/>
        <v>0</v>
      </c>
      <c r="DL82" s="18">
        <f t="shared" si="405"/>
        <v>0</v>
      </c>
      <c r="DM82" s="18">
        <f t="shared" si="491"/>
        <v>0</v>
      </c>
      <c r="DN82" s="18">
        <f t="shared" si="492"/>
        <v>0</v>
      </c>
      <c r="DO82" s="18">
        <f t="shared" si="493"/>
        <v>0</v>
      </c>
      <c r="DP82" s="18">
        <f t="shared" si="494"/>
        <v>0</v>
      </c>
      <c r="DQ82" s="18">
        <f t="shared" si="495"/>
        <v>0</v>
      </c>
      <c r="DR82" s="18">
        <f t="shared" si="406"/>
        <v>0</v>
      </c>
      <c r="DS82" s="18">
        <f t="shared" si="407"/>
        <v>0</v>
      </c>
      <c r="DT82" s="18">
        <f t="shared" si="408"/>
        <v>0</v>
      </c>
      <c r="DU82" s="18">
        <f t="shared" si="409"/>
        <v>0</v>
      </c>
      <c r="DV82" s="85">
        <f t="shared" si="410"/>
        <v>0</v>
      </c>
      <c r="DW82" s="82">
        <v>0</v>
      </c>
      <c r="DX82" s="18">
        <f t="shared" si="411"/>
        <v>0</v>
      </c>
      <c r="DY82" s="18">
        <f t="shared" si="412"/>
        <v>0</v>
      </c>
      <c r="DZ82" s="18">
        <f t="shared" si="413"/>
        <v>0</v>
      </c>
      <c r="EA82" s="18">
        <f t="shared" si="414"/>
        <v>0</v>
      </c>
      <c r="EB82" s="18">
        <f t="shared" si="496"/>
        <v>0</v>
      </c>
      <c r="EC82" s="18">
        <f t="shared" si="497"/>
        <v>0</v>
      </c>
      <c r="ED82" s="18">
        <f t="shared" si="498"/>
        <v>0</v>
      </c>
      <c r="EE82" s="18">
        <f t="shared" si="499"/>
        <v>0</v>
      </c>
      <c r="EF82" s="18">
        <f t="shared" si="500"/>
        <v>0</v>
      </c>
      <c r="EG82" s="18">
        <f t="shared" si="415"/>
        <v>0</v>
      </c>
      <c r="EH82" s="18">
        <f t="shared" si="416"/>
        <v>0</v>
      </c>
      <c r="EI82" s="18">
        <f t="shared" si="417"/>
        <v>0</v>
      </c>
      <c r="EJ82" s="18">
        <f t="shared" si="418"/>
        <v>0</v>
      </c>
      <c r="EK82" s="85">
        <f t="shared" si="419"/>
        <v>0</v>
      </c>
      <c r="EL82" s="82">
        <v>0</v>
      </c>
      <c r="EM82" s="18">
        <f t="shared" si="420"/>
        <v>0</v>
      </c>
      <c r="EN82" s="18">
        <f t="shared" si="421"/>
        <v>0</v>
      </c>
      <c r="EO82" s="18">
        <f t="shared" si="422"/>
        <v>0</v>
      </c>
      <c r="EP82" s="18">
        <f t="shared" si="423"/>
        <v>0</v>
      </c>
      <c r="EQ82" s="18">
        <f t="shared" si="501"/>
        <v>0</v>
      </c>
      <c r="ER82" s="18">
        <f t="shared" si="502"/>
        <v>0</v>
      </c>
      <c r="ES82" s="18">
        <f t="shared" si="503"/>
        <v>0</v>
      </c>
      <c r="ET82" s="18">
        <f t="shared" si="504"/>
        <v>0</v>
      </c>
      <c r="EU82" s="18">
        <f t="shared" si="505"/>
        <v>0</v>
      </c>
      <c r="EV82" s="18">
        <f t="shared" si="424"/>
        <v>0</v>
      </c>
      <c r="EW82" s="18">
        <f t="shared" si="425"/>
        <v>0</v>
      </c>
      <c r="EX82" s="18">
        <f t="shared" si="426"/>
        <v>0</v>
      </c>
      <c r="EY82" s="18">
        <f t="shared" si="427"/>
        <v>0</v>
      </c>
      <c r="EZ82" s="85">
        <f t="shared" si="428"/>
        <v>0</v>
      </c>
      <c r="FA82" s="82">
        <v>0</v>
      </c>
      <c r="FB82" s="18">
        <f t="shared" si="429"/>
        <v>0</v>
      </c>
      <c r="FC82" s="18">
        <f t="shared" si="430"/>
        <v>0</v>
      </c>
      <c r="FD82" s="18">
        <f t="shared" si="431"/>
        <v>0</v>
      </c>
      <c r="FE82" s="18">
        <f t="shared" si="432"/>
        <v>0</v>
      </c>
      <c r="FF82" s="18">
        <f t="shared" si="506"/>
        <v>0</v>
      </c>
      <c r="FG82" s="18">
        <f t="shared" si="507"/>
        <v>0</v>
      </c>
      <c r="FH82" s="18">
        <f t="shared" si="508"/>
        <v>0</v>
      </c>
      <c r="FI82" s="18">
        <f t="shared" si="509"/>
        <v>0</v>
      </c>
      <c r="FJ82" s="18">
        <f t="shared" si="510"/>
        <v>0</v>
      </c>
      <c r="FK82" s="18">
        <f t="shared" si="433"/>
        <v>0</v>
      </c>
      <c r="FL82" s="18">
        <f t="shared" si="434"/>
        <v>0</v>
      </c>
      <c r="FM82" s="18">
        <f t="shared" si="435"/>
        <v>0</v>
      </c>
      <c r="FN82" s="18">
        <f t="shared" si="436"/>
        <v>0</v>
      </c>
      <c r="FO82" s="85">
        <f t="shared" si="437"/>
        <v>0</v>
      </c>
      <c r="FP82" s="82">
        <v>0</v>
      </c>
      <c r="FQ82" s="18">
        <f t="shared" si="438"/>
        <v>0</v>
      </c>
      <c r="FR82" s="18">
        <f t="shared" si="439"/>
        <v>0</v>
      </c>
      <c r="FS82" s="18">
        <f t="shared" si="440"/>
        <v>0</v>
      </c>
      <c r="FT82" s="18">
        <f t="shared" si="441"/>
        <v>0</v>
      </c>
      <c r="FU82" s="18">
        <f t="shared" si="511"/>
        <v>0</v>
      </c>
      <c r="FV82" s="18">
        <f t="shared" si="512"/>
        <v>0</v>
      </c>
      <c r="FW82" s="18">
        <f t="shared" si="513"/>
        <v>0</v>
      </c>
      <c r="FX82" s="18">
        <f t="shared" si="514"/>
        <v>0</v>
      </c>
      <c r="FY82" s="18">
        <f t="shared" si="515"/>
        <v>0</v>
      </c>
      <c r="FZ82" s="18">
        <f t="shared" si="442"/>
        <v>0</v>
      </c>
      <c r="GA82" s="18">
        <f t="shared" si="443"/>
        <v>0</v>
      </c>
      <c r="GB82" s="18">
        <f t="shared" si="444"/>
        <v>0</v>
      </c>
      <c r="GC82" s="18">
        <f t="shared" si="445"/>
        <v>0</v>
      </c>
      <c r="GD82" s="85">
        <f t="shared" si="446"/>
        <v>0</v>
      </c>
      <c r="GE82" s="82">
        <v>0</v>
      </c>
      <c r="GF82" s="18">
        <f t="shared" si="447"/>
        <v>0</v>
      </c>
      <c r="GG82" s="18">
        <f t="shared" si="448"/>
        <v>0</v>
      </c>
      <c r="GH82" s="18">
        <f t="shared" si="449"/>
        <v>0</v>
      </c>
      <c r="GI82" s="18">
        <f t="shared" si="450"/>
        <v>0</v>
      </c>
      <c r="GJ82" s="18">
        <f t="shared" si="516"/>
        <v>0</v>
      </c>
      <c r="GK82" s="18">
        <f t="shared" si="517"/>
        <v>0</v>
      </c>
      <c r="GL82" s="18">
        <f t="shared" si="518"/>
        <v>0</v>
      </c>
      <c r="GM82" s="18">
        <f t="shared" si="519"/>
        <v>0</v>
      </c>
      <c r="GN82" s="18">
        <f t="shared" si="520"/>
        <v>0</v>
      </c>
      <c r="GO82" s="18">
        <f t="shared" si="451"/>
        <v>0</v>
      </c>
      <c r="GP82" s="18">
        <f t="shared" si="452"/>
        <v>0</v>
      </c>
      <c r="GQ82" s="18">
        <f t="shared" si="453"/>
        <v>0</v>
      </c>
      <c r="GR82" s="18">
        <f t="shared" si="454"/>
        <v>0</v>
      </c>
      <c r="GS82" s="85">
        <f t="shared" si="455"/>
        <v>0</v>
      </c>
    </row>
    <row r="83" spans="1:201" x14ac:dyDescent="0.2">
      <c r="A83" s="89">
        <v>77</v>
      </c>
      <c r="B83" s="55" t="s">
        <v>65</v>
      </c>
      <c r="C83" s="71">
        <v>441457</v>
      </c>
      <c r="D83" s="71">
        <v>381037</v>
      </c>
      <c r="E83" s="71">
        <f t="shared" si="337"/>
        <v>0.53672975122006972</v>
      </c>
      <c r="F83" s="99">
        <f t="shared" si="338"/>
        <v>0.46327024877993028</v>
      </c>
      <c r="G83" s="84">
        <v>0</v>
      </c>
      <c r="H83" s="18">
        <f t="shared" si="339"/>
        <v>0</v>
      </c>
      <c r="I83" s="18">
        <f t="shared" si="340"/>
        <v>0</v>
      </c>
      <c r="J83" s="18">
        <f t="shared" si="341"/>
        <v>0</v>
      </c>
      <c r="K83" s="18">
        <f t="shared" si="342"/>
        <v>0</v>
      </c>
      <c r="L83" s="18">
        <f t="shared" si="456"/>
        <v>0</v>
      </c>
      <c r="M83" s="18">
        <f t="shared" si="457"/>
        <v>0</v>
      </c>
      <c r="N83" s="18">
        <f t="shared" si="458"/>
        <v>0</v>
      </c>
      <c r="O83" s="18">
        <f t="shared" si="459"/>
        <v>0</v>
      </c>
      <c r="P83" s="18">
        <f t="shared" si="460"/>
        <v>0</v>
      </c>
      <c r="Q83" s="18">
        <f t="shared" si="343"/>
        <v>0</v>
      </c>
      <c r="R83" s="18">
        <f t="shared" si="344"/>
        <v>0</v>
      </c>
      <c r="S83" s="18">
        <f t="shared" si="345"/>
        <v>0</v>
      </c>
      <c r="T83" s="18">
        <f t="shared" si="346"/>
        <v>0</v>
      </c>
      <c r="U83" s="85">
        <f t="shared" si="347"/>
        <v>0</v>
      </c>
      <c r="V83" s="82">
        <v>0</v>
      </c>
      <c r="W83" s="18">
        <f t="shared" si="348"/>
        <v>0</v>
      </c>
      <c r="X83" s="18">
        <f t="shared" si="349"/>
        <v>0</v>
      </c>
      <c r="Y83" s="18">
        <f t="shared" si="350"/>
        <v>0</v>
      </c>
      <c r="Z83" s="18">
        <f t="shared" si="351"/>
        <v>0</v>
      </c>
      <c r="AA83" s="18">
        <f t="shared" si="461"/>
        <v>0</v>
      </c>
      <c r="AB83" s="18">
        <f t="shared" si="462"/>
        <v>0</v>
      </c>
      <c r="AC83" s="18">
        <f t="shared" si="463"/>
        <v>0</v>
      </c>
      <c r="AD83" s="18">
        <f t="shared" si="464"/>
        <v>0</v>
      </c>
      <c r="AE83" s="18">
        <f t="shared" si="465"/>
        <v>0</v>
      </c>
      <c r="AF83" s="18">
        <f t="shared" si="352"/>
        <v>0</v>
      </c>
      <c r="AG83" s="18">
        <f t="shared" si="353"/>
        <v>0</v>
      </c>
      <c r="AH83" s="18">
        <f t="shared" si="354"/>
        <v>0</v>
      </c>
      <c r="AI83" s="18">
        <f t="shared" si="355"/>
        <v>0</v>
      </c>
      <c r="AJ83" s="85">
        <f t="shared" si="356"/>
        <v>0</v>
      </c>
      <c r="AK83" s="82">
        <v>0</v>
      </c>
      <c r="AL83" s="18">
        <f t="shared" si="357"/>
        <v>0</v>
      </c>
      <c r="AM83" s="18">
        <f t="shared" si="358"/>
        <v>0</v>
      </c>
      <c r="AN83" s="18">
        <f t="shared" si="359"/>
        <v>0</v>
      </c>
      <c r="AO83" s="18">
        <f t="shared" si="360"/>
        <v>0</v>
      </c>
      <c r="AP83" s="18">
        <f t="shared" si="466"/>
        <v>0</v>
      </c>
      <c r="AQ83" s="18">
        <f t="shared" si="467"/>
        <v>0</v>
      </c>
      <c r="AR83" s="18">
        <f t="shared" si="468"/>
        <v>0</v>
      </c>
      <c r="AS83" s="18">
        <f t="shared" si="469"/>
        <v>0</v>
      </c>
      <c r="AT83" s="18">
        <f t="shared" si="470"/>
        <v>0</v>
      </c>
      <c r="AU83" s="18">
        <f t="shared" si="361"/>
        <v>0</v>
      </c>
      <c r="AV83" s="18">
        <f t="shared" si="362"/>
        <v>0</v>
      </c>
      <c r="AW83" s="18">
        <f t="shared" si="363"/>
        <v>0</v>
      </c>
      <c r="AX83" s="18">
        <f t="shared" si="364"/>
        <v>0</v>
      </c>
      <c r="AY83" s="85">
        <f t="shared" si="365"/>
        <v>0</v>
      </c>
      <c r="AZ83" s="82">
        <v>0</v>
      </c>
      <c r="BA83" s="18">
        <f t="shared" si="366"/>
        <v>0</v>
      </c>
      <c r="BB83" s="18">
        <f t="shared" si="367"/>
        <v>0</v>
      </c>
      <c r="BC83" s="18">
        <f t="shared" si="368"/>
        <v>0</v>
      </c>
      <c r="BD83" s="18">
        <f t="shared" si="369"/>
        <v>0</v>
      </c>
      <c r="BE83" s="18">
        <f t="shared" si="471"/>
        <v>0</v>
      </c>
      <c r="BF83" s="18">
        <f t="shared" si="472"/>
        <v>0</v>
      </c>
      <c r="BG83" s="18">
        <f t="shared" si="473"/>
        <v>0</v>
      </c>
      <c r="BH83" s="18">
        <f t="shared" si="474"/>
        <v>0</v>
      </c>
      <c r="BI83" s="18">
        <f t="shared" si="475"/>
        <v>0</v>
      </c>
      <c r="BJ83" s="18">
        <f t="shared" si="370"/>
        <v>0</v>
      </c>
      <c r="BK83" s="18">
        <f t="shared" si="371"/>
        <v>0</v>
      </c>
      <c r="BL83" s="18">
        <f t="shared" si="372"/>
        <v>0</v>
      </c>
      <c r="BM83" s="18">
        <f t="shared" si="373"/>
        <v>0</v>
      </c>
      <c r="BN83" s="85">
        <f t="shared" si="374"/>
        <v>0</v>
      </c>
      <c r="BO83" s="82">
        <v>0</v>
      </c>
      <c r="BP83" s="18">
        <f t="shared" si="375"/>
        <v>0</v>
      </c>
      <c r="BQ83" s="18">
        <f t="shared" si="376"/>
        <v>0</v>
      </c>
      <c r="BR83" s="18">
        <f t="shared" si="377"/>
        <v>0</v>
      </c>
      <c r="BS83" s="18">
        <f t="shared" si="378"/>
        <v>0</v>
      </c>
      <c r="BT83" s="18">
        <f t="shared" si="476"/>
        <v>0</v>
      </c>
      <c r="BU83" s="18">
        <f t="shared" si="477"/>
        <v>0</v>
      </c>
      <c r="BV83" s="18">
        <f t="shared" si="478"/>
        <v>0</v>
      </c>
      <c r="BW83" s="18">
        <f t="shared" si="479"/>
        <v>0</v>
      </c>
      <c r="BX83" s="18">
        <f t="shared" si="480"/>
        <v>0</v>
      </c>
      <c r="BY83" s="18">
        <f t="shared" si="379"/>
        <v>0</v>
      </c>
      <c r="BZ83" s="18">
        <f t="shared" si="380"/>
        <v>0</v>
      </c>
      <c r="CA83" s="18">
        <f t="shared" si="381"/>
        <v>0</v>
      </c>
      <c r="CB83" s="18">
        <f t="shared" si="382"/>
        <v>0</v>
      </c>
      <c r="CC83" s="85">
        <f t="shared" si="383"/>
        <v>0</v>
      </c>
      <c r="CD83" s="82">
        <v>0</v>
      </c>
      <c r="CE83" s="18">
        <f t="shared" si="384"/>
        <v>0</v>
      </c>
      <c r="CF83" s="18">
        <f t="shared" si="385"/>
        <v>0</v>
      </c>
      <c r="CG83" s="18">
        <f t="shared" si="386"/>
        <v>0</v>
      </c>
      <c r="CH83" s="18">
        <f t="shared" si="387"/>
        <v>0</v>
      </c>
      <c r="CI83" s="18">
        <f t="shared" si="481"/>
        <v>0</v>
      </c>
      <c r="CJ83" s="18">
        <f t="shared" si="482"/>
        <v>0</v>
      </c>
      <c r="CK83" s="18">
        <f t="shared" si="483"/>
        <v>0</v>
      </c>
      <c r="CL83" s="18">
        <f t="shared" si="484"/>
        <v>0</v>
      </c>
      <c r="CM83" s="18">
        <f t="shared" si="485"/>
        <v>0</v>
      </c>
      <c r="CN83" s="18">
        <f t="shared" si="388"/>
        <v>0</v>
      </c>
      <c r="CO83" s="18">
        <f t="shared" si="389"/>
        <v>0</v>
      </c>
      <c r="CP83" s="18">
        <f t="shared" si="390"/>
        <v>0</v>
      </c>
      <c r="CQ83" s="18">
        <f t="shared" si="391"/>
        <v>0</v>
      </c>
      <c r="CR83" s="85">
        <f t="shared" si="392"/>
        <v>0</v>
      </c>
      <c r="CS83" s="82">
        <v>0</v>
      </c>
      <c r="CT83" s="18">
        <f t="shared" si="393"/>
        <v>0</v>
      </c>
      <c r="CU83" s="18">
        <f t="shared" si="394"/>
        <v>0</v>
      </c>
      <c r="CV83" s="18">
        <f t="shared" si="395"/>
        <v>0</v>
      </c>
      <c r="CW83" s="18">
        <f t="shared" si="396"/>
        <v>0</v>
      </c>
      <c r="CX83" s="18">
        <f t="shared" si="486"/>
        <v>0</v>
      </c>
      <c r="CY83" s="18">
        <f t="shared" si="487"/>
        <v>0</v>
      </c>
      <c r="CZ83" s="18">
        <f t="shared" si="488"/>
        <v>0</v>
      </c>
      <c r="DA83" s="18">
        <f t="shared" si="489"/>
        <v>0</v>
      </c>
      <c r="DB83" s="18">
        <f t="shared" si="490"/>
        <v>0</v>
      </c>
      <c r="DC83" s="18">
        <f t="shared" si="397"/>
        <v>0</v>
      </c>
      <c r="DD83" s="18">
        <f t="shared" si="398"/>
        <v>0</v>
      </c>
      <c r="DE83" s="18">
        <f t="shared" si="399"/>
        <v>0</v>
      </c>
      <c r="DF83" s="18">
        <f t="shared" si="400"/>
        <v>0</v>
      </c>
      <c r="DG83" s="85">
        <f t="shared" si="401"/>
        <v>0</v>
      </c>
      <c r="DH83" s="82">
        <v>0</v>
      </c>
      <c r="DI83" s="18">
        <f t="shared" si="402"/>
        <v>0</v>
      </c>
      <c r="DJ83" s="18">
        <f t="shared" si="403"/>
        <v>0</v>
      </c>
      <c r="DK83" s="18">
        <f t="shared" si="404"/>
        <v>0</v>
      </c>
      <c r="DL83" s="18">
        <f t="shared" si="405"/>
        <v>0</v>
      </c>
      <c r="DM83" s="18">
        <f t="shared" si="491"/>
        <v>0</v>
      </c>
      <c r="DN83" s="18">
        <f t="shared" si="492"/>
        <v>0</v>
      </c>
      <c r="DO83" s="18">
        <f t="shared" si="493"/>
        <v>0</v>
      </c>
      <c r="DP83" s="18">
        <f t="shared" si="494"/>
        <v>0</v>
      </c>
      <c r="DQ83" s="18">
        <f t="shared" si="495"/>
        <v>0</v>
      </c>
      <c r="DR83" s="18">
        <f t="shared" si="406"/>
        <v>0</v>
      </c>
      <c r="DS83" s="18">
        <f t="shared" si="407"/>
        <v>0</v>
      </c>
      <c r="DT83" s="18">
        <f t="shared" si="408"/>
        <v>0</v>
      </c>
      <c r="DU83" s="18">
        <f t="shared" si="409"/>
        <v>0</v>
      </c>
      <c r="DV83" s="85">
        <f t="shared" si="410"/>
        <v>0</v>
      </c>
      <c r="DW83" s="82">
        <v>0</v>
      </c>
      <c r="DX83" s="18">
        <f t="shared" si="411"/>
        <v>0</v>
      </c>
      <c r="DY83" s="18">
        <f t="shared" si="412"/>
        <v>0</v>
      </c>
      <c r="DZ83" s="18">
        <f t="shared" si="413"/>
        <v>0</v>
      </c>
      <c r="EA83" s="18">
        <f t="shared" si="414"/>
        <v>0</v>
      </c>
      <c r="EB83" s="18">
        <f t="shared" si="496"/>
        <v>0</v>
      </c>
      <c r="EC83" s="18">
        <f t="shared" si="497"/>
        <v>0</v>
      </c>
      <c r="ED83" s="18">
        <f t="shared" si="498"/>
        <v>0</v>
      </c>
      <c r="EE83" s="18">
        <f t="shared" si="499"/>
        <v>0</v>
      </c>
      <c r="EF83" s="18">
        <f t="shared" si="500"/>
        <v>0</v>
      </c>
      <c r="EG83" s="18">
        <f t="shared" si="415"/>
        <v>0</v>
      </c>
      <c r="EH83" s="18">
        <f t="shared" si="416"/>
        <v>0</v>
      </c>
      <c r="EI83" s="18">
        <f t="shared" si="417"/>
        <v>0</v>
      </c>
      <c r="EJ83" s="18">
        <f t="shared" si="418"/>
        <v>0</v>
      </c>
      <c r="EK83" s="85">
        <f t="shared" si="419"/>
        <v>0</v>
      </c>
      <c r="EL83" s="82">
        <v>0</v>
      </c>
      <c r="EM83" s="18">
        <f t="shared" si="420"/>
        <v>0</v>
      </c>
      <c r="EN83" s="18">
        <f t="shared" si="421"/>
        <v>0</v>
      </c>
      <c r="EO83" s="18">
        <f t="shared" si="422"/>
        <v>0</v>
      </c>
      <c r="EP83" s="18">
        <f t="shared" si="423"/>
        <v>0</v>
      </c>
      <c r="EQ83" s="18">
        <f t="shared" si="501"/>
        <v>0</v>
      </c>
      <c r="ER83" s="18">
        <f t="shared" si="502"/>
        <v>0</v>
      </c>
      <c r="ES83" s="18">
        <f t="shared" si="503"/>
        <v>0</v>
      </c>
      <c r="ET83" s="18">
        <f t="shared" si="504"/>
        <v>0</v>
      </c>
      <c r="EU83" s="18">
        <f t="shared" si="505"/>
        <v>0</v>
      </c>
      <c r="EV83" s="18">
        <f t="shared" si="424"/>
        <v>0</v>
      </c>
      <c r="EW83" s="18">
        <f t="shared" si="425"/>
        <v>0</v>
      </c>
      <c r="EX83" s="18">
        <f t="shared" si="426"/>
        <v>0</v>
      </c>
      <c r="EY83" s="18">
        <f t="shared" si="427"/>
        <v>0</v>
      </c>
      <c r="EZ83" s="85">
        <f t="shared" si="428"/>
        <v>0</v>
      </c>
      <c r="FA83" s="82">
        <v>0</v>
      </c>
      <c r="FB83" s="18">
        <f t="shared" si="429"/>
        <v>0</v>
      </c>
      <c r="FC83" s="18">
        <f t="shared" si="430"/>
        <v>0</v>
      </c>
      <c r="FD83" s="18">
        <f t="shared" si="431"/>
        <v>0</v>
      </c>
      <c r="FE83" s="18">
        <f t="shared" si="432"/>
        <v>0</v>
      </c>
      <c r="FF83" s="18">
        <f t="shared" si="506"/>
        <v>0</v>
      </c>
      <c r="FG83" s="18">
        <f t="shared" si="507"/>
        <v>0</v>
      </c>
      <c r="FH83" s="18">
        <f t="shared" si="508"/>
        <v>0</v>
      </c>
      <c r="FI83" s="18">
        <f t="shared" si="509"/>
        <v>0</v>
      </c>
      <c r="FJ83" s="18">
        <f t="shared" si="510"/>
        <v>0</v>
      </c>
      <c r="FK83" s="18">
        <f t="shared" si="433"/>
        <v>0</v>
      </c>
      <c r="FL83" s="18">
        <f t="shared" si="434"/>
        <v>0</v>
      </c>
      <c r="FM83" s="18">
        <f t="shared" si="435"/>
        <v>0</v>
      </c>
      <c r="FN83" s="18">
        <f t="shared" si="436"/>
        <v>0</v>
      </c>
      <c r="FO83" s="85">
        <f t="shared" si="437"/>
        <v>0</v>
      </c>
      <c r="FP83" s="82">
        <v>0</v>
      </c>
      <c r="FQ83" s="18">
        <f t="shared" si="438"/>
        <v>0</v>
      </c>
      <c r="FR83" s="18">
        <f t="shared" si="439"/>
        <v>0</v>
      </c>
      <c r="FS83" s="18">
        <f t="shared" si="440"/>
        <v>0</v>
      </c>
      <c r="FT83" s="18">
        <f t="shared" si="441"/>
        <v>0</v>
      </c>
      <c r="FU83" s="18">
        <f t="shared" si="511"/>
        <v>0</v>
      </c>
      <c r="FV83" s="18">
        <f t="shared" si="512"/>
        <v>0</v>
      </c>
      <c r="FW83" s="18">
        <f t="shared" si="513"/>
        <v>0</v>
      </c>
      <c r="FX83" s="18">
        <f t="shared" si="514"/>
        <v>0</v>
      </c>
      <c r="FY83" s="18">
        <f t="shared" si="515"/>
        <v>0</v>
      </c>
      <c r="FZ83" s="18">
        <f t="shared" si="442"/>
        <v>0</v>
      </c>
      <c r="GA83" s="18">
        <f t="shared" si="443"/>
        <v>0</v>
      </c>
      <c r="GB83" s="18">
        <f t="shared" si="444"/>
        <v>0</v>
      </c>
      <c r="GC83" s="18">
        <f t="shared" si="445"/>
        <v>0</v>
      </c>
      <c r="GD83" s="85">
        <f t="shared" si="446"/>
        <v>0</v>
      </c>
      <c r="GE83" s="82">
        <v>0</v>
      </c>
      <c r="GF83" s="18">
        <f t="shared" si="447"/>
        <v>0</v>
      </c>
      <c r="GG83" s="18">
        <f t="shared" si="448"/>
        <v>0</v>
      </c>
      <c r="GH83" s="18">
        <f t="shared" si="449"/>
        <v>0</v>
      </c>
      <c r="GI83" s="18">
        <f t="shared" si="450"/>
        <v>0</v>
      </c>
      <c r="GJ83" s="18">
        <f t="shared" si="516"/>
        <v>0</v>
      </c>
      <c r="GK83" s="18">
        <f t="shared" si="517"/>
        <v>0</v>
      </c>
      <c r="GL83" s="18">
        <f t="shared" si="518"/>
        <v>0</v>
      </c>
      <c r="GM83" s="18">
        <f t="shared" si="519"/>
        <v>0</v>
      </c>
      <c r="GN83" s="18">
        <f t="shared" si="520"/>
        <v>0</v>
      </c>
      <c r="GO83" s="18">
        <f t="shared" si="451"/>
        <v>0</v>
      </c>
      <c r="GP83" s="18">
        <f t="shared" si="452"/>
        <v>0</v>
      </c>
      <c r="GQ83" s="18">
        <f t="shared" si="453"/>
        <v>0</v>
      </c>
      <c r="GR83" s="18">
        <f t="shared" si="454"/>
        <v>0</v>
      </c>
      <c r="GS83" s="85">
        <f t="shared" si="455"/>
        <v>0</v>
      </c>
    </row>
    <row r="84" spans="1:201" ht="18" customHeight="1" x14ac:dyDescent="0.2">
      <c r="A84" s="89">
        <v>78</v>
      </c>
      <c r="B84" s="55" t="s">
        <v>66</v>
      </c>
      <c r="C84" s="71">
        <v>441457</v>
      </c>
      <c r="D84" s="71">
        <v>381037</v>
      </c>
      <c r="E84" s="71">
        <f t="shared" si="337"/>
        <v>0.53672975122006972</v>
      </c>
      <c r="F84" s="99">
        <f t="shared" si="338"/>
        <v>0.46327024877993028</v>
      </c>
      <c r="G84" s="84">
        <v>0</v>
      </c>
      <c r="H84" s="18">
        <f t="shared" si="339"/>
        <v>0</v>
      </c>
      <c r="I84" s="18">
        <f t="shared" si="340"/>
        <v>0</v>
      </c>
      <c r="J84" s="18">
        <f t="shared" si="341"/>
        <v>0</v>
      </c>
      <c r="K84" s="18">
        <f t="shared" si="342"/>
        <v>0</v>
      </c>
      <c r="L84" s="18">
        <f t="shared" si="456"/>
        <v>0</v>
      </c>
      <c r="M84" s="18">
        <f t="shared" si="457"/>
        <v>0</v>
      </c>
      <c r="N84" s="18">
        <f t="shared" si="458"/>
        <v>0</v>
      </c>
      <c r="O84" s="18">
        <f t="shared" si="459"/>
        <v>0</v>
      </c>
      <c r="P84" s="18">
        <f t="shared" si="460"/>
        <v>0</v>
      </c>
      <c r="Q84" s="18">
        <f t="shared" si="343"/>
        <v>0</v>
      </c>
      <c r="R84" s="18">
        <f t="shared" si="344"/>
        <v>0</v>
      </c>
      <c r="S84" s="18">
        <f t="shared" si="345"/>
        <v>0</v>
      </c>
      <c r="T84" s="18">
        <f t="shared" si="346"/>
        <v>0</v>
      </c>
      <c r="U84" s="85">
        <f t="shared" si="347"/>
        <v>0</v>
      </c>
      <c r="V84" s="82">
        <v>0</v>
      </c>
      <c r="W84" s="18">
        <f t="shared" si="348"/>
        <v>0</v>
      </c>
      <c r="X84" s="18">
        <f t="shared" si="349"/>
        <v>0</v>
      </c>
      <c r="Y84" s="18">
        <f t="shared" si="350"/>
        <v>0</v>
      </c>
      <c r="Z84" s="18">
        <f t="shared" si="351"/>
        <v>0</v>
      </c>
      <c r="AA84" s="18">
        <f t="shared" si="461"/>
        <v>0</v>
      </c>
      <c r="AB84" s="18">
        <f t="shared" si="462"/>
        <v>0</v>
      </c>
      <c r="AC84" s="18">
        <f t="shared" si="463"/>
        <v>0</v>
      </c>
      <c r="AD84" s="18">
        <f t="shared" si="464"/>
        <v>0</v>
      </c>
      <c r="AE84" s="18">
        <f t="shared" si="465"/>
        <v>0</v>
      </c>
      <c r="AF84" s="18">
        <f t="shared" si="352"/>
        <v>0</v>
      </c>
      <c r="AG84" s="18">
        <f t="shared" si="353"/>
        <v>0</v>
      </c>
      <c r="AH84" s="18">
        <f t="shared" si="354"/>
        <v>0</v>
      </c>
      <c r="AI84" s="18">
        <f t="shared" si="355"/>
        <v>0</v>
      </c>
      <c r="AJ84" s="85">
        <f t="shared" si="356"/>
        <v>0</v>
      </c>
      <c r="AK84" s="82">
        <v>0</v>
      </c>
      <c r="AL84" s="18">
        <f t="shared" si="357"/>
        <v>0</v>
      </c>
      <c r="AM84" s="18">
        <f t="shared" si="358"/>
        <v>0</v>
      </c>
      <c r="AN84" s="18">
        <f t="shared" si="359"/>
        <v>0</v>
      </c>
      <c r="AO84" s="18">
        <f t="shared" si="360"/>
        <v>0</v>
      </c>
      <c r="AP84" s="18">
        <f t="shared" si="466"/>
        <v>0</v>
      </c>
      <c r="AQ84" s="18">
        <f t="shared" si="467"/>
        <v>0</v>
      </c>
      <c r="AR84" s="18">
        <f t="shared" si="468"/>
        <v>0</v>
      </c>
      <c r="AS84" s="18">
        <f t="shared" si="469"/>
        <v>0</v>
      </c>
      <c r="AT84" s="18">
        <f t="shared" si="470"/>
        <v>0</v>
      </c>
      <c r="AU84" s="18">
        <f t="shared" si="361"/>
        <v>0</v>
      </c>
      <c r="AV84" s="18">
        <f t="shared" si="362"/>
        <v>0</v>
      </c>
      <c r="AW84" s="18">
        <f t="shared" si="363"/>
        <v>0</v>
      </c>
      <c r="AX84" s="18">
        <f t="shared" si="364"/>
        <v>0</v>
      </c>
      <c r="AY84" s="85">
        <f t="shared" si="365"/>
        <v>0</v>
      </c>
      <c r="AZ84" s="82">
        <v>0</v>
      </c>
      <c r="BA84" s="18">
        <f t="shared" si="366"/>
        <v>0</v>
      </c>
      <c r="BB84" s="18">
        <f t="shared" si="367"/>
        <v>0</v>
      </c>
      <c r="BC84" s="18">
        <f t="shared" si="368"/>
        <v>0</v>
      </c>
      <c r="BD84" s="18">
        <f t="shared" si="369"/>
        <v>0</v>
      </c>
      <c r="BE84" s="18">
        <f t="shared" si="471"/>
        <v>0</v>
      </c>
      <c r="BF84" s="18">
        <f t="shared" si="472"/>
        <v>0</v>
      </c>
      <c r="BG84" s="18">
        <f t="shared" si="473"/>
        <v>0</v>
      </c>
      <c r="BH84" s="18">
        <f t="shared" si="474"/>
        <v>0</v>
      </c>
      <c r="BI84" s="18">
        <f t="shared" si="475"/>
        <v>0</v>
      </c>
      <c r="BJ84" s="18">
        <f t="shared" si="370"/>
        <v>0</v>
      </c>
      <c r="BK84" s="18">
        <f t="shared" si="371"/>
        <v>0</v>
      </c>
      <c r="BL84" s="18">
        <f t="shared" si="372"/>
        <v>0</v>
      </c>
      <c r="BM84" s="18">
        <f t="shared" si="373"/>
        <v>0</v>
      </c>
      <c r="BN84" s="85">
        <f t="shared" si="374"/>
        <v>0</v>
      </c>
      <c r="BO84" s="82">
        <v>0</v>
      </c>
      <c r="BP84" s="18">
        <f t="shared" si="375"/>
        <v>0</v>
      </c>
      <c r="BQ84" s="18">
        <f t="shared" si="376"/>
        <v>0</v>
      </c>
      <c r="BR84" s="18">
        <f t="shared" si="377"/>
        <v>0</v>
      </c>
      <c r="BS84" s="18">
        <f t="shared" si="378"/>
        <v>0</v>
      </c>
      <c r="BT84" s="18">
        <f t="shared" si="476"/>
        <v>0</v>
      </c>
      <c r="BU84" s="18">
        <f t="shared" si="477"/>
        <v>0</v>
      </c>
      <c r="BV84" s="18">
        <f t="shared" si="478"/>
        <v>0</v>
      </c>
      <c r="BW84" s="18">
        <f t="shared" si="479"/>
        <v>0</v>
      </c>
      <c r="BX84" s="18">
        <f t="shared" si="480"/>
        <v>0</v>
      </c>
      <c r="BY84" s="18">
        <f t="shared" si="379"/>
        <v>0</v>
      </c>
      <c r="BZ84" s="18">
        <f t="shared" si="380"/>
        <v>0</v>
      </c>
      <c r="CA84" s="18">
        <f t="shared" si="381"/>
        <v>0</v>
      </c>
      <c r="CB84" s="18">
        <f t="shared" si="382"/>
        <v>0</v>
      </c>
      <c r="CC84" s="85">
        <f t="shared" si="383"/>
        <v>0</v>
      </c>
      <c r="CD84" s="82">
        <v>0</v>
      </c>
      <c r="CE84" s="18">
        <f t="shared" si="384"/>
        <v>0</v>
      </c>
      <c r="CF84" s="18">
        <f t="shared" si="385"/>
        <v>0</v>
      </c>
      <c r="CG84" s="18">
        <f t="shared" si="386"/>
        <v>0</v>
      </c>
      <c r="CH84" s="18">
        <f t="shared" si="387"/>
        <v>0</v>
      </c>
      <c r="CI84" s="18">
        <f t="shared" si="481"/>
        <v>0</v>
      </c>
      <c r="CJ84" s="18">
        <f t="shared" si="482"/>
        <v>0</v>
      </c>
      <c r="CK84" s="18">
        <f t="shared" si="483"/>
        <v>0</v>
      </c>
      <c r="CL84" s="18">
        <f t="shared" si="484"/>
        <v>0</v>
      </c>
      <c r="CM84" s="18">
        <f t="shared" si="485"/>
        <v>0</v>
      </c>
      <c r="CN84" s="18">
        <f t="shared" si="388"/>
        <v>0</v>
      </c>
      <c r="CO84" s="18">
        <f t="shared" si="389"/>
        <v>0</v>
      </c>
      <c r="CP84" s="18">
        <f t="shared" si="390"/>
        <v>0</v>
      </c>
      <c r="CQ84" s="18">
        <f t="shared" si="391"/>
        <v>0</v>
      </c>
      <c r="CR84" s="85">
        <f t="shared" si="392"/>
        <v>0</v>
      </c>
      <c r="CS84" s="82">
        <v>0</v>
      </c>
      <c r="CT84" s="18">
        <f t="shared" si="393"/>
        <v>0</v>
      </c>
      <c r="CU84" s="18">
        <f t="shared" si="394"/>
        <v>0</v>
      </c>
      <c r="CV84" s="18">
        <f t="shared" si="395"/>
        <v>0</v>
      </c>
      <c r="CW84" s="18">
        <f t="shared" si="396"/>
        <v>0</v>
      </c>
      <c r="CX84" s="18">
        <f t="shared" si="486"/>
        <v>0</v>
      </c>
      <c r="CY84" s="18">
        <f t="shared" si="487"/>
        <v>0</v>
      </c>
      <c r="CZ84" s="18">
        <f t="shared" si="488"/>
        <v>0</v>
      </c>
      <c r="DA84" s="18">
        <f t="shared" si="489"/>
        <v>0</v>
      </c>
      <c r="DB84" s="18">
        <f t="shared" si="490"/>
        <v>0</v>
      </c>
      <c r="DC84" s="18">
        <f t="shared" si="397"/>
        <v>0</v>
      </c>
      <c r="DD84" s="18">
        <f t="shared" si="398"/>
        <v>0</v>
      </c>
      <c r="DE84" s="18">
        <f t="shared" si="399"/>
        <v>0</v>
      </c>
      <c r="DF84" s="18">
        <f t="shared" si="400"/>
        <v>0</v>
      </c>
      <c r="DG84" s="85">
        <f t="shared" si="401"/>
        <v>0</v>
      </c>
      <c r="DH84" s="82">
        <v>0</v>
      </c>
      <c r="DI84" s="18">
        <f t="shared" si="402"/>
        <v>0</v>
      </c>
      <c r="DJ84" s="18">
        <f t="shared" si="403"/>
        <v>0</v>
      </c>
      <c r="DK84" s="18">
        <f t="shared" si="404"/>
        <v>0</v>
      </c>
      <c r="DL84" s="18">
        <f t="shared" si="405"/>
        <v>0</v>
      </c>
      <c r="DM84" s="18">
        <f t="shared" si="491"/>
        <v>0</v>
      </c>
      <c r="DN84" s="18">
        <f t="shared" si="492"/>
        <v>0</v>
      </c>
      <c r="DO84" s="18">
        <f t="shared" si="493"/>
        <v>0</v>
      </c>
      <c r="DP84" s="18">
        <f t="shared" si="494"/>
        <v>0</v>
      </c>
      <c r="DQ84" s="18">
        <f t="shared" si="495"/>
        <v>0</v>
      </c>
      <c r="DR84" s="18">
        <f t="shared" si="406"/>
        <v>0</v>
      </c>
      <c r="DS84" s="18">
        <f t="shared" si="407"/>
        <v>0</v>
      </c>
      <c r="DT84" s="18">
        <f t="shared" si="408"/>
        <v>0</v>
      </c>
      <c r="DU84" s="18">
        <f t="shared" si="409"/>
        <v>0</v>
      </c>
      <c r="DV84" s="85">
        <f t="shared" si="410"/>
        <v>0</v>
      </c>
      <c r="DW84" s="82">
        <v>0</v>
      </c>
      <c r="DX84" s="18">
        <f t="shared" si="411"/>
        <v>0</v>
      </c>
      <c r="DY84" s="18">
        <f t="shared" si="412"/>
        <v>0</v>
      </c>
      <c r="DZ84" s="18">
        <f t="shared" si="413"/>
        <v>0</v>
      </c>
      <c r="EA84" s="18">
        <f t="shared" si="414"/>
        <v>0</v>
      </c>
      <c r="EB84" s="18">
        <f t="shared" si="496"/>
        <v>0</v>
      </c>
      <c r="EC84" s="18">
        <f t="shared" si="497"/>
        <v>0</v>
      </c>
      <c r="ED84" s="18">
        <f t="shared" si="498"/>
        <v>0</v>
      </c>
      <c r="EE84" s="18">
        <f t="shared" si="499"/>
        <v>0</v>
      </c>
      <c r="EF84" s="18">
        <f t="shared" si="500"/>
        <v>0</v>
      </c>
      <c r="EG84" s="18">
        <f t="shared" si="415"/>
        <v>0</v>
      </c>
      <c r="EH84" s="18">
        <f t="shared" si="416"/>
        <v>0</v>
      </c>
      <c r="EI84" s="18">
        <f t="shared" si="417"/>
        <v>0</v>
      </c>
      <c r="EJ84" s="18">
        <f t="shared" si="418"/>
        <v>0</v>
      </c>
      <c r="EK84" s="85">
        <f t="shared" si="419"/>
        <v>0</v>
      </c>
      <c r="EL84" s="82">
        <v>0</v>
      </c>
      <c r="EM84" s="18">
        <f t="shared" si="420"/>
        <v>0</v>
      </c>
      <c r="EN84" s="18">
        <f t="shared" si="421"/>
        <v>0</v>
      </c>
      <c r="EO84" s="18">
        <f t="shared" si="422"/>
        <v>0</v>
      </c>
      <c r="EP84" s="18">
        <f t="shared" si="423"/>
        <v>0</v>
      </c>
      <c r="EQ84" s="18">
        <f t="shared" si="501"/>
        <v>0</v>
      </c>
      <c r="ER84" s="18">
        <f t="shared" si="502"/>
        <v>0</v>
      </c>
      <c r="ES84" s="18">
        <f t="shared" si="503"/>
        <v>0</v>
      </c>
      <c r="ET84" s="18">
        <f t="shared" si="504"/>
        <v>0</v>
      </c>
      <c r="EU84" s="18">
        <f t="shared" si="505"/>
        <v>0</v>
      </c>
      <c r="EV84" s="18">
        <f t="shared" si="424"/>
        <v>0</v>
      </c>
      <c r="EW84" s="18">
        <f t="shared" si="425"/>
        <v>0</v>
      </c>
      <c r="EX84" s="18">
        <f t="shared" si="426"/>
        <v>0</v>
      </c>
      <c r="EY84" s="18">
        <f t="shared" si="427"/>
        <v>0</v>
      </c>
      <c r="EZ84" s="85">
        <f t="shared" si="428"/>
        <v>0</v>
      </c>
      <c r="FA84" s="82">
        <v>0</v>
      </c>
      <c r="FB84" s="18">
        <f t="shared" si="429"/>
        <v>0</v>
      </c>
      <c r="FC84" s="18">
        <f t="shared" si="430"/>
        <v>0</v>
      </c>
      <c r="FD84" s="18">
        <f t="shared" si="431"/>
        <v>0</v>
      </c>
      <c r="FE84" s="18">
        <f t="shared" si="432"/>
        <v>0</v>
      </c>
      <c r="FF84" s="18">
        <f t="shared" si="506"/>
        <v>0</v>
      </c>
      <c r="FG84" s="18">
        <f t="shared" si="507"/>
        <v>0</v>
      </c>
      <c r="FH84" s="18">
        <f t="shared" si="508"/>
        <v>0</v>
      </c>
      <c r="FI84" s="18">
        <f t="shared" si="509"/>
        <v>0</v>
      </c>
      <c r="FJ84" s="18">
        <f t="shared" si="510"/>
        <v>0</v>
      </c>
      <c r="FK84" s="18">
        <f t="shared" si="433"/>
        <v>0</v>
      </c>
      <c r="FL84" s="18">
        <f t="shared" si="434"/>
        <v>0</v>
      </c>
      <c r="FM84" s="18">
        <f t="shared" si="435"/>
        <v>0</v>
      </c>
      <c r="FN84" s="18">
        <f t="shared" si="436"/>
        <v>0</v>
      </c>
      <c r="FO84" s="85">
        <f t="shared" si="437"/>
        <v>0</v>
      </c>
      <c r="FP84" s="82">
        <v>0</v>
      </c>
      <c r="FQ84" s="18">
        <f t="shared" si="438"/>
        <v>0</v>
      </c>
      <c r="FR84" s="18">
        <f t="shared" si="439"/>
        <v>0</v>
      </c>
      <c r="FS84" s="18">
        <f t="shared" si="440"/>
        <v>0</v>
      </c>
      <c r="FT84" s="18">
        <f t="shared" si="441"/>
        <v>0</v>
      </c>
      <c r="FU84" s="18">
        <f t="shared" si="511"/>
        <v>0</v>
      </c>
      <c r="FV84" s="18">
        <f t="shared" si="512"/>
        <v>0</v>
      </c>
      <c r="FW84" s="18">
        <f t="shared" si="513"/>
        <v>0</v>
      </c>
      <c r="FX84" s="18">
        <f t="shared" si="514"/>
        <v>0</v>
      </c>
      <c r="FY84" s="18">
        <f t="shared" si="515"/>
        <v>0</v>
      </c>
      <c r="FZ84" s="18">
        <f t="shared" si="442"/>
        <v>0</v>
      </c>
      <c r="GA84" s="18">
        <f t="shared" si="443"/>
        <v>0</v>
      </c>
      <c r="GB84" s="18">
        <f t="shared" si="444"/>
        <v>0</v>
      </c>
      <c r="GC84" s="18">
        <f t="shared" si="445"/>
        <v>0</v>
      </c>
      <c r="GD84" s="85">
        <f t="shared" si="446"/>
        <v>0</v>
      </c>
      <c r="GE84" s="82">
        <v>0</v>
      </c>
      <c r="GF84" s="18">
        <f t="shared" si="447"/>
        <v>0</v>
      </c>
      <c r="GG84" s="18">
        <f t="shared" si="448"/>
        <v>0</v>
      </c>
      <c r="GH84" s="18">
        <f t="shared" si="449"/>
        <v>0</v>
      </c>
      <c r="GI84" s="18">
        <f t="shared" si="450"/>
        <v>0</v>
      </c>
      <c r="GJ84" s="18">
        <f t="shared" si="516"/>
        <v>0</v>
      </c>
      <c r="GK84" s="18">
        <f t="shared" si="517"/>
        <v>0</v>
      </c>
      <c r="GL84" s="18">
        <f t="shared" si="518"/>
        <v>0</v>
      </c>
      <c r="GM84" s="18">
        <f t="shared" si="519"/>
        <v>0</v>
      </c>
      <c r="GN84" s="18">
        <f t="shared" si="520"/>
        <v>0</v>
      </c>
      <c r="GO84" s="18">
        <f t="shared" si="451"/>
        <v>0</v>
      </c>
      <c r="GP84" s="18">
        <f t="shared" si="452"/>
        <v>0</v>
      </c>
      <c r="GQ84" s="18">
        <f t="shared" si="453"/>
        <v>0</v>
      </c>
      <c r="GR84" s="18">
        <f t="shared" si="454"/>
        <v>0</v>
      </c>
      <c r="GS84" s="85">
        <f t="shared" si="455"/>
        <v>0</v>
      </c>
    </row>
    <row r="85" spans="1:201" ht="18" customHeight="1" x14ac:dyDescent="0.2">
      <c r="A85" s="89">
        <v>79</v>
      </c>
      <c r="B85" s="8" t="s">
        <v>356</v>
      </c>
      <c r="C85" s="71">
        <v>441457</v>
      </c>
      <c r="D85" s="71">
        <v>381037</v>
      </c>
      <c r="E85" s="71">
        <f t="shared" ref="E85" si="521">C85/(C85+D85)</f>
        <v>0.53672975122006972</v>
      </c>
      <c r="F85" s="99">
        <f t="shared" ref="F85" si="522">1-E85</f>
        <v>0.46327024877993028</v>
      </c>
      <c r="G85" s="84">
        <v>0</v>
      </c>
      <c r="H85" s="18">
        <f t="shared" si="339"/>
        <v>0</v>
      </c>
      <c r="I85" s="18">
        <f t="shared" si="340"/>
        <v>0</v>
      </c>
      <c r="J85" s="18">
        <f t="shared" si="341"/>
        <v>0</v>
      </c>
      <c r="K85" s="18">
        <f t="shared" si="342"/>
        <v>0</v>
      </c>
      <c r="L85" s="18">
        <v>0</v>
      </c>
      <c r="M85" s="18">
        <f t="shared" ref="M85" si="523">ROUND(L85/4,0)</f>
        <v>0</v>
      </c>
      <c r="N85" s="18">
        <f t="shared" ref="N85" si="524">M85</f>
        <v>0</v>
      </c>
      <c r="O85" s="18">
        <f t="shared" ref="O85" si="525">M85</f>
        <v>0</v>
      </c>
      <c r="P85" s="18">
        <f t="shared" ref="P85" si="526">L85-M85-N85-O85</f>
        <v>0</v>
      </c>
      <c r="Q85" s="18">
        <f t="shared" ref="Q85" si="527">G85-L85</f>
        <v>0</v>
      </c>
      <c r="R85" s="18">
        <f t="shared" ref="R85" si="528">ROUND(Q85/4,0)</f>
        <v>0</v>
      </c>
      <c r="S85" s="18">
        <f t="shared" ref="S85" si="529">R85</f>
        <v>0</v>
      </c>
      <c r="T85" s="18">
        <f t="shared" ref="T85" si="530">R85</f>
        <v>0</v>
      </c>
      <c r="U85" s="85">
        <f t="shared" ref="U85" si="531">Q85-R85-S85-T85</f>
        <v>0</v>
      </c>
      <c r="V85" s="82">
        <v>0</v>
      </c>
      <c r="W85" s="18">
        <f t="shared" si="348"/>
        <v>0</v>
      </c>
      <c r="X85" s="18">
        <f t="shared" si="349"/>
        <v>0</v>
      </c>
      <c r="Y85" s="18">
        <f t="shared" si="350"/>
        <v>0</v>
      </c>
      <c r="Z85" s="18">
        <f t="shared" si="351"/>
        <v>0</v>
      </c>
      <c r="AA85" s="18">
        <f t="shared" si="461"/>
        <v>0</v>
      </c>
      <c r="AB85" s="18">
        <f t="shared" si="462"/>
        <v>0</v>
      </c>
      <c r="AC85" s="18">
        <f t="shared" si="463"/>
        <v>0</v>
      </c>
      <c r="AD85" s="18">
        <f t="shared" si="464"/>
        <v>0</v>
      </c>
      <c r="AE85" s="18">
        <f t="shared" si="465"/>
        <v>0</v>
      </c>
      <c r="AF85" s="18">
        <f t="shared" si="352"/>
        <v>0</v>
      </c>
      <c r="AG85" s="18">
        <f t="shared" si="353"/>
        <v>0</v>
      </c>
      <c r="AH85" s="18">
        <f t="shared" si="354"/>
        <v>0</v>
      </c>
      <c r="AI85" s="18">
        <f t="shared" si="355"/>
        <v>0</v>
      </c>
      <c r="AJ85" s="85">
        <f t="shared" si="356"/>
        <v>0</v>
      </c>
      <c r="AK85" s="82">
        <v>0</v>
      </c>
      <c r="AL85" s="18">
        <f t="shared" si="357"/>
        <v>0</v>
      </c>
      <c r="AM85" s="18">
        <f t="shared" si="358"/>
        <v>0</v>
      </c>
      <c r="AN85" s="18">
        <f t="shared" si="359"/>
        <v>0</v>
      </c>
      <c r="AO85" s="18">
        <f t="shared" si="360"/>
        <v>0</v>
      </c>
      <c r="AP85" s="18">
        <f t="shared" si="466"/>
        <v>0</v>
      </c>
      <c r="AQ85" s="18">
        <f t="shared" si="467"/>
        <v>0</v>
      </c>
      <c r="AR85" s="18">
        <f t="shared" si="468"/>
        <v>0</v>
      </c>
      <c r="AS85" s="18">
        <f t="shared" si="469"/>
        <v>0</v>
      </c>
      <c r="AT85" s="18">
        <f t="shared" si="470"/>
        <v>0</v>
      </c>
      <c r="AU85" s="18">
        <f t="shared" si="361"/>
        <v>0</v>
      </c>
      <c r="AV85" s="18">
        <f t="shared" si="362"/>
        <v>0</v>
      </c>
      <c r="AW85" s="18">
        <f t="shared" si="363"/>
        <v>0</v>
      </c>
      <c r="AX85" s="18">
        <f t="shared" si="364"/>
        <v>0</v>
      </c>
      <c r="AY85" s="85">
        <f t="shared" si="365"/>
        <v>0</v>
      </c>
      <c r="AZ85" s="82">
        <v>0</v>
      </c>
      <c r="BA85" s="18">
        <f t="shared" si="366"/>
        <v>0</v>
      </c>
      <c r="BB85" s="18">
        <f t="shared" si="367"/>
        <v>0</v>
      </c>
      <c r="BC85" s="18">
        <f t="shared" si="368"/>
        <v>0</v>
      </c>
      <c r="BD85" s="18">
        <f t="shared" si="369"/>
        <v>0</v>
      </c>
      <c r="BE85" s="18">
        <f t="shared" si="471"/>
        <v>0</v>
      </c>
      <c r="BF85" s="18">
        <f t="shared" si="472"/>
        <v>0</v>
      </c>
      <c r="BG85" s="18">
        <f t="shared" si="473"/>
        <v>0</v>
      </c>
      <c r="BH85" s="18">
        <f t="shared" si="474"/>
        <v>0</v>
      </c>
      <c r="BI85" s="18">
        <f t="shared" si="475"/>
        <v>0</v>
      </c>
      <c r="BJ85" s="18">
        <f t="shared" si="370"/>
        <v>0</v>
      </c>
      <c r="BK85" s="18">
        <f t="shared" si="371"/>
        <v>0</v>
      </c>
      <c r="BL85" s="18">
        <f t="shared" si="372"/>
        <v>0</v>
      </c>
      <c r="BM85" s="18">
        <f t="shared" si="373"/>
        <v>0</v>
      </c>
      <c r="BN85" s="85">
        <f t="shared" si="374"/>
        <v>0</v>
      </c>
      <c r="BO85" s="82">
        <v>0</v>
      </c>
      <c r="BP85" s="18">
        <f t="shared" ref="BP85" si="532">ROUND(BO85/4,0)</f>
        <v>0</v>
      </c>
      <c r="BQ85" s="18">
        <f t="shared" ref="BQ85" si="533">BP85</f>
        <v>0</v>
      </c>
      <c r="BR85" s="18">
        <f t="shared" ref="BR85" si="534">BP85</f>
        <v>0</v>
      </c>
      <c r="BS85" s="18">
        <f t="shared" ref="BS85" si="535">BO85-BP85-BQ85-BR85</f>
        <v>0</v>
      </c>
      <c r="BT85" s="18">
        <f t="shared" ref="BT85" si="536">ROUND(BO85*E85,0)</f>
        <v>0</v>
      </c>
      <c r="BU85" s="18">
        <f t="shared" ref="BU85" si="537">ROUND(BT85/4,0)</f>
        <v>0</v>
      </c>
      <c r="BV85" s="18">
        <f t="shared" ref="BV85" si="538">BU85</f>
        <v>0</v>
      </c>
      <c r="BW85" s="18">
        <f t="shared" ref="BW85" si="539">BU85</f>
        <v>0</v>
      </c>
      <c r="BX85" s="18">
        <f t="shared" ref="BX85" si="540">BT85-BU85-BV85-BW85</f>
        <v>0</v>
      </c>
      <c r="BY85" s="18">
        <f t="shared" ref="BY85" si="541">BO85-BT85</f>
        <v>0</v>
      </c>
      <c r="BZ85" s="18">
        <f t="shared" ref="BZ85" si="542">ROUND(BY85/4,0)</f>
        <v>0</v>
      </c>
      <c r="CA85" s="18">
        <f t="shared" ref="CA85" si="543">BZ85</f>
        <v>0</v>
      </c>
      <c r="CB85" s="18">
        <f t="shared" ref="CB85" si="544">BZ85</f>
        <v>0</v>
      </c>
      <c r="CC85" s="85">
        <f t="shared" ref="CC85" si="545">BY85-BZ85-CA85-CB85</f>
        <v>0</v>
      </c>
      <c r="CD85" s="82">
        <v>0</v>
      </c>
      <c r="CE85" s="18">
        <f t="shared" ref="CE85" si="546">ROUND(CD85/4,0)</f>
        <v>0</v>
      </c>
      <c r="CF85" s="18">
        <f t="shared" ref="CF85" si="547">CE85</f>
        <v>0</v>
      </c>
      <c r="CG85" s="18">
        <f t="shared" ref="CG85" si="548">CE85</f>
        <v>0</v>
      </c>
      <c r="CH85" s="18">
        <f t="shared" ref="CH85" si="549">CD85-CE85-CF85-CG85</f>
        <v>0</v>
      </c>
      <c r="CI85" s="18">
        <f t="shared" ref="CI85" si="550">ROUND(CD85*E85,0)</f>
        <v>0</v>
      </c>
      <c r="CJ85" s="18">
        <f t="shared" ref="CJ85" si="551">ROUND(CI85/4,0)</f>
        <v>0</v>
      </c>
      <c r="CK85" s="18">
        <f t="shared" ref="CK85" si="552">CJ85</f>
        <v>0</v>
      </c>
      <c r="CL85" s="18">
        <f t="shared" ref="CL85" si="553">CJ85</f>
        <v>0</v>
      </c>
      <c r="CM85" s="18">
        <f t="shared" ref="CM85" si="554">CI85-CJ85-CK85-CL85</f>
        <v>0</v>
      </c>
      <c r="CN85" s="18">
        <f t="shared" ref="CN85" si="555">CD85-CI85</f>
        <v>0</v>
      </c>
      <c r="CO85" s="18">
        <f t="shared" ref="CO85" si="556">ROUND(CN85/4,0)</f>
        <v>0</v>
      </c>
      <c r="CP85" s="18">
        <f t="shared" ref="CP85" si="557">CO85</f>
        <v>0</v>
      </c>
      <c r="CQ85" s="18">
        <f t="shared" ref="CQ85" si="558">CO85</f>
        <v>0</v>
      </c>
      <c r="CR85" s="85">
        <f t="shared" ref="CR85" si="559">CN85-CO85-CP85-CQ85</f>
        <v>0</v>
      </c>
      <c r="CS85" s="82">
        <v>0</v>
      </c>
      <c r="CT85" s="18">
        <f t="shared" ref="CT85" si="560">ROUND(CS85/4,0)</f>
        <v>0</v>
      </c>
      <c r="CU85" s="18">
        <f t="shared" ref="CU85" si="561">CT85</f>
        <v>0</v>
      </c>
      <c r="CV85" s="18">
        <f t="shared" ref="CV85" si="562">CT85</f>
        <v>0</v>
      </c>
      <c r="CW85" s="18">
        <f t="shared" ref="CW85" si="563">CS85-CT85-CU85-CV85</f>
        <v>0</v>
      </c>
      <c r="CX85" s="18">
        <f t="shared" ref="CX85" si="564">ROUND(CS85*E85,0)</f>
        <v>0</v>
      </c>
      <c r="CY85" s="18">
        <f t="shared" ref="CY85" si="565">ROUND(CX85/4,0)</f>
        <v>0</v>
      </c>
      <c r="CZ85" s="18">
        <f t="shared" ref="CZ85" si="566">CY85</f>
        <v>0</v>
      </c>
      <c r="DA85" s="18">
        <f t="shared" ref="DA85" si="567">CY85</f>
        <v>0</v>
      </c>
      <c r="DB85" s="18">
        <f t="shared" ref="DB85" si="568">CX85-CY85-CZ85-DA85</f>
        <v>0</v>
      </c>
      <c r="DC85" s="18">
        <f t="shared" ref="DC85" si="569">CS85-CX85</f>
        <v>0</v>
      </c>
      <c r="DD85" s="18">
        <f t="shared" ref="DD85" si="570">ROUND(DC85/4,0)</f>
        <v>0</v>
      </c>
      <c r="DE85" s="18">
        <f t="shared" ref="DE85" si="571">DD85</f>
        <v>0</v>
      </c>
      <c r="DF85" s="18">
        <f t="shared" ref="DF85" si="572">DD85</f>
        <v>0</v>
      </c>
      <c r="DG85" s="85">
        <f t="shared" ref="DG85" si="573">DC85-DD85-DE85-DF85</f>
        <v>0</v>
      </c>
      <c r="DH85" s="82">
        <v>0</v>
      </c>
      <c r="DI85" s="18">
        <f t="shared" ref="DI85" si="574">ROUND(DH85/4,0)</f>
        <v>0</v>
      </c>
      <c r="DJ85" s="18">
        <f t="shared" ref="DJ85" si="575">DI85</f>
        <v>0</v>
      </c>
      <c r="DK85" s="18">
        <f t="shared" ref="DK85" si="576">DI85</f>
        <v>0</v>
      </c>
      <c r="DL85" s="18">
        <f t="shared" ref="DL85" si="577">DH85-DI85-DJ85-DK85</f>
        <v>0</v>
      </c>
      <c r="DM85" s="18">
        <f t="shared" ref="DM85" si="578">ROUND(DH85*E85,0)</f>
        <v>0</v>
      </c>
      <c r="DN85" s="18">
        <f t="shared" ref="DN85" si="579">ROUND(DM85/4,0)</f>
        <v>0</v>
      </c>
      <c r="DO85" s="18">
        <f t="shared" ref="DO85" si="580">DN85</f>
        <v>0</v>
      </c>
      <c r="DP85" s="18">
        <f t="shared" ref="DP85" si="581">DN85</f>
        <v>0</v>
      </c>
      <c r="DQ85" s="18">
        <f t="shared" ref="DQ85" si="582">DM85-DN85-DO85-DP85</f>
        <v>0</v>
      </c>
      <c r="DR85" s="18">
        <f t="shared" ref="DR85" si="583">DH85-DM85</f>
        <v>0</v>
      </c>
      <c r="DS85" s="18">
        <f t="shared" ref="DS85" si="584">ROUND(DR85/4,0)</f>
        <v>0</v>
      </c>
      <c r="DT85" s="18">
        <f t="shared" ref="DT85" si="585">DS85</f>
        <v>0</v>
      </c>
      <c r="DU85" s="18">
        <f t="shared" ref="DU85" si="586">DS85</f>
        <v>0</v>
      </c>
      <c r="DV85" s="85">
        <f t="shared" ref="DV85" si="587">DR85-DS85-DT85-DU85</f>
        <v>0</v>
      </c>
      <c r="DW85" s="82">
        <v>0</v>
      </c>
      <c r="DX85" s="18">
        <f t="shared" ref="DX85" si="588">ROUND(DW85/4,0)</f>
        <v>0</v>
      </c>
      <c r="DY85" s="18">
        <f t="shared" ref="DY85" si="589">DX85</f>
        <v>0</v>
      </c>
      <c r="DZ85" s="18">
        <f t="shared" ref="DZ85" si="590">DX85</f>
        <v>0</v>
      </c>
      <c r="EA85" s="18">
        <f t="shared" ref="EA85" si="591">DW85-DX85-DY85-DZ85</f>
        <v>0</v>
      </c>
      <c r="EB85" s="18">
        <f t="shared" ref="EB85" si="592">ROUND(DW85*E85,0)</f>
        <v>0</v>
      </c>
      <c r="EC85" s="18">
        <f t="shared" ref="EC85" si="593">ROUND(EB85/4,0)</f>
        <v>0</v>
      </c>
      <c r="ED85" s="18">
        <f t="shared" ref="ED85" si="594">EC85</f>
        <v>0</v>
      </c>
      <c r="EE85" s="18">
        <f t="shared" ref="EE85" si="595">EC85</f>
        <v>0</v>
      </c>
      <c r="EF85" s="18">
        <f t="shared" ref="EF85" si="596">EB85-EC85-ED85-EE85</f>
        <v>0</v>
      </c>
      <c r="EG85" s="18">
        <f t="shared" ref="EG85" si="597">DW85-EB85</f>
        <v>0</v>
      </c>
      <c r="EH85" s="18">
        <f t="shared" ref="EH85" si="598">ROUND(EG85/4,0)</f>
        <v>0</v>
      </c>
      <c r="EI85" s="18">
        <f t="shared" ref="EI85" si="599">EH85</f>
        <v>0</v>
      </c>
      <c r="EJ85" s="18">
        <f t="shared" ref="EJ85" si="600">EH85</f>
        <v>0</v>
      </c>
      <c r="EK85" s="85">
        <f t="shared" ref="EK85" si="601">EG85-EH85-EI85-EJ85</f>
        <v>0</v>
      </c>
      <c r="EL85" s="82">
        <v>0</v>
      </c>
      <c r="EM85" s="18">
        <f t="shared" ref="EM85" si="602">ROUND(EL85/4,0)</f>
        <v>0</v>
      </c>
      <c r="EN85" s="18">
        <f t="shared" ref="EN85" si="603">EM85</f>
        <v>0</v>
      </c>
      <c r="EO85" s="18">
        <f t="shared" ref="EO85" si="604">EM85</f>
        <v>0</v>
      </c>
      <c r="EP85" s="18">
        <f t="shared" ref="EP85" si="605">EL85-EM85-EN85-EO85</f>
        <v>0</v>
      </c>
      <c r="EQ85" s="18">
        <f t="shared" ref="EQ85" si="606">ROUND(EL85*E85,0)</f>
        <v>0</v>
      </c>
      <c r="ER85" s="18">
        <f t="shared" ref="ER85" si="607">ROUND(EQ85/4,0)</f>
        <v>0</v>
      </c>
      <c r="ES85" s="18">
        <f t="shared" ref="ES85" si="608">ER85</f>
        <v>0</v>
      </c>
      <c r="ET85" s="18">
        <f t="shared" ref="ET85" si="609">ER85</f>
        <v>0</v>
      </c>
      <c r="EU85" s="18">
        <f t="shared" ref="EU85" si="610">EQ85-ER85-ES85-ET85</f>
        <v>0</v>
      </c>
      <c r="EV85" s="18">
        <f t="shared" ref="EV85" si="611">EL85-EQ85</f>
        <v>0</v>
      </c>
      <c r="EW85" s="18">
        <f t="shared" ref="EW85" si="612">ROUND(EV85/4,0)</f>
        <v>0</v>
      </c>
      <c r="EX85" s="18">
        <f t="shared" ref="EX85" si="613">EW85</f>
        <v>0</v>
      </c>
      <c r="EY85" s="18">
        <f t="shared" ref="EY85" si="614">EW85</f>
        <v>0</v>
      </c>
      <c r="EZ85" s="85">
        <f t="shared" ref="EZ85" si="615">EV85-EW85-EX85-EY85</f>
        <v>0</v>
      </c>
      <c r="FA85" s="82">
        <v>0</v>
      </c>
      <c r="FB85" s="18">
        <f t="shared" ref="FB85" si="616">ROUND(FA85/4,0)</f>
        <v>0</v>
      </c>
      <c r="FC85" s="18">
        <f t="shared" ref="FC85" si="617">FB85</f>
        <v>0</v>
      </c>
      <c r="FD85" s="18">
        <f t="shared" ref="FD85" si="618">FB85</f>
        <v>0</v>
      </c>
      <c r="FE85" s="18">
        <f t="shared" ref="FE85" si="619">FA85-FB85-FC85-FD85</f>
        <v>0</v>
      </c>
      <c r="FF85" s="18">
        <f t="shared" ref="FF85" si="620">ROUND(FA85*E85,0)</f>
        <v>0</v>
      </c>
      <c r="FG85" s="18">
        <f t="shared" ref="FG85" si="621">ROUND(FF85/4,0)</f>
        <v>0</v>
      </c>
      <c r="FH85" s="18">
        <f t="shared" ref="FH85" si="622">FG85</f>
        <v>0</v>
      </c>
      <c r="FI85" s="18">
        <f t="shared" ref="FI85" si="623">FG85</f>
        <v>0</v>
      </c>
      <c r="FJ85" s="18">
        <f t="shared" ref="FJ85" si="624">FF85-FG85-FH85-FI85</f>
        <v>0</v>
      </c>
      <c r="FK85" s="18">
        <f t="shared" ref="FK85" si="625">FA85-FF85</f>
        <v>0</v>
      </c>
      <c r="FL85" s="18">
        <f t="shared" ref="FL85" si="626">ROUND(FK85/4,0)</f>
        <v>0</v>
      </c>
      <c r="FM85" s="18">
        <f t="shared" ref="FM85" si="627">FL85</f>
        <v>0</v>
      </c>
      <c r="FN85" s="18">
        <f t="shared" ref="FN85" si="628">FL85</f>
        <v>0</v>
      </c>
      <c r="FO85" s="85">
        <f t="shared" ref="FO85" si="629">FK85-FL85-FM85-FN85</f>
        <v>0</v>
      </c>
      <c r="FP85" s="82">
        <v>0</v>
      </c>
      <c r="FQ85" s="18">
        <f t="shared" ref="FQ85" si="630">ROUND(FP85/4,0)</f>
        <v>0</v>
      </c>
      <c r="FR85" s="18">
        <f t="shared" ref="FR85" si="631">FQ85</f>
        <v>0</v>
      </c>
      <c r="FS85" s="18">
        <f t="shared" ref="FS85" si="632">FQ85</f>
        <v>0</v>
      </c>
      <c r="FT85" s="18">
        <f t="shared" ref="FT85" si="633">FP85-FQ85-FR85-FS85</f>
        <v>0</v>
      </c>
      <c r="FU85" s="18">
        <f t="shared" ref="FU85" si="634">ROUND(FP85*E85,0)</f>
        <v>0</v>
      </c>
      <c r="FV85" s="18">
        <f t="shared" ref="FV85" si="635">ROUND(FU85/4,0)</f>
        <v>0</v>
      </c>
      <c r="FW85" s="18">
        <f t="shared" ref="FW85" si="636">FV85</f>
        <v>0</v>
      </c>
      <c r="FX85" s="18">
        <f t="shared" ref="FX85" si="637">FV85</f>
        <v>0</v>
      </c>
      <c r="FY85" s="18">
        <f t="shared" ref="FY85" si="638">FU85-FV85-FW85-FX85</f>
        <v>0</v>
      </c>
      <c r="FZ85" s="18">
        <f t="shared" ref="FZ85" si="639">FP85-FU85</f>
        <v>0</v>
      </c>
      <c r="GA85" s="18">
        <f t="shared" ref="GA85" si="640">ROUND(FZ85/4,0)</f>
        <v>0</v>
      </c>
      <c r="GB85" s="18">
        <f t="shared" ref="GB85" si="641">GA85</f>
        <v>0</v>
      </c>
      <c r="GC85" s="18">
        <f t="shared" ref="GC85" si="642">GA85</f>
        <v>0</v>
      </c>
      <c r="GD85" s="85">
        <f t="shared" ref="GD85" si="643">FZ85-GA85-GB85-GC85</f>
        <v>0</v>
      </c>
      <c r="GE85" s="82">
        <v>0</v>
      </c>
      <c r="GF85" s="18">
        <f t="shared" ref="GF85" si="644">ROUND(GE85/4,0)</f>
        <v>0</v>
      </c>
      <c r="GG85" s="18">
        <f t="shared" ref="GG85" si="645">GF85</f>
        <v>0</v>
      </c>
      <c r="GH85" s="18">
        <f t="shared" ref="GH85" si="646">GF85</f>
        <v>0</v>
      </c>
      <c r="GI85" s="18">
        <f t="shared" ref="GI85" si="647">GE85-GF85-GG85-GH85</f>
        <v>0</v>
      </c>
      <c r="GJ85" s="18">
        <f t="shared" ref="GJ85" si="648">ROUND(GE85*E85,0)</f>
        <v>0</v>
      </c>
      <c r="GK85" s="18">
        <f t="shared" ref="GK85" si="649">ROUND(GJ85/4,0)</f>
        <v>0</v>
      </c>
      <c r="GL85" s="18">
        <f t="shared" ref="GL85" si="650">GK85</f>
        <v>0</v>
      </c>
      <c r="GM85" s="18">
        <f t="shared" ref="GM85" si="651">GK85</f>
        <v>0</v>
      </c>
      <c r="GN85" s="18">
        <f t="shared" ref="GN85" si="652">GJ85-GK85-GL85-GM85</f>
        <v>0</v>
      </c>
      <c r="GO85" s="18">
        <f t="shared" ref="GO85" si="653">GE85-GJ85</f>
        <v>0</v>
      </c>
      <c r="GP85" s="18">
        <f t="shared" ref="GP85" si="654">ROUND(GO85/4,0)</f>
        <v>0</v>
      </c>
      <c r="GQ85" s="18">
        <f t="shared" ref="GQ85" si="655">GP85</f>
        <v>0</v>
      </c>
      <c r="GR85" s="18">
        <f t="shared" ref="GR85" si="656">GP85</f>
        <v>0</v>
      </c>
      <c r="GS85" s="85">
        <f t="shared" ref="GS85" si="657">GO85-GP85-GQ85-GR85</f>
        <v>0</v>
      </c>
    </row>
    <row r="86" spans="1:201" s="4" customFormat="1" ht="16.5" thickBot="1" x14ac:dyDescent="0.3">
      <c r="A86" s="55"/>
      <c r="B86" s="55" t="s">
        <v>99</v>
      </c>
      <c r="C86" s="92"/>
      <c r="D86" s="92"/>
      <c r="E86" s="92"/>
      <c r="F86" s="100"/>
      <c r="G86" s="86">
        <f t="shared" ref="G86:AL86" si="658">SUM(G7:G85)</f>
        <v>41247</v>
      </c>
      <c r="H86" s="87">
        <f t="shared" si="658"/>
        <v>10315</v>
      </c>
      <c r="I86" s="87">
        <f t="shared" si="658"/>
        <v>10315</v>
      </c>
      <c r="J86" s="87">
        <f t="shared" si="658"/>
        <v>10315</v>
      </c>
      <c r="K86" s="87">
        <f t="shared" si="658"/>
        <v>10302</v>
      </c>
      <c r="L86" s="87">
        <f t="shared" si="658"/>
        <v>22905</v>
      </c>
      <c r="M86" s="87">
        <f t="shared" si="658"/>
        <v>5730</v>
      </c>
      <c r="N86" s="87">
        <f t="shared" si="658"/>
        <v>5730</v>
      </c>
      <c r="O86" s="87">
        <f t="shared" si="658"/>
        <v>5730</v>
      </c>
      <c r="P86" s="87">
        <f t="shared" si="658"/>
        <v>5715</v>
      </c>
      <c r="Q86" s="87">
        <f t="shared" si="658"/>
        <v>18342</v>
      </c>
      <c r="R86" s="87">
        <f t="shared" si="658"/>
        <v>4587</v>
      </c>
      <c r="S86" s="87">
        <f t="shared" si="658"/>
        <v>4587</v>
      </c>
      <c r="T86" s="87">
        <f t="shared" si="658"/>
        <v>4587</v>
      </c>
      <c r="U86" s="88">
        <f t="shared" si="658"/>
        <v>4581</v>
      </c>
      <c r="V86" s="91">
        <f t="shared" si="658"/>
        <v>97287</v>
      </c>
      <c r="W86" s="87">
        <f t="shared" si="658"/>
        <v>24325</v>
      </c>
      <c r="X86" s="87">
        <f t="shared" si="658"/>
        <v>24325</v>
      </c>
      <c r="Y86" s="87">
        <f t="shared" si="658"/>
        <v>24325</v>
      </c>
      <c r="Z86" s="87">
        <f t="shared" si="658"/>
        <v>24312</v>
      </c>
      <c r="AA86" s="87">
        <f t="shared" si="658"/>
        <v>64349</v>
      </c>
      <c r="AB86" s="87">
        <f t="shared" si="658"/>
        <v>16088</v>
      </c>
      <c r="AC86" s="87">
        <f t="shared" si="658"/>
        <v>16088</v>
      </c>
      <c r="AD86" s="87">
        <f t="shared" si="658"/>
        <v>16088</v>
      </c>
      <c r="AE86" s="87">
        <f t="shared" si="658"/>
        <v>16085</v>
      </c>
      <c r="AF86" s="87">
        <f t="shared" si="658"/>
        <v>32938</v>
      </c>
      <c r="AG86" s="87">
        <f t="shared" si="658"/>
        <v>8237</v>
      </c>
      <c r="AH86" s="87">
        <f t="shared" si="658"/>
        <v>8237</v>
      </c>
      <c r="AI86" s="87">
        <f t="shared" si="658"/>
        <v>8237</v>
      </c>
      <c r="AJ86" s="88">
        <f t="shared" si="658"/>
        <v>8227</v>
      </c>
      <c r="AK86" s="91">
        <f t="shared" si="658"/>
        <v>6000</v>
      </c>
      <c r="AL86" s="87">
        <f t="shared" si="658"/>
        <v>1500</v>
      </c>
      <c r="AM86" s="87">
        <f t="shared" ref="AM86:BR86" si="659">SUM(AM7:AM85)</f>
        <v>1500</v>
      </c>
      <c r="AN86" s="87">
        <f t="shared" si="659"/>
        <v>1500</v>
      </c>
      <c r="AO86" s="87">
        <f t="shared" si="659"/>
        <v>1500</v>
      </c>
      <c r="AP86" s="87">
        <f t="shared" si="659"/>
        <v>3105</v>
      </c>
      <c r="AQ86" s="87">
        <f t="shared" si="659"/>
        <v>776</v>
      </c>
      <c r="AR86" s="87">
        <f t="shared" si="659"/>
        <v>776</v>
      </c>
      <c r="AS86" s="87">
        <f t="shared" si="659"/>
        <v>776</v>
      </c>
      <c r="AT86" s="87">
        <f t="shared" si="659"/>
        <v>777</v>
      </c>
      <c r="AU86" s="87">
        <f t="shared" si="659"/>
        <v>2895</v>
      </c>
      <c r="AV86" s="87">
        <f t="shared" si="659"/>
        <v>724</v>
      </c>
      <c r="AW86" s="87">
        <f t="shared" si="659"/>
        <v>724</v>
      </c>
      <c r="AX86" s="87">
        <f t="shared" si="659"/>
        <v>724</v>
      </c>
      <c r="AY86" s="88">
        <f t="shared" si="659"/>
        <v>723</v>
      </c>
      <c r="AZ86" s="91">
        <f t="shared" si="659"/>
        <v>0</v>
      </c>
      <c r="BA86" s="87">
        <f t="shared" si="659"/>
        <v>0</v>
      </c>
      <c r="BB86" s="87">
        <f t="shared" si="659"/>
        <v>0</v>
      </c>
      <c r="BC86" s="87">
        <f t="shared" si="659"/>
        <v>0</v>
      </c>
      <c r="BD86" s="87">
        <f t="shared" si="659"/>
        <v>0</v>
      </c>
      <c r="BE86" s="87">
        <f t="shared" si="659"/>
        <v>0</v>
      </c>
      <c r="BF86" s="87">
        <f t="shared" si="659"/>
        <v>0</v>
      </c>
      <c r="BG86" s="87">
        <f t="shared" si="659"/>
        <v>0</v>
      </c>
      <c r="BH86" s="87">
        <f t="shared" si="659"/>
        <v>0</v>
      </c>
      <c r="BI86" s="87">
        <f t="shared" si="659"/>
        <v>0</v>
      </c>
      <c r="BJ86" s="87">
        <f t="shared" si="659"/>
        <v>0</v>
      </c>
      <c r="BK86" s="87">
        <f t="shared" si="659"/>
        <v>0</v>
      </c>
      <c r="BL86" s="87">
        <f t="shared" si="659"/>
        <v>0</v>
      </c>
      <c r="BM86" s="87">
        <f t="shared" si="659"/>
        <v>0</v>
      </c>
      <c r="BN86" s="88">
        <f t="shared" si="659"/>
        <v>0</v>
      </c>
      <c r="BO86" s="91">
        <f t="shared" si="659"/>
        <v>104448</v>
      </c>
      <c r="BP86" s="87">
        <f t="shared" si="659"/>
        <v>41195</v>
      </c>
      <c r="BQ86" s="87">
        <f t="shared" si="659"/>
        <v>21085</v>
      </c>
      <c r="BR86" s="87">
        <f t="shared" si="659"/>
        <v>21085</v>
      </c>
      <c r="BS86" s="87">
        <f t="shared" ref="BS86:CX86" si="660">SUM(BS7:BS85)</f>
        <v>21083</v>
      </c>
      <c r="BT86" s="87">
        <f t="shared" si="660"/>
        <v>66124</v>
      </c>
      <c r="BU86" s="87">
        <f t="shared" si="660"/>
        <v>24626</v>
      </c>
      <c r="BV86" s="87">
        <f t="shared" si="660"/>
        <v>13833</v>
      </c>
      <c r="BW86" s="87">
        <f t="shared" si="660"/>
        <v>13833</v>
      </c>
      <c r="BX86" s="87">
        <f t="shared" si="660"/>
        <v>13832</v>
      </c>
      <c r="BY86" s="87">
        <f t="shared" si="660"/>
        <v>38324</v>
      </c>
      <c r="BZ86" s="87">
        <f t="shared" si="660"/>
        <v>16569</v>
      </c>
      <c r="CA86" s="87">
        <f t="shared" si="660"/>
        <v>7252</v>
      </c>
      <c r="CB86" s="87">
        <f t="shared" si="660"/>
        <v>7252</v>
      </c>
      <c r="CC86" s="88">
        <f t="shared" si="660"/>
        <v>7251</v>
      </c>
      <c r="CD86" s="91">
        <f t="shared" si="660"/>
        <v>23784</v>
      </c>
      <c r="CE86" s="87">
        <f t="shared" si="660"/>
        <v>5947</v>
      </c>
      <c r="CF86" s="87">
        <f t="shared" si="660"/>
        <v>5947</v>
      </c>
      <c r="CG86" s="87">
        <f t="shared" si="660"/>
        <v>5947</v>
      </c>
      <c r="CH86" s="87">
        <f t="shared" si="660"/>
        <v>5943</v>
      </c>
      <c r="CI86" s="87">
        <f t="shared" si="660"/>
        <v>12901</v>
      </c>
      <c r="CJ86" s="87">
        <f t="shared" si="660"/>
        <v>3226</v>
      </c>
      <c r="CK86" s="87">
        <f t="shared" si="660"/>
        <v>3226</v>
      </c>
      <c r="CL86" s="87">
        <f t="shared" si="660"/>
        <v>3226</v>
      </c>
      <c r="CM86" s="87">
        <f t="shared" si="660"/>
        <v>3223</v>
      </c>
      <c r="CN86" s="87">
        <f t="shared" si="660"/>
        <v>10883</v>
      </c>
      <c r="CO86" s="87">
        <f t="shared" si="660"/>
        <v>2721</v>
      </c>
      <c r="CP86" s="87">
        <f t="shared" si="660"/>
        <v>2721</v>
      </c>
      <c r="CQ86" s="87">
        <f t="shared" si="660"/>
        <v>2721</v>
      </c>
      <c r="CR86" s="88">
        <f t="shared" si="660"/>
        <v>2720</v>
      </c>
      <c r="CS86" s="91">
        <f t="shared" si="660"/>
        <v>9478</v>
      </c>
      <c r="CT86" s="87">
        <f t="shared" si="660"/>
        <v>2370</v>
      </c>
      <c r="CU86" s="87">
        <f t="shared" si="660"/>
        <v>2370</v>
      </c>
      <c r="CV86" s="87">
        <f t="shared" si="660"/>
        <v>2370</v>
      </c>
      <c r="CW86" s="87">
        <f t="shared" si="660"/>
        <v>2368</v>
      </c>
      <c r="CX86" s="87">
        <f t="shared" si="660"/>
        <v>5087</v>
      </c>
      <c r="CY86" s="87">
        <f t="shared" ref="CY86:ED86" si="661">SUM(CY7:CY85)</f>
        <v>1272</v>
      </c>
      <c r="CZ86" s="87">
        <f t="shared" si="661"/>
        <v>1272</v>
      </c>
      <c r="DA86" s="87">
        <f t="shared" si="661"/>
        <v>1272</v>
      </c>
      <c r="DB86" s="87">
        <f t="shared" si="661"/>
        <v>1271</v>
      </c>
      <c r="DC86" s="87">
        <f t="shared" si="661"/>
        <v>4391</v>
      </c>
      <c r="DD86" s="87">
        <f t="shared" si="661"/>
        <v>1098</v>
      </c>
      <c r="DE86" s="87">
        <f t="shared" si="661"/>
        <v>1098</v>
      </c>
      <c r="DF86" s="87">
        <f t="shared" si="661"/>
        <v>1098</v>
      </c>
      <c r="DG86" s="88">
        <f t="shared" si="661"/>
        <v>1097</v>
      </c>
      <c r="DH86" s="91">
        <f t="shared" si="661"/>
        <v>1200</v>
      </c>
      <c r="DI86" s="87">
        <f t="shared" si="661"/>
        <v>300</v>
      </c>
      <c r="DJ86" s="87">
        <f t="shared" si="661"/>
        <v>300</v>
      </c>
      <c r="DK86" s="87">
        <f t="shared" si="661"/>
        <v>300</v>
      </c>
      <c r="DL86" s="87">
        <f t="shared" si="661"/>
        <v>300</v>
      </c>
      <c r="DM86" s="87">
        <f t="shared" si="661"/>
        <v>644</v>
      </c>
      <c r="DN86" s="87">
        <f t="shared" si="661"/>
        <v>161</v>
      </c>
      <c r="DO86" s="87">
        <f t="shared" si="661"/>
        <v>161</v>
      </c>
      <c r="DP86" s="87">
        <f t="shared" si="661"/>
        <v>161</v>
      </c>
      <c r="DQ86" s="87">
        <f t="shared" si="661"/>
        <v>161</v>
      </c>
      <c r="DR86" s="87">
        <f t="shared" si="661"/>
        <v>556</v>
      </c>
      <c r="DS86" s="87">
        <f t="shared" si="661"/>
        <v>139</v>
      </c>
      <c r="DT86" s="87">
        <f t="shared" si="661"/>
        <v>139</v>
      </c>
      <c r="DU86" s="87">
        <f t="shared" si="661"/>
        <v>139</v>
      </c>
      <c r="DV86" s="88">
        <f t="shared" si="661"/>
        <v>139</v>
      </c>
      <c r="DW86" s="91">
        <f t="shared" si="661"/>
        <v>100</v>
      </c>
      <c r="DX86" s="87">
        <f t="shared" si="661"/>
        <v>25</v>
      </c>
      <c r="DY86" s="87">
        <f t="shared" si="661"/>
        <v>25</v>
      </c>
      <c r="DZ86" s="87">
        <f t="shared" si="661"/>
        <v>25</v>
      </c>
      <c r="EA86" s="87">
        <f t="shared" si="661"/>
        <v>25</v>
      </c>
      <c r="EB86" s="87">
        <f t="shared" si="661"/>
        <v>54</v>
      </c>
      <c r="EC86" s="87">
        <f t="shared" si="661"/>
        <v>14</v>
      </c>
      <c r="ED86" s="87">
        <f t="shared" si="661"/>
        <v>14</v>
      </c>
      <c r="EE86" s="87">
        <f t="shared" ref="EE86:FJ86" si="662">SUM(EE7:EE85)</f>
        <v>14</v>
      </c>
      <c r="EF86" s="87">
        <f t="shared" si="662"/>
        <v>12</v>
      </c>
      <c r="EG86" s="87">
        <f t="shared" si="662"/>
        <v>46</v>
      </c>
      <c r="EH86" s="87">
        <f t="shared" si="662"/>
        <v>12</v>
      </c>
      <c r="EI86" s="87">
        <f t="shared" si="662"/>
        <v>12</v>
      </c>
      <c r="EJ86" s="87">
        <f t="shared" si="662"/>
        <v>12</v>
      </c>
      <c r="EK86" s="88">
        <f t="shared" si="662"/>
        <v>10</v>
      </c>
      <c r="EL86" s="91">
        <f t="shared" si="662"/>
        <v>5700</v>
      </c>
      <c r="EM86" s="87">
        <f t="shared" si="662"/>
        <v>1425</v>
      </c>
      <c r="EN86" s="87">
        <f t="shared" si="662"/>
        <v>1425</v>
      </c>
      <c r="EO86" s="87">
        <f t="shared" si="662"/>
        <v>1425</v>
      </c>
      <c r="EP86" s="87">
        <f t="shared" si="662"/>
        <v>1425</v>
      </c>
      <c r="EQ86" s="87">
        <f t="shared" si="662"/>
        <v>3059</v>
      </c>
      <c r="ER86" s="87">
        <f t="shared" si="662"/>
        <v>765</v>
      </c>
      <c r="ES86" s="87">
        <f t="shared" si="662"/>
        <v>765</v>
      </c>
      <c r="ET86" s="87">
        <f t="shared" si="662"/>
        <v>765</v>
      </c>
      <c r="EU86" s="87">
        <f t="shared" si="662"/>
        <v>764</v>
      </c>
      <c r="EV86" s="87">
        <f t="shared" si="662"/>
        <v>2641</v>
      </c>
      <c r="EW86" s="87">
        <f t="shared" si="662"/>
        <v>660</v>
      </c>
      <c r="EX86" s="87">
        <f t="shared" si="662"/>
        <v>660</v>
      </c>
      <c r="EY86" s="87">
        <f t="shared" si="662"/>
        <v>660</v>
      </c>
      <c r="EZ86" s="88">
        <f t="shared" si="662"/>
        <v>661</v>
      </c>
      <c r="FA86" s="91">
        <f t="shared" si="662"/>
        <v>1132</v>
      </c>
      <c r="FB86" s="87">
        <f t="shared" si="662"/>
        <v>1132</v>
      </c>
      <c r="FC86" s="87">
        <f t="shared" si="662"/>
        <v>0</v>
      </c>
      <c r="FD86" s="87">
        <f t="shared" si="662"/>
        <v>0</v>
      </c>
      <c r="FE86" s="87">
        <f t="shared" si="662"/>
        <v>0</v>
      </c>
      <c r="FF86" s="87">
        <f t="shared" si="662"/>
        <v>608</v>
      </c>
      <c r="FG86" s="87">
        <f t="shared" si="662"/>
        <v>608</v>
      </c>
      <c r="FH86" s="87">
        <f t="shared" si="662"/>
        <v>0</v>
      </c>
      <c r="FI86" s="87">
        <f t="shared" si="662"/>
        <v>0</v>
      </c>
      <c r="FJ86" s="87">
        <f t="shared" si="662"/>
        <v>0</v>
      </c>
      <c r="FK86" s="87">
        <f t="shared" ref="FK86:GP86" si="663">SUM(FK7:FK85)</f>
        <v>524</v>
      </c>
      <c r="FL86" s="87">
        <f t="shared" si="663"/>
        <v>524</v>
      </c>
      <c r="FM86" s="87">
        <f t="shared" si="663"/>
        <v>0</v>
      </c>
      <c r="FN86" s="87">
        <f t="shared" si="663"/>
        <v>0</v>
      </c>
      <c r="FO86" s="88">
        <f t="shared" si="663"/>
        <v>0</v>
      </c>
      <c r="FP86" s="91">
        <f t="shared" si="663"/>
        <v>740</v>
      </c>
      <c r="FQ86" s="87">
        <f t="shared" si="663"/>
        <v>740</v>
      </c>
      <c r="FR86" s="87">
        <f t="shared" si="663"/>
        <v>0</v>
      </c>
      <c r="FS86" s="87">
        <f t="shared" si="663"/>
        <v>0</v>
      </c>
      <c r="FT86" s="87">
        <f t="shared" si="663"/>
        <v>0</v>
      </c>
      <c r="FU86" s="87">
        <f t="shared" si="663"/>
        <v>397</v>
      </c>
      <c r="FV86" s="87">
        <f t="shared" si="663"/>
        <v>397</v>
      </c>
      <c r="FW86" s="87">
        <f t="shared" si="663"/>
        <v>0</v>
      </c>
      <c r="FX86" s="87">
        <f t="shared" si="663"/>
        <v>0</v>
      </c>
      <c r="FY86" s="87">
        <f t="shared" si="663"/>
        <v>0</v>
      </c>
      <c r="FZ86" s="87">
        <f t="shared" si="663"/>
        <v>343</v>
      </c>
      <c r="GA86" s="87">
        <f t="shared" si="663"/>
        <v>343</v>
      </c>
      <c r="GB86" s="87">
        <f t="shared" si="663"/>
        <v>0</v>
      </c>
      <c r="GC86" s="87">
        <f t="shared" si="663"/>
        <v>0</v>
      </c>
      <c r="GD86" s="88">
        <f t="shared" si="663"/>
        <v>0</v>
      </c>
      <c r="GE86" s="91">
        <f t="shared" si="663"/>
        <v>300</v>
      </c>
      <c r="GF86" s="87">
        <f t="shared" si="663"/>
        <v>75</v>
      </c>
      <c r="GG86" s="87">
        <f t="shared" si="663"/>
        <v>75</v>
      </c>
      <c r="GH86" s="87">
        <f t="shared" si="663"/>
        <v>75</v>
      </c>
      <c r="GI86" s="87">
        <f t="shared" si="663"/>
        <v>75</v>
      </c>
      <c r="GJ86" s="87">
        <f t="shared" si="663"/>
        <v>161</v>
      </c>
      <c r="GK86" s="87">
        <f t="shared" si="663"/>
        <v>40</v>
      </c>
      <c r="GL86" s="87">
        <f t="shared" si="663"/>
        <v>40</v>
      </c>
      <c r="GM86" s="87">
        <f t="shared" si="663"/>
        <v>40</v>
      </c>
      <c r="GN86" s="87">
        <f t="shared" si="663"/>
        <v>41</v>
      </c>
      <c r="GO86" s="87">
        <f t="shared" si="663"/>
        <v>139</v>
      </c>
      <c r="GP86" s="87">
        <f t="shared" si="663"/>
        <v>35</v>
      </c>
      <c r="GQ86" s="87">
        <f t="shared" ref="GQ86:HV86" si="664">SUM(GQ7:GQ85)</f>
        <v>35</v>
      </c>
      <c r="GR86" s="87">
        <f t="shared" si="664"/>
        <v>35</v>
      </c>
      <c r="GS86" s="88">
        <f t="shared" si="664"/>
        <v>34</v>
      </c>
    </row>
    <row r="87" spans="1:201" x14ac:dyDescent="0.2">
      <c r="C87" s="73"/>
      <c r="D87" s="73"/>
      <c r="E87" s="73"/>
      <c r="F87" s="73"/>
      <c r="G87" s="21"/>
      <c r="L87" s="21"/>
      <c r="Q87" s="21"/>
      <c r="V87" s="21"/>
      <c r="AA87" s="21"/>
      <c r="AF87" s="21"/>
      <c r="AK87" s="21"/>
      <c r="AP87" s="21"/>
      <c r="AU87" s="21"/>
      <c r="AZ87" s="21"/>
      <c r="BE87" s="21"/>
      <c r="BJ87" s="21"/>
      <c r="BO87" s="21"/>
      <c r="BT87" s="21"/>
      <c r="BY87" s="21"/>
      <c r="CD87" s="21"/>
      <c r="CI87" s="21"/>
      <c r="CN87" s="21"/>
      <c r="CS87" s="21"/>
      <c r="CX87" s="21"/>
      <c r="DC87" s="21"/>
      <c r="DH87" s="21"/>
      <c r="DM87" s="21"/>
      <c r="DR87" s="21"/>
      <c r="DW87" s="21"/>
      <c r="EB87" s="21"/>
      <c r="EG87" s="21"/>
      <c r="EL87" s="21"/>
      <c r="EQ87" s="21"/>
      <c r="EV87" s="21"/>
      <c r="FA87" s="21"/>
      <c r="FF87" s="21"/>
      <c r="FK87" s="21"/>
      <c r="FP87" s="21"/>
      <c r="FU87" s="21"/>
      <c r="FZ87" s="21"/>
      <c r="GE87" s="21"/>
      <c r="GJ87" s="21"/>
      <c r="GO87" s="21"/>
    </row>
    <row r="88" spans="1:201" x14ac:dyDescent="0.2">
      <c r="G88" s="21"/>
      <c r="L88" s="21"/>
      <c r="Q88" s="21"/>
      <c r="V88" s="21"/>
      <c r="AA88" s="21"/>
      <c r="AF88" s="21"/>
      <c r="AK88" s="21"/>
      <c r="AP88" s="21"/>
      <c r="AU88" s="21"/>
      <c r="AZ88" s="21"/>
      <c r="BE88" s="21"/>
      <c r="BJ88" s="21"/>
      <c r="BO88" s="21"/>
      <c r="BT88" s="21"/>
      <c r="BY88" s="21"/>
      <c r="CD88" s="21"/>
      <c r="CI88" s="21"/>
      <c r="CN88" s="21"/>
      <c r="CS88" s="21"/>
      <c r="CX88" s="21"/>
      <c r="DC88" s="21"/>
      <c r="DH88" s="21"/>
      <c r="DM88" s="21"/>
      <c r="DR88" s="21"/>
      <c r="DW88" s="21"/>
      <c r="EB88" s="21"/>
      <c r="EG88" s="21"/>
      <c r="EL88" s="21"/>
      <c r="EQ88" s="21"/>
      <c r="EV88" s="21"/>
      <c r="FA88" s="21"/>
      <c r="FF88" s="21"/>
      <c r="FK88" s="21"/>
      <c r="FP88" s="21"/>
      <c r="FU88" s="21"/>
      <c r="FZ88" s="21"/>
      <c r="GE88" s="21"/>
      <c r="GJ88" s="21"/>
      <c r="GO88" s="21"/>
    </row>
  </sheetData>
  <mergeCells count="174">
    <mergeCell ref="A3:A6"/>
    <mergeCell ref="H4:K4"/>
    <mergeCell ref="H5:H6"/>
    <mergeCell ref="I5:I6"/>
    <mergeCell ref="J5:J6"/>
    <mergeCell ref="K5:K6"/>
    <mergeCell ref="G4:G6"/>
    <mergeCell ref="G3:U3"/>
    <mergeCell ref="L4:P4"/>
    <mergeCell ref="Q4:U4"/>
    <mergeCell ref="M5:P5"/>
    <mergeCell ref="R5:U5"/>
    <mergeCell ref="E5:F5"/>
    <mergeCell ref="C3:F4"/>
    <mergeCell ref="C5:D5"/>
    <mergeCell ref="B3:B6"/>
    <mergeCell ref="L5:L6"/>
    <mergeCell ref="Q5:Q6"/>
    <mergeCell ref="V3:AJ3"/>
    <mergeCell ref="V4:V6"/>
    <mergeCell ref="W4:Z4"/>
    <mergeCell ref="AA4:AE4"/>
    <mergeCell ref="AF4:AJ4"/>
    <mergeCell ref="X5:X6"/>
    <mergeCell ref="Y5:Y6"/>
    <mergeCell ref="Z5:Z6"/>
    <mergeCell ref="AA5:AA6"/>
    <mergeCell ref="AB5:AE5"/>
    <mergeCell ref="AF5:AF6"/>
    <mergeCell ref="W5:W6"/>
    <mergeCell ref="AG5:AJ5"/>
    <mergeCell ref="AK3:AY3"/>
    <mergeCell ref="AK4:AK6"/>
    <mergeCell ref="AL4:AO4"/>
    <mergeCell ref="AP4:AT4"/>
    <mergeCell ref="AU4:AY4"/>
    <mergeCell ref="AL5:AL6"/>
    <mergeCell ref="AM5:AM6"/>
    <mergeCell ref="AN5:AN6"/>
    <mergeCell ref="AO5:AO6"/>
    <mergeCell ref="AP5:AP6"/>
    <mergeCell ref="AQ5:AT5"/>
    <mergeCell ref="AU5:AU6"/>
    <mergeCell ref="AV5:AY5"/>
    <mergeCell ref="AZ3:BN3"/>
    <mergeCell ref="AZ4:AZ6"/>
    <mergeCell ref="BA4:BD4"/>
    <mergeCell ref="BE4:BI4"/>
    <mergeCell ref="BJ4:BN4"/>
    <mergeCell ref="BE5:BE6"/>
    <mergeCell ref="BF5:BI5"/>
    <mergeCell ref="BJ5:BJ6"/>
    <mergeCell ref="BK5:BN5"/>
    <mergeCell ref="BA5:BA6"/>
    <mergeCell ref="BB5:BB6"/>
    <mergeCell ref="BC5:BC6"/>
    <mergeCell ref="BD5:BD6"/>
    <mergeCell ref="BO3:CC3"/>
    <mergeCell ref="BO4:BO6"/>
    <mergeCell ref="BP4:BS4"/>
    <mergeCell ref="BT4:BX4"/>
    <mergeCell ref="BY4:CC4"/>
    <mergeCell ref="BP5:BP6"/>
    <mergeCell ref="BQ5:BQ6"/>
    <mergeCell ref="BR5:BR6"/>
    <mergeCell ref="BS5:BS6"/>
    <mergeCell ref="BU5:BX5"/>
    <mergeCell ref="BY5:BY6"/>
    <mergeCell ref="BZ5:CC5"/>
    <mergeCell ref="BT5:BT6"/>
    <mergeCell ref="CD3:CR3"/>
    <mergeCell ref="CD4:CD6"/>
    <mergeCell ref="CE4:CH4"/>
    <mergeCell ref="CI4:CM4"/>
    <mergeCell ref="CN4:CR4"/>
    <mergeCell ref="CE5:CE6"/>
    <mergeCell ref="CF5:CF6"/>
    <mergeCell ref="CG5:CG6"/>
    <mergeCell ref="CI5:CI6"/>
    <mergeCell ref="CJ5:CM5"/>
    <mergeCell ref="CN5:CN6"/>
    <mergeCell ref="CO5:CR5"/>
    <mergeCell ref="CH5:CH6"/>
    <mergeCell ref="CS3:DG3"/>
    <mergeCell ref="CS4:CS6"/>
    <mergeCell ref="CT4:CW4"/>
    <mergeCell ref="CX4:DB4"/>
    <mergeCell ref="DC4:DG4"/>
    <mergeCell ref="CT5:CT6"/>
    <mergeCell ref="CU5:CU6"/>
    <mergeCell ref="CV5:CV6"/>
    <mergeCell ref="CW5:CW6"/>
    <mergeCell ref="CX5:CX6"/>
    <mergeCell ref="CY5:DB5"/>
    <mergeCell ref="DC5:DC6"/>
    <mergeCell ref="DD5:DG5"/>
    <mergeCell ref="DH3:DV3"/>
    <mergeCell ref="DH4:DH6"/>
    <mergeCell ref="DI4:DL4"/>
    <mergeCell ref="DM4:DQ4"/>
    <mergeCell ref="DR4:DV4"/>
    <mergeCell ref="DI5:DI6"/>
    <mergeCell ref="DJ5:DJ6"/>
    <mergeCell ref="DK5:DK6"/>
    <mergeCell ref="DL5:DL6"/>
    <mergeCell ref="DM5:DM6"/>
    <mergeCell ref="DN5:DQ5"/>
    <mergeCell ref="DR5:DR6"/>
    <mergeCell ref="DS5:DV5"/>
    <mergeCell ref="DW3:EK3"/>
    <mergeCell ref="DW4:DW6"/>
    <mergeCell ref="DX4:EA4"/>
    <mergeCell ref="EB4:EF4"/>
    <mergeCell ref="EG4:EK4"/>
    <mergeCell ref="DX5:DX6"/>
    <mergeCell ref="DY5:DY6"/>
    <mergeCell ref="DZ5:DZ6"/>
    <mergeCell ref="EA5:EA6"/>
    <mergeCell ref="EB5:EB6"/>
    <mergeCell ref="EC5:EF5"/>
    <mergeCell ref="EG5:EG6"/>
    <mergeCell ref="EH5:EK5"/>
    <mergeCell ref="EL3:EZ3"/>
    <mergeCell ref="EL4:EL6"/>
    <mergeCell ref="EM4:EP4"/>
    <mergeCell ref="EQ4:EU4"/>
    <mergeCell ref="EV4:EZ4"/>
    <mergeCell ref="EQ5:EQ6"/>
    <mergeCell ref="ER5:EU5"/>
    <mergeCell ref="EV5:EV6"/>
    <mergeCell ref="EW5:EZ5"/>
    <mergeCell ref="EM5:EM6"/>
    <mergeCell ref="EN5:EN6"/>
    <mergeCell ref="EO5:EO6"/>
    <mergeCell ref="EP5:EP6"/>
    <mergeCell ref="FA3:FO3"/>
    <mergeCell ref="FA4:FA6"/>
    <mergeCell ref="FB4:FE4"/>
    <mergeCell ref="FF4:FJ4"/>
    <mergeCell ref="FK4:FO4"/>
    <mergeCell ref="FB5:FB6"/>
    <mergeCell ref="FC5:FC6"/>
    <mergeCell ref="FD5:FD6"/>
    <mergeCell ref="FE5:FE6"/>
    <mergeCell ref="FF5:FF6"/>
    <mergeCell ref="FG5:FJ5"/>
    <mergeCell ref="FK5:FK6"/>
    <mergeCell ref="FL5:FO5"/>
    <mergeCell ref="FP3:GD3"/>
    <mergeCell ref="FP4:FP6"/>
    <mergeCell ref="FQ4:FT4"/>
    <mergeCell ref="FU4:FY4"/>
    <mergeCell ref="FZ4:GD4"/>
    <mergeCell ref="FQ5:FQ6"/>
    <mergeCell ref="FR5:FR6"/>
    <mergeCell ref="FS5:FS6"/>
    <mergeCell ref="FT5:FT6"/>
    <mergeCell ref="FU5:FU6"/>
    <mergeCell ref="FV5:FY5"/>
    <mergeCell ref="FZ5:FZ6"/>
    <mergeCell ref="GA5:GD5"/>
    <mergeCell ref="GE3:GS3"/>
    <mergeCell ref="GE4:GE6"/>
    <mergeCell ref="GF4:GI4"/>
    <mergeCell ref="GJ4:GN4"/>
    <mergeCell ref="GO4:GS4"/>
    <mergeCell ref="GF5:GF6"/>
    <mergeCell ref="GG5:GG6"/>
    <mergeCell ref="GH5:GH6"/>
    <mergeCell ref="GI5:GI6"/>
    <mergeCell ref="GJ5:GJ6"/>
    <mergeCell ref="GK5:GN5"/>
    <mergeCell ref="GO5:GO6"/>
    <mergeCell ref="GP5:GS5"/>
  </mergeCells>
  <pageMargins left="0.70866141732283472" right="0.70866141732283472" top="0.74803149606299213" bottom="0.74803149606299213" header="0.31496062992125984" footer="0.31496062992125984"/>
  <pageSetup paperSize="9" scale="44" fitToWidth="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88"/>
  <sheetViews>
    <sheetView workbookViewId="0">
      <pane xSplit="6" ySplit="6" topLeftCell="CZ16" activePane="bottomRight" state="frozen"/>
      <selection pane="topRight" activeCell="G1" sqref="G1"/>
      <selection pane="bottomLeft" activeCell="A7" sqref="A7"/>
      <selection pane="bottomRight" activeCell="CS31" sqref="CS31:CS32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68" hidden="1" customWidth="1"/>
    <col min="7" max="7" width="18.140625" style="62" customWidth="1"/>
    <col min="8" max="8" width="16" style="74" customWidth="1"/>
    <col min="9" max="11" width="16.140625" style="74" customWidth="1"/>
    <col min="12" max="12" width="16.140625" style="62" customWidth="1"/>
    <col min="13" max="16" width="16.140625" style="74" customWidth="1"/>
    <col min="17" max="17" width="16.140625" style="62" customWidth="1"/>
    <col min="18" max="21" width="16.140625" style="74" customWidth="1"/>
    <col min="22" max="22" width="17.140625" style="62" customWidth="1"/>
    <col min="23" max="26" width="17.140625" style="74" customWidth="1"/>
    <col min="27" max="27" width="17.140625" style="62" customWidth="1"/>
    <col min="28" max="31" width="17.140625" style="74" customWidth="1"/>
    <col min="32" max="32" width="17.140625" style="62" customWidth="1"/>
    <col min="33" max="36" width="14.5703125" style="74" customWidth="1"/>
    <col min="37" max="37" width="18.140625" style="62" customWidth="1"/>
    <col min="38" max="38" width="18.140625" style="74" customWidth="1"/>
    <col min="39" max="41" width="14.5703125" style="74" customWidth="1"/>
    <col min="42" max="42" width="15.7109375" style="62" customWidth="1"/>
    <col min="43" max="46" width="14.5703125" style="74" customWidth="1"/>
    <col min="47" max="47" width="16" style="62" customWidth="1"/>
    <col min="48" max="51" width="14.5703125" style="74" customWidth="1"/>
    <col min="52" max="52" width="15.7109375" style="62" customWidth="1"/>
    <col min="53" max="56" width="15.7109375" style="74" customWidth="1"/>
    <col min="57" max="57" width="12" style="14" customWidth="1"/>
    <col min="58" max="61" width="12" style="15" customWidth="1"/>
    <col min="62" max="62" width="12" style="14" customWidth="1"/>
    <col min="63" max="66" width="12" style="15" customWidth="1"/>
    <col min="67" max="67" width="17" style="62" customWidth="1"/>
    <col min="68" max="71" width="17" style="74" customWidth="1"/>
    <col min="72" max="72" width="17" style="62" customWidth="1"/>
    <col min="73" max="76" width="17" style="74" customWidth="1"/>
    <col min="77" max="77" width="17" style="62" customWidth="1"/>
    <col min="78" max="81" width="17" style="74" customWidth="1"/>
    <col min="82" max="82" width="16.85546875" style="62" customWidth="1"/>
    <col min="83" max="86" width="16.85546875" style="74" customWidth="1"/>
    <col min="87" max="87" width="16.85546875" style="62" customWidth="1"/>
    <col min="88" max="91" width="16.85546875" style="74" customWidth="1"/>
    <col min="92" max="92" width="16.85546875" style="62" customWidth="1"/>
    <col min="93" max="96" width="16.85546875" style="74" customWidth="1"/>
    <col min="97" max="97" width="16.42578125" style="62" customWidth="1"/>
    <col min="98" max="101" width="16.85546875" style="74" customWidth="1"/>
    <col min="102" max="102" width="16.85546875" style="62" customWidth="1"/>
    <col min="103" max="106" width="14.7109375" style="74" customWidth="1"/>
    <col min="107" max="107" width="17.42578125" style="62" customWidth="1"/>
    <col min="108" max="111" width="14.7109375" style="74" customWidth="1"/>
    <col min="112" max="112" width="16" style="62" customWidth="1"/>
    <col min="113" max="113" width="15.42578125" style="74" customWidth="1"/>
    <col min="114" max="114" width="14.7109375" style="74" customWidth="1"/>
    <col min="115" max="115" width="14.28515625" style="74" customWidth="1"/>
    <col min="116" max="116" width="12.5703125" style="74" customWidth="1"/>
    <col min="117" max="117" width="14.28515625" style="62" customWidth="1"/>
    <col min="118" max="121" width="14" style="74" customWidth="1"/>
    <col min="122" max="122" width="14" style="62" customWidth="1"/>
    <col min="123" max="126" width="14" style="74" customWidth="1"/>
    <col min="127" max="127" width="13.140625" style="62" customWidth="1"/>
    <col min="128" max="131" width="13.140625" style="74" customWidth="1"/>
    <col min="132" max="132" width="13.140625" style="62" customWidth="1"/>
    <col min="133" max="136" width="13.140625" style="74" customWidth="1"/>
    <col min="137" max="137" width="13.140625" style="62" customWidth="1"/>
    <col min="138" max="141" width="13.140625" style="74" customWidth="1"/>
    <col min="142" max="142" width="15.5703125" style="62" customWidth="1"/>
    <col min="143" max="145" width="15.5703125" style="74" customWidth="1"/>
    <col min="146" max="146" width="13.7109375" style="74" customWidth="1"/>
    <col min="147" max="147" width="13.7109375" style="62" customWidth="1"/>
    <col min="148" max="151" width="13.7109375" style="74" customWidth="1"/>
    <col min="152" max="152" width="13.7109375" style="62" customWidth="1"/>
    <col min="153" max="156" width="13.7109375" style="74" customWidth="1"/>
    <col min="157" max="157" width="15.5703125" style="62" customWidth="1"/>
    <col min="158" max="161" width="15.5703125" style="74" customWidth="1"/>
    <col min="162" max="162" width="15.5703125" style="62" customWidth="1"/>
    <col min="163" max="166" width="15.5703125" style="74" customWidth="1"/>
    <col min="167" max="167" width="15.5703125" style="62" customWidth="1"/>
    <col min="168" max="171" width="15.5703125" style="74" customWidth="1"/>
    <col min="172" max="172" width="14.28515625" style="62" customWidth="1"/>
    <col min="173" max="176" width="14.28515625" style="74" customWidth="1"/>
    <col min="177" max="177" width="14.28515625" style="62" customWidth="1"/>
    <col min="178" max="181" width="14.28515625" style="74" customWidth="1"/>
    <col min="182" max="182" width="14.28515625" style="62" customWidth="1"/>
    <col min="183" max="186" width="14.28515625" style="74" customWidth="1"/>
    <col min="187" max="187" width="16.5703125" style="62" customWidth="1"/>
    <col min="188" max="188" width="15.7109375" style="74" customWidth="1"/>
    <col min="189" max="189" width="14.7109375" style="74" customWidth="1"/>
    <col min="190" max="191" width="17.140625" style="74" customWidth="1"/>
    <col min="192" max="192" width="17.140625" style="62" customWidth="1"/>
    <col min="193" max="196" width="17.140625" style="74" customWidth="1"/>
    <col min="197" max="197" width="17.140625" style="62" customWidth="1"/>
    <col min="198" max="201" width="17.140625" style="74" customWidth="1"/>
    <col min="202" max="16384" width="9.140625" style="1"/>
  </cols>
  <sheetData>
    <row r="1" spans="1:201" x14ac:dyDescent="0.2">
      <c r="K1" s="75"/>
      <c r="P1" s="75"/>
      <c r="U1" s="75"/>
      <c r="V1" s="152"/>
      <c r="W1" s="153"/>
      <c r="X1" s="153"/>
      <c r="Y1" s="153"/>
      <c r="Z1" s="154"/>
      <c r="AA1" s="152"/>
      <c r="AB1" s="153"/>
      <c r="AC1" s="153"/>
      <c r="AD1" s="153"/>
      <c r="AE1" s="154"/>
      <c r="AF1" s="152"/>
      <c r="AG1" s="153"/>
      <c r="AH1" s="153"/>
      <c r="AI1" s="153"/>
      <c r="AJ1" s="154"/>
      <c r="AK1" s="152"/>
      <c r="AL1" s="153"/>
      <c r="AM1" s="153"/>
      <c r="AN1" s="153"/>
      <c r="AO1" s="154"/>
      <c r="AP1" s="152"/>
      <c r="AQ1" s="153"/>
      <c r="AR1" s="153"/>
      <c r="AS1" s="153"/>
      <c r="AT1" s="154"/>
      <c r="AU1" s="152"/>
      <c r="AV1" s="153"/>
      <c r="AW1" s="153"/>
      <c r="AX1" s="153"/>
      <c r="AY1" s="154"/>
      <c r="AZ1" s="152"/>
      <c r="BA1" s="153"/>
      <c r="BB1" s="153"/>
      <c r="BC1" s="153"/>
      <c r="BD1" s="154"/>
      <c r="BE1" s="96"/>
      <c r="BF1" s="94"/>
      <c r="BG1" s="94"/>
      <c r="BH1" s="94"/>
      <c r="BI1" s="95"/>
      <c r="BJ1" s="96"/>
      <c r="BK1" s="94"/>
      <c r="BL1" s="94"/>
      <c r="BM1" s="94"/>
      <c r="BN1" s="95"/>
      <c r="BO1" s="152"/>
      <c r="BP1" s="153"/>
      <c r="BQ1" s="153"/>
      <c r="BR1" s="153"/>
      <c r="BS1" s="154"/>
      <c r="BT1" s="152"/>
      <c r="BU1" s="153"/>
      <c r="BV1" s="153"/>
      <c r="BW1" s="153"/>
      <c r="BX1" s="154"/>
      <c r="BY1" s="152"/>
      <c r="BZ1" s="153"/>
      <c r="CA1" s="153"/>
      <c r="CB1" s="153"/>
      <c r="CC1" s="154"/>
      <c r="CD1" s="152"/>
      <c r="CE1" s="153"/>
      <c r="CF1" s="153"/>
      <c r="CG1" s="153"/>
      <c r="CH1" s="154"/>
      <c r="CI1" s="152"/>
      <c r="CJ1" s="153"/>
      <c r="CK1" s="153"/>
      <c r="CL1" s="153"/>
      <c r="CM1" s="154"/>
      <c r="CN1" s="152"/>
      <c r="CO1" s="153"/>
      <c r="CP1" s="153"/>
      <c r="CQ1" s="153"/>
      <c r="CR1" s="154"/>
      <c r="CS1" s="152"/>
      <c r="CT1" s="153"/>
      <c r="CU1" s="153"/>
      <c r="CV1" s="153"/>
      <c r="CW1" s="154"/>
      <c r="CX1" s="152"/>
      <c r="CY1" s="153"/>
      <c r="CZ1" s="153"/>
      <c r="DA1" s="153"/>
      <c r="DB1" s="154"/>
      <c r="DC1" s="152"/>
      <c r="DD1" s="153"/>
      <c r="DE1" s="153"/>
      <c r="DF1" s="153"/>
      <c r="DG1" s="154"/>
      <c r="DH1" s="152"/>
      <c r="DI1" s="153"/>
      <c r="DJ1" s="153"/>
      <c r="DK1" s="153"/>
      <c r="DL1" s="154"/>
      <c r="DM1" s="152"/>
      <c r="DN1" s="153"/>
      <c r="DO1" s="153"/>
      <c r="DP1" s="153"/>
      <c r="DQ1" s="154"/>
      <c r="DR1" s="152"/>
      <c r="DS1" s="153"/>
      <c r="DT1" s="153"/>
      <c r="DU1" s="153"/>
      <c r="DV1" s="154"/>
      <c r="DW1" s="152"/>
      <c r="DX1" s="153"/>
      <c r="DY1" s="153"/>
      <c r="DZ1" s="153"/>
      <c r="EA1" s="154"/>
      <c r="EB1" s="152"/>
      <c r="EC1" s="153"/>
      <c r="ED1" s="153"/>
      <c r="EE1" s="153"/>
      <c r="EF1" s="154"/>
      <c r="EG1" s="152"/>
      <c r="EH1" s="153"/>
      <c r="EI1" s="153"/>
      <c r="EJ1" s="153"/>
      <c r="EK1" s="154"/>
      <c r="EL1" s="152"/>
      <c r="EM1" s="153"/>
      <c r="EN1" s="153"/>
      <c r="EO1" s="153"/>
      <c r="EP1" s="154"/>
      <c r="EQ1" s="152"/>
      <c r="ER1" s="153"/>
      <c r="ES1" s="153"/>
      <c r="ET1" s="153"/>
      <c r="EU1" s="154"/>
      <c r="EV1" s="152"/>
      <c r="EW1" s="153"/>
      <c r="EX1" s="153"/>
      <c r="EY1" s="153"/>
      <c r="EZ1" s="154"/>
      <c r="FA1" s="152"/>
      <c r="FB1" s="153"/>
      <c r="FC1" s="153"/>
      <c r="FD1" s="153"/>
      <c r="FE1" s="154"/>
      <c r="FF1" s="152"/>
      <c r="FG1" s="153"/>
      <c r="FH1" s="153"/>
      <c r="FI1" s="153"/>
      <c r="FJ1" s="154"/>
      <c r="FK1" s="152"/>
      <c r="FL1" s="153"/>
      <c r="FM1" s="153"/>
      <c r="FN1" s="153"/>
      <c r="FO1" s="154"/>
      <c r="FP1" s="152"/>
      <c r="FQ1" s="153"/>
      <c r="FR1" s="153"/>
      <c r="FS1" s="153"/>
      <c r="FT1" s="154"/>
      <c r="FU1" s="152"/>
      <c r="FV1" s="153"/>
      <c r="FW1" s="153"/>
      <c r="FX1" s="153"/>
      <c r="FY1" s="154"/>
      <c r="FZ1" s="152"/>
      <c r="GA1" s="153"/>
      <c r="GB1" s="153"/>
      <c r="GC1" s="153"/>
      <c r="GD1" s="154"/>
      <c r="GE1" s="152"/>
      <c r="GF1" s="153"/>
      <c r="GG1" s="153"/>
      <c r="GH1" s="153"/>
      <c r="GI1" s="154"/>
      <c r="GJ1" s="152"/>
      <c r="GK1" s="153"/>
      <c r="GL1" s="153"/>
      <c r="GM1" s="153"/>
      <c r="GN1" s="154"/>
      <c r="GO1" s="152"/>
      <c r="GP1" s="153"/>
      <c r="GQ1" s="153"/>
      <c r="GR1" s="153"/>
      <c r="GS1" s="154" t="s">
        <v>371</v>
      </c>
    </row>
    <row r="2" spans="1:201" ht="16.5" thickBot="1" x14ac:dyDescent="0.3">
      <c r="A2" s="29"/>
      <c r="B2" s="29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</row>
    <row r="3" spans="1:201" ht="36.75" customHeight="1" x14ac:dyDescent="0.25">
      <c r="A3" s="262" t="s">
        <v>0</v>
      </c>
      <c r="B3" s="264" t="s">
        <v>1</v>
      </c>
      <c r="C3" s="265" t="s">
        <v>298</v>
      </c>
      <c r="D3" s="265"/>
      <c r="E3" s="265"/>
      <c r="F3" s="266"/>
      <c r="G3" s="259" t="s">
        <v>143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1"/>
      <c r="V3" s="259" t="s">
        <v>144</v>
      </c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1"/>
      <c r="AK3" s="259" t="s">
        <v>145</v>
      </c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1"/>
      <c r="AZ3" s="246" t="s">
        <v>146</v>
      </c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8"/>
      <c r="BO3" s="259" t="s">
        <v>147</v>
      </c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1"/>
      <c r="CD3" s="259" t="s">
        <v>148</v>
      </c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1"/>
      <c r="CS3" s="259" t="s">
        <v>149</v>
      </c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1"/>
      <c r="DH3" s="259" t="s">
        <v>150</v>
      </c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1"/>
      <c r="DW3" s="259" t="s">
        <v>151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1"/>
      <c r="EL3" s="259" t="s">
        <v>152</v>
      </c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1"/>
      <c r="FA3" s="259" t="s">
        <v>153</v>
      </c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1"/>
      <c r="FP3" s="259" t="s">
        <v>316</v>
      </c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1"/>
      <c r="GE3" s="259" t="s">
        <v>154</v>
      </c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1"/>
    </row>
    <row r="4" spans="1:201" s="2" customFormat="1" ht="45.75" customHeight="1" x14ac:dyDescent="0.2">
      <c r="A4" s="263"/>
      <c r="B4" s="182"/>
      <c r="C4" s="180"/>
      <c r="D4" s="180"/>
      <c r="E4" s="180"/>
      <c r="F4" s="267"/>
      <c r="G4" s="258" t="s">
        <v>292</v>
      </c>
      <c r="H4" s="184" t="s">
        <v>268</v>
      </c>
      <c r="I4" s="184"/>
      <c r="J4" s="184"/>
      <c r="K4" s="184"/>
      <c r="L4" s="183" t="s">
        <v>317</v>
      </c>
      <c r="M4" s="183"/>
      <c r="N4" s="183"/>
      <c r="O4" s="183"/>
      <c r="P4" s="183"/>
      <c r="Q4" s="183" t="s">
        <v>318</v>
      </c>
      <c r="R4" s="183"/>
      <c r="S4" s="183"/>
      <c r="T4" s="183"/>
      <c r="U4" s="257"/>
      <c r="V4" s="258" t="s">
        <v>292</v>
      </c>
      <c r="W4" s="184" t="s">
        <v>268</v>
      </c>
      <c r="X4" s="184"/>
      <c r="Y4" s="184"/>
      <c r="Z4" s="184"/>
      <c r="AA4" s="183" t="s">
        <v>319</v>
      </c>
      <c r="AB4" s="183"/>
      <c r="AC4" s="183"/>
      <c r="AD4" s="183"/>
      <c r="AE4" s="183"/>
      <c r="AF4" s="183" t="s">
        <v>320</v>
      </c>
      <c r="AG4" s="183"/>
      <c r="AH4" s="183"/>
      <c r="AI4" s="183"/>
      <c r="AJ4" s="257"/>
      <c r="AK4" s="258" t="s">
        <v>292</v>
      </c>
      <c r="AL4" s="184" t="s">
        <v>268</v>
      </c>
      <c r="AM4" s="184"/>
      <c r="AN4" s="184"/>
      <c r="AO4" s="184"/>
      <c r="AP4" s="183" t="s">
        <v>321</v>
      </c>
      <c r="AQ4" s="183"/>
      <c r="AR4" s="183"/>
      <c r="AS4" s="183"/>
      <c r="AT4" s="183"/>
      <c r="AU4" s="183" t="s">
        <v>322</v>
      </c>
      <c r="AV4" s="183"/>
      <c r="AW4" s="183"/>
      <c r="AX4" s="183"/>
      <c r="AY4" s="257"/>
      <c r="AZ4" s="258" t="s">
        <v>292</v>
      </c>
      <c r="BA4" s="184" t="s">
        <v>268</v>
      </c>
      <c r="BB4" s="184"/>
      <c r="BC4" s="184"/>
      <c r="BD4" s="184"/>
      <c r="BE4" s="177" t="s">
        <v>321</v>
      </c>
      <c r="BF4" s="177"/>
      <c r="BG4" s="177"/>
      <c r="BH4" s="177"/>
      <c r="BI4" s="177"/>
      <c r="BJ4" s="177" t="s">
        <v>322</v>
      </c>
      <c r="BK4" s="177"/>
      <c r="BL4" s="177"/>
      <c r="BM4" s="177"/>
      <c r="BN4" s="250"/>
      <c r="BO4" s="258" t="s">
        <v>292</v>
      </c>
      <c r="BP4" s="184" t="s">
        <v>268</v>
      </c>
      <c r="BQ4" s="184"/>
      <c r="BR4" s="184"/>
      <c r="BS4" s="184"/>
      <c r="BT4" s="183" t="s">
        <v>321</v>
      </c>
      <c r="BU4" s="183"/>
      <c r="BV4" s="183"/>
      <c r="BW4" s="183"/>
      <c r="BX4" s="183"/>
      <c r="BY4" s="183" t="s">
        <v>322</v>
      </c>
      <c r="BZ4" s="183"/>
      <c r="CA4" s="183"/>
      <c r="CB4" s="183"/>
      <c r="CC4" s="257"/>
      <c r="CD4" s="258" t="s">
        <v>292</v>
      </c>
      <c r="CE4" s="184" t="s">
        <v>268</v>
      </c>
      <c r="CF4" s="184"/>
      <c r="CG4" s="184"/>
      <c r="CH4" s="184"/>
      <c r="CI4" s="183" t="s">
        <v>321</v>
      </c>
      <c r="CJ4" s="183"/>
      <c r="CK4" s="183"/>
      <c r="CL4" s="183"/>
      <c r="CM4" s="183"/>
      <c r="CN4" s="183" t="s">
        <v>322</v>
      </c>
      <c r="CO4" s="183"/>
      <c r="CP4" s="183"/>
      <c r="CQ4" s="183"/>
      <c r="CR4" s="257"/>
      <c r="CS4" s="258" t="s">
        <v>292</v>
      </c>
      <c r="CT4" s="184" t="s">
        <v>268</v>
      </c>
      <c r="CU4" s="184"/>
      <c r="CV4" s="184"/>
      <c r="CW4" s="184"/>
      <c r="CX4" s="183" t="s">
        <v>321</v>
      </c>
      <c r="CY4" s="183"/>
      <c r="CZ4" s="183"/>
      <c r="DA4" s="183"/>
      <c r="DB4" s="183"/>
      <c r="DC4" s="183" t="s">
        <v>322</v>
      </c>
      <c r="DD4" s="183"/>
      <c r="DE4" s="183"/>
      <c r="DF4" s="183"/>
      <c r="DG4" s="257"/>
      <c r="DH4" s="258" t="s">
        <v>292</v>
      </c>
      <c r="DI4" s="184" t="s">
        <v>268</v>
      </c>
      <c r="DJ4" s="184"/>
      <c r="DK4" s="184"/>
      <c r="DL4" s="184"/>
      <c r="DM4" s="183" t="s">
        <v>321</v>
      </c>
      <c r="DN4" s="183"/>
      <c r="DO4" s="183"/>
      <c r="DP4" s="183"/>
      <c r="DQ4" s="183"/>
      <c r="DR4" s="183" t="s">
        <v>322</v>
      </c>
      <c r="DS4" s="183"/>
      <c r="DT4" s="183"/>
      <c r="DU4" s="183"/>
      <c r="DV4" s="257"/>
      <c r="DW4" s="258" t="s">
        <v>292</v>
      </c>
      <c r="DX4" s="184" t="s">
        <v>268</v>
      </c>
      <c r="DY4" s="184"/>
      <c r="DZ4" s="184"/>
      <c r="EA4" s="184"/>
      <c r="EB4" s="183" t="s">
        <v>321</v>
      </c>
      <c r="EC4" s="183"/>
      <c r="ED4" s="183"/>
      <c r="EE4" s="183"/>
      <c r="EF4" s="183"/>
      <c r="EG4" s="183" t="s">
        <v>322</v>
      </c>
      <c r="EH4" s="183"/>
      <c r="EI4" s="183"/>
      <c r="EJ4" s="183"/>
      <c r="EK4" s="257"/>
      <c r="EL4" s="258" t="s">
        <v>292</v>
      </c>
      <c r="EM4" s="184" t="s">
        <v>268</v>
      </c>
      <c r="EN4" s="184"/>
      <c r="EO4" s="184"/>
      <c r="EP4" s="184"/>
      <c r="EQ4" s="183" t="s">
        <v>321</v>
      </c>
      <c r="ER4" s="183"/>
      <c r="ES4" s="183"/>
      <c r="ET4" s="183"/>
      <c r="EU4" s="183"/>
      <c r="EV4" s="183" t="s">
        <v>322</v>
      </c>
      <c r="EW4" s="183"/>
      <c r="EX4" s="183"/>
      <c r="EY4" s="183"/>
      <c r="EZ4" s="257"/>
      <c r="FA4" s="258" t="s">
        <v>292</v>
      </c>
      <c r="FB4" s="184" t="s">
        <v>268</v>
      </c>
      <c r="FC4" s="184"/>
      <c r="FD4" s="184"/>
      <c r="FE4" s="184"/>
      <c r="FF4" s="183" t="s">
        <v>321</v>
      </c>
      <c r="FG4" s="183"/>
      <c r="FH4" s="183"/>
      <c r="FI4" s="183"/>
      <c r="FJ4" s="183"/>
      <c r="FK4" s="183" t="s">
        <v>322</v>
      </c>
      <c r="FL4" s="183"/>
      <c r="FM4" s="183"/>
      <c r="FN4" s="183"/>
      <c r="FO4" s="257"/>
      <c r="FP4" s="258" t="s">
        <v>292</v>
      </c>
      <c r="FQ4" s="184" t="s">
        <v>268</v>
      </c>
      <c r="FR4" s="184"/>
      <c r="FS4" s="184"/>
      <c r="FT4" s="184"/>
      <c r="FU4" s="183" t="s">
        <v>321</v>
      </c>
      <c r="FV4" s="183"/>
      <c r="FW4" s="183"/>
      <c r="FX4" s="183"/>
      <c r="FY4" s="183"/>
      <c r="FZ4" s="183" t="s">
        <v>322</v>
      </c>
      <c r="GA4" s="183"/>
      <c r="GB4" s="183"/>
      <c r="GC4" s="183"/>
      <c r="GD4" s="257"/>
      <c r="GE4" s="258" t="s">
        <v>292</v>
      </c>
      <c r="GF4" s="184" t="s">
        <v>268</v>
      </c>
      <c r="GG4" s="184"/>
      <c r="GH4" s="184"/>
      <c r="GI4" s="184"/>
      <c r="GJ4" s="183" t="s">
        <v>321</v>
      </c>
      <c r="GK4" s="183"/>
      <c r="GL4" s="183"/>
      <c r="GM4" s="183"/>
      <c r="GN4" s="183"/>
      <c r="GO4" s="183" t="s">
        <v>322</v>
      </c>
      <c r="GP4" s="183"/>
      <c r="GQ4" s="183"/>
      <c r="GR4" s="183"/>
      <c r="GS4" s="257"/>
    </row>
    <row r="5" spans="1:201" s="2" customFormat="1" x14ac:dyDescent="0.2">
      <c r="A5" s="263"/>
      <c r="B5" s="182"/>
      <c r="C5" s="181" t="s">
        <v>289</v>
      </c>
      <c r="D5" s="181"/>
      <c r="E5" s="181" t="s">
        <v>290</v>
      </c>
      <c r="F5" s="268"/>
      <c r="G5" s="258"/>
      <c r="H5" s="185" t="s">
        <v>81</v>
      </c>
      <c r="I5" s="185" t="s">
        <v>82</v>
      </c>
      <c r="J5" s="185" t="s">
        <v>83</v>
      </c>
      <c r="K5" s="185" t="s">
        <v>84</v>
      </c>
      <c r="L5" s="184" t="s">
        <v>311</v>
      </c>
      <c r="M5" s="185" t="s">
        <v>80</v>
      </c>
      <c r="N5" s="185"/>
      <c r="O5" s="185"/>
      <c r="P5" s="185"/>
      <c r="Q5" s="184" t="s">
        <v>311</v>
      </c>
      <c r="R5" s="185" t="s">
        <v>80</v>
      </c>
      <c r="S5" s="185"/>
      <c r="T5" s="185"/>
      <c r="U5" s="256"/>
      <c r="V5" s="258"/>
      <c r="W5" s="185" t="s">
        <v>81</v>
      </c>
      <c r="X5" s="185" t="s">
        <v>82</v>
      </c>
      <c r="Y5" s="185" t="s">
        <v>83</v>
      </c>
      <c r="Z5" s="185" t="s">
        <v>84</v>
      </c>
      <c r="AA5" s="184" t="s">
        <v>292</v>
      </c>
      <c r="AB5" s="185" t="s">
        <v>80</v>
      </c>
      <c r="AC5" s="185"/>
      <c r="AD5" s="185"/>
      <c r="AE5" s="185"/>
      <c r="AF5" s="184" t="s">
        <v>292</v>
      </c>
      <c r="AG5" s="185" t="s">
        <v>80</v>
      </c>
      <c r="AH5" s="185"/>
      <c r="AI5" s="185"/>
      <c r="AJ5" s="256"/>
      <c r="AK5" s="258"/>
      <c r="AL5" s="185" t="s">
        <v>81</v>
      </c>
      <c r="AM5" s="185" t="s">
        <v>82</v>
      </c>
      <c r="AN5" s="185" t="s">
        <v>83</v>
      </c>
      <c r="AO5" s="185" t="s">
        <v>84</v>
      </c>
      <c r="AP5" s="184" t="s">
        <v>292</v>
      </c>
      <c r="AQ5" s="185" t="s">
        <v>80</v>
      </c>
      <c r="AR5" s="185"/>
      <c r="AS5" s="185"/>
      <c r="AT5" s="185"/>
      <c r="AU5" s="184" t="s">
        <v>292</v>
      </c>
      <c r="AV5" s="185" t="s">
        <v>80</v>
      </c>
      <c r="AW5" s="185"/>
      <c r="AX5" s="185"/>
      <c r="AY5" s="256"/>
      <c r="AZ5" s="258"/>
      <c r="BA5" s="185" t="s">
        <v>81</v>
      </c>
      <c r="BB5" s="185" t="s">
        <v>82</v>
      </c>
      <c r="BC5" s="185" t="s">
        <v>83</v>
      </c>
      <c r="BD5" s="185" t="s">
        <v>84</v>
      </c>
      <c r="BE5" s="178" t="s">
        <v>292</v>
      </c>
      <c r="BF5" s="179" t="s">
        <v>80</v>
      </c>
      <c r="BG5" s="179"/>
      <c r="BH5" s="179"/>
      <c r="BI5" s="179"/>
      <c r="BJ5" s="178" t="s">
        <v>292</v>
      </c>
      <c r="BK5" s="179" t="s">
        <v>80</v>
      </c>
      <c r="BL5" s="179"/>
      <c r="BM5" s="179"/>
      <c r="BN5" s="251"/>
      <c r="BO5" s="258"/>
      <c r="BP5" s="185" t="s">
        <v>81</v>
      </c>
      <c r="BQ5" s="185" t="s">
        <v>82</v>
      </c>
      <c r="BR5" s="185" t="s">
        <v>83</v>
      </c>
      <c r="BS5" s="185" t="s">
        <v>84</v>
      </c>
      <c r="BT5" s="184" t="s">
        <v>292</v>
      </c>
      <c r="BU5" s="185" t="s">
        <v>80</v>
      </c>
      <c r="BV5" s="185"/>
      <c r="BW5" s="185"/>
      <c r="BX5" s="185"/>
      <c r="BY5" s="184" t="s">
        <v>292</v>
      </c>
      <c r="BZ5" s="185" t="s">
        <v>80</v>
      </c>
      <c r="CA5" s="185"/>
      <c r="CB5" s="185"/>
      <c r="CC5" s="256"/>
      <c r="CD5" s="258"/>
      <c r="CE5" s="185" t="s">
        <v>81</v>
      </c>
      <c r="CF5" s="185" t="s">
        <v>82</v>
      </c>
      <c r="CG5" s="185" t="s">
        <v>83</v>
      </c>
      <c r="CH5" s="185" t="s">
        <v>84</v>
      </c>
      <c r="CI5" s="184" t="s">
        <v>292</v>
      </c>
      <c r="CJ5" s="185" t="s">
        <v>80</v>
      </c>
      <c r="CK5" s="185"/>
      <c r="CL5" s="185"/>
      <c r="CM5" s="185"/>
      <c r="CN5" s="184" t="s">
        <v>292</v>
      </c>
      <c r="CO5" s="185" t="s">
        <v>80</v>
      </c>
      <c r="CP5" s="185"/>
      <c r="CQ5" s="185"/>
      <c r="CR5" s="256"/>
      <c r="CS5" s="258"/>
      <c r="CT5" s="185" t="s">
        <v>81</v>
      </c>
      <c r="CU5" s="185" t="s">
        <v>82</v>
      </c>
      <c r="CV5" s="185" t="s">
        <v>83</v>
      </c>
      <c r="CW5" s="185" t="s">
        <v>84</v>
      </c>
      <c r="CX5" s="184" t="s">
        <v>292</v>
      </c>
      <c r="CY5" s="185" t="s">
        <v>80</v>
      </c>
      <c r="CZ5" s="185"/>
      <c r="DA5" s="185"/>
      <c r="DB5" s="185"/>
      <c r="DC5" s="184" t="s">
        <v>292</v>
      </c>
      <c r="DD5" s="185" t="s">
        <v>80</v>
      </c>
      <c r="DE5" s="185"/>
      <c r="DF5" s="185"/>
      <c r="DG5" s="256"/>
      <c r="DH5" s="258"/>
      <c r="DI5" s="185" t="s">
        <v>81</v>
      </c>
      <c r="DJ5" s="185" t="s">
        <v>82</v>
      </c>
      <c r="DK5" s="185" t="s">
        <v>83</v>
      </c>
      <c r="DL5" s="185" t="s">
        <v>84</v>
      </c>
      <c r="DM5" s="184" t="s">
        <v>292</v>
      </c>
      <c r="DN5" s="185" t="s">
        <v>80</v>
      </c>
      <c r="DO5" s="185"/>
      <c r="DP5" s="185"/>
      <c r="DQ5" s="185"/>
      <c r="DR5" s="184" t="s">
        <v>292</v>
      </c>
      <c r="DS5" s="185" t="s">
        <v>80</v>
      </c>
      <c r="DT5" s="185"/>
      <c r="DU5" s="185"/>
      <c r="DV5" s="256"/>
      <c r="DW5" s="258"/>
      <c r="DX5" s="185" t="s">
        <v>81</v>
      </c>
      <c r="DY5" s="185" t="s">
        <v>82</v>
      </c>
      <c r="DZ5" s="185" t="s">
        <v>83</v>
      </c>
      <c r="EA5" s="185" t="s">
        <v>84</v>
      </c>
      <c r="EB5" s="184" t="s">
        <v>292</v>
      </c>
      <c r="EC5" s="185" t="s">
        <v>80</v>
      </c>
      <c r="ED5" s="185"/>
      <c r="EE5" s="185"/>
      <c r="EF5" s="185"/>
      <c r="EG5" s="184" t="s">
        <v>292</v>
      </c>
      <c r="EH5" s="185" t="s">
        <v>80</v>
      </c>
      <c r="EI5" s="185"/>
      <c r="EJ5" s="185"/>
      <c r="EK5" s="256"/>
      <c r="EL5" s="258"/>
      <c r="EM5" s="185" t="s">
        <v>81</v>
      </c>
      <c r="EN5" s="185" t="s">
        <v>82</v>
      </c>
      <c r="EO5" s="185" t="s">
        <v>83</v>
      </c>
      <c r="EP5" s="185" t="s">
        <v>84</v>
      </c>
      <c r="EQ5" s="184" t="s">
        <v>292</v>
      </c>
      <c r="ER5" s="185" t="s">
        <v>80</v>
      </c>
      <c r="ES5" s="185"/>
      <c r="ET5" s="185"/>
      <c r="EU5" s="185"/>
      <c r="EV5" s="184" t="s">
        <v>292</v>
      </c>
      <c r="EW5" s="185" t="s">
        <v>80</v>
      </c>
      <c r="EX5" s="185"/>
      <c r="EY5" s="185"/>
      <c r="EZ5" s="256"/>
      <c r="FA5" s="258"/>
      <c r="FB5" s="185" t="s">
        <v>81</v>
      </c>
      <c r="FC5" s="185" t="s">
        <v>82</v>
      </c>
      <c r="FD5" s="185" t="s">
        <v>83</v>
      </c>
      <c r="FE5" s="185" t="s">
        <v>84</v>
      </c>
      <c r="FF5" s="184" t="s">
        <v>292</v>
      </c>
      <c r="FG5" s="185" t="s">
        <v>80</v>
      </c>
      <c r="FH5" s="185"/>
      <c r="FI5" s="185"/>
      <c r="FJ5" s="185"/>
      <c r="FK5" s="184" t="s">
        <v>292</v>
      </c>
      <c r="FL5" s="185" t="s">
        <v>80</v>
      </c>
      <c r="FM5" s="185"/>
      <c r="FN5" s="185"/>
      <c r="FO5" s="256"/>
      <c r="FP5" s="258"/>
      <c r="FQ5" s="185" t="s">
        <v>81</v>
      </c>
      <c r="FR5" s="185" t="s">
        <v>82</v>
      </c>
      <c r="FS5" s="185" t="s">
        <v>83</v>
      </c>
      <c r="FT5" s="185" t="s">
        <v>84</v>
      </c>
      <c r="FU5" s="184" t="s">
        <v>292</v>
      </c>
      <c r="FV5" s="185" t="s">
        <v>80</v>
      </c>
      <c r="FW5" s="185"/>
      <c r="FX5" s="185"/>
      <c r="FY5" s="185"/>
      <c r="FZ5" s="184" t="s">
        <v>292</v>
      </c>
      <c r="GA5" s="185" t="s">
        <v>80</v>
      </c>
      <c r="GB5" s="185"/>
      <c r="GC5" s="185"/>
      <c r="GD5" s="256"/>
      <c r="GE5" s="258"/>
      <c r="GF5" s="185" t="s">
        <v>81</v>
      </c>
      <c r="GG5" s="185" t="s">
        <v>82</v>
      </c>
      <c r="GH5" s="185" t="s">
        <v>83</v>
      </c>
      <c r="GI5" s="185" t="s">
        <v>84</v>
      </c>
      <c r="GJ5" s="184" t="s">
        <v>292</v>
      </c>
      <c r="GK5" s="185" t="s">
        <v>80</v>
      </c>
      <c r="GL5" s="185"/>
      <c r="GM5" s="185"/>
      <c r="GN5" s="185"/>
      <c r="GO5" s="184" t="s">
        <v>292</v>
      </c>
      <c r="GP5" s="185" t="s">
        <v>80</v>
      </c>
      <c r="GQ5" s="185"/>
      <c r="GR5" s="185"/>
      <c r="GS5" s="256"/>
    </row>
    <row r="6" spans="1:201" s="6" customFormat="1" x14ac:dyDescent="0.2">
      <c r="A6" s="263"/>
      <c r="B6" s="182"/>
      <c r="C6" s="70" t="s">
        <v>269</v>
      </c>
      <c r="D6" s="70" t="s">
        <v>291</v>
      </c>
      <c r="E6" s="70" t="s">
        <v>269</v>
      </c>
      <c r="F6" s="103" t="s">
        <v>291</v>
      </c>
      <c r="G6" s="258"/>
      <c r="H6" s="185"/>
      <c r="I6" s="185"/>
      <c r="J6" s="185"/>
      <c r="K6" s="185"/>
      <c r="L6" s="184"/>
      <c r="M6" s="76" t="s">
        <v>81</v>
      </c>
      <c r="N6" s="76" t="s">
        <v>82</v>
      </c>
      <c r="O6" s="76" t="s">
        <v>83</v>
      </c>
      <c r="P6" s="76" t="s">
        <v>84</v>
      </c>
      <c r="Q6" s="184"/>
      <c r="R6" s="76" t="s">
        <v>81</v>
      </c>
      <c r="S6" s="76" t="s">
        <v>82</v>
      </c>
      <c r="T6" s="76" t="s">
        <v>83</v>
      </c>
      <c r="U6" s="146" t="s">
        <v>84</v>
      </c>
      <c r="V6" s="258"/>
      <c r="W6" s="185"/>
      <c r="X6" s="185"/>
      <c r="Y6" s="185"/>
      <c r="Z6" s="185"/>
      <c r="AA6" s="184"/>
      <c r="AB6" s="76" t="s">
        <v>81</v>
      </c>
      <c r="AC6" s="76" t="s">
        <v>82</v>
      </c>
      <c r="AD6" s="76" t="s">
        <v>83</v>
      </c>
      <c r="AE6" s="76" t="s">
        <v>84</v>
      </c>
      <c r="AF6" s="184"/>
      <c r="AG6" s="76" t="s">
        <v>81</v>
      </c>
      <c r="AH6" s="76" t="s">
        <v>82</v>
      </c>
      <c r="AI6" s="76" t="s">
        <v>83</v>
      </c>
      <c r="AJ6" s="146" t="s">
        <v>84</v>
      </c>
      <c r="AK6" s="258"/>
      <c r="AL6" s="185"/>
      <c r="AM6" s="185"/>
      <c r="AN6" s="185"/>
      <c r="AO6" s="185"/>
      <c r="AP6" s="184"/>
      <c r="AQ6" s="76" t="s">
        <v>81</v>
      </c>
      <c r="AR6" s="76" t="s">
        <v>82</v>
      </c>
      <c r="AS6" s="76" t="s">
        <v>83</v>
      </c>
      <c r="AT6" s="76" t="s">
        <v>84</v>
      </c>
      <c r="AU6" s="184"/>
      <c r="AV6" s="76" t="s">
        <v>81</v>
      </c>
      <c r="AW6" s="76" t="s">
        <v>82</v>
      </c>
      <c r="AX6" s="76" t="s">
        <v>83</v>
      </c>
      <c r="AY6" s="146" t="s">
        <v>84</v>
      </c>
      <c r="AZ6" s="258"/>
      <c r="BA6" s="185"/>
      <c r="BB6" s="185"/>
      <c r="BC6" s="185"/>
      <c r="BD6" s="185"/>
      <c r="BE6" s="178"/>
      <c r="BF6" s="17" t="s">
        <v>81</v>
      </c>
      <c r="BG6" s="17" t="s">
        <v>82</v>
      </c>
      <c r="BH6" s="17" t="s">
        <v>83</v>
      </c>
      <c r="BI6" s="17" t="s">
        <v>84</v>
      </c>
      <c r="BJ6" s="178"/>
      <c r="BK6" s="17" t="s">
        <v>81</v>
      </c>
      <c r="BL6" s="17" t="s">
        <v>82</v>
      </c>
      <c r="BM6" s="17" t="s">
        <v>83</v>
      </c>
      <c r="BN6" s="83" t="s">
        <v>84</v>
      </c>
      <c r="BO6" s="258"/>
      <c r="BP6" s="185"/>
      <c r="BQ6" s="185"/>
      <c r="BR6" s="185"/>
      <c r="BS6" s="185"/>
      <c r="BT6" s="184"/>
      <c r="BU6" s="76" t="s">
        <v>81</v>
      </c>
      <c r="BV6" s="76" t="s">
        <v>82</v>
      </c>
      <c r="BW6" s="76" t="s">
        <v>83</v>
      </c>
      <c r="BX6" s="76" t="s">
        <v>84</v>
      </c>
      <c r="BY6" s="184"/>
      <c r="BZ6" s="76" t="s">
        <v>81</v>
      </c>
      <c r="CA6" s="76" t="s">
        <v>82</v>
      </c>
      <c r="CB6" s="76" t="s">
        <v>83</v>
      </c>
      <c r="CC6" s="146" t="s">
        <v>84</v>
      </c>
      <c r="CD6" s="258"/>
      <c r="CE6" s="185"/>
      <c r="CF6" s="185"/>
      <c r="CG6" s="185"/>
      <c r="CH6" s="185"/>
      <c r="CI6" s="184"/>
      <c r="CJ6" s="76" t="s">
        <v>81</v>
      </c>
      <c r="CK6" s="76" t="s">
        <v>82</v>
      </c>
      <c r="CL6" s="76" t="s">
        <v>83</v>
      </c>
      <c r="CM6" s="76" t="s">
        <v>84</v>
      </c>
      <c r="CN6" s="184"/>
      <c r="CO6" s="76" t="s">
        <v>81</v>
      </c>
      <c r="CP6" s="76" t="s">
        <v>82</v>
      </c>
      <c r="CQ6" s="76" t="s">
        <v>83</v>
      </c>
      <c r="CR6" s="146" t="s">
        <v>84</v>
      </c>
      <c r="CS6" s="258"/>
      <c r="CT6" s="185"/>
      <c r="CU6" s="185"/>
      <c r="CV6" s="185"/>
      <c r="CW6" s="185"/>
      <c r="CX6" s="184"/>
      <c r="CY6" s="76" t="s">
        <v>81</v>
      </c>
      <c r="CZ6" s="76" t="s">
        <v>82</v>
      </c>
      <c r="DA6" s="76" t="s">
        <v>83</v>
      </c>
      <c r="DB6" s="76" t="s">
        <v>84</v>
      </c>
      <c r="DC6" s="184"/>
      <c r="DD6" s="76" t="s">
        <v>81</v>
      </c>
      <c r="DE6" s="76" t="s">
        <v>82</v>
      </c>
      <c r="DF6" s="76" t="s">
        <v>83</v>
      </c>
      <c r="DG6" s="146" t="s">
        <v>84</v>
      </c>
      <c r="DH6" s="258"/>
      <c r="DI6" s="185"/>
      <c r="DJ6" s="185"/>
      <c r="DK6" s="185"/>
      <c r="DL6" s="185"/>
      <c r="DM6" s="184"/>
      <c r="DN6" s="76" t="s">
        <v>81</v>
      </c>
      <c r="DO6" s="76" t="s">
        <v>82</v>
      </c>
      <c r="DP6" s="76" t="s">
        <v>83</v>
      </c>
      <c r="DQ6" s="76" t="s">
        <v>84</v>
      </c>
      <c r="DR6" s="184"/>
      <c r="DS6" s="76" t="s">
        <v>81</v>
      </c>
      <c r="DT6" s="76" t="s">
        <v>82</v>
      </c>
      <c r="DU6" s="76" t="s">
        <v>83</v>
      </c>
      <c r="DV6" s="146" t="s">
        <v>84</v>
      </c>
      <c r="DW6" s="258"/>
      <c r="DX6" s="185"/>
      <c r="DY6" s="185"/>
      <c r="DZ6" s="185"/>
      <c r="EA6" s="185"/>
      <c r="EB6" s="184"/>
      <c r="EC6" s="76" t="s">
        <v>81</v>
      </c>
      <c r="ED6" s="76" t="s">
        <v>82</v>
      </c>
      <c r="EE6" s="76" t="s">
        <v>83</v>
      </c>
      <c r="EF6" s="76" t="s">
        <v>84</v>
      </c>
      <c r="EG6" s="184"/>
      <c r="EH6" s="76" t="s">
        <v>81</v>
      </c>
      <c r="EI6" s="76" t="s">
        <v>82</v>
      </c>
      <c r="EJ6" s="76" t="s">
        <v>83</v>
      </c>
      <c r="EK6" s="146" t="s">
        <v>84</v>
      </c>
      <c r="EL6" s="258"/>
      <c r="EM6" s="185"/>
      <c r="EN6" s="185"/>
      <c r="EO6" s="185"/>
      <c r="EP6" s="185"/>
      <c r="EQ6" s="184"/>
      <c r="ER6" s="76" t="s">
        <v>81</v>
      </c>
      <c r="ES6" s="76" t="s">
        <v>82</v>
      </c>
      <c r="ET6" s="76" t="s">
        <v>83</v>
      </c>
      <c r="EU6" s="76" t="s">
        <v>84</v>
      </c>
      <c r="EV6" s="184"/>
      <c r="EW6" s="76" t="s">
        <v>81</v>
      </c>
      <c r="EX6" s="76" t="s">
        <v>82</v>
      </c>
      <c r="EY6" s="76" t="s">
        <v>83</v>
      </c>
      <c r="EZ6" s="146" t="s">
        <v>84</v>
      </c>
      <c r="FA6" s="258"/>
      <c r="FB6" s="185"/>
      <c r="FC6" s="185"/>
      <c r="FD6" s="185"/>
      <c r="FE6" s="185"/>
      <c r="FF6" s="184"/>
      <c r="FG6" s="76" t="s">
        <v>81</v>
      </c>
      <c r="FH6" s="76" t="s">
        <v>82</v>
      </c>
      <c r="FI6" s="76" t="s">
        <v>83</v>
      </c>
      <c r="FJ6" s="76" t="s">
        <v>84</v>
      </c>
      <c r="FK6" s="184"/>
      <c r="FL6" s="76" t="s">
        <v>81</v>
      </c>
      <c r="FM6" s="76" t="s">
        <v>82</v>
      </c>
      <c r="FN6" s="76" t="s">
        <v>83</v>
      </c>
      <c r="FO6" s="146" t="s">
        <v>84</v>
      </c>
      <c r="FP6" s="258"/>
      <c r="FQ6" s="185"/>
      <c r="FR6" s="185"/>
      <c r="FS6" s="185"/>
      <c r="FT6" s="185"/>
      <c r="FU6" s="184"/>
      <c r="FV6" s="76" t="s">
        <v>81</v>
      </c>
      <c r="FW6" s="76" t="s">
        <v>82</v>
      </c>
      <c r="FX6" s="76" t="s">
        <v>83</v>
      </c>
      <c r="FY6" s="76" t="s">
        <v>84</v>
      </c>
      <c r="FZ6" s="184"/>
      <c r="GA6" s="76" t="s">
        <v>81</v>
      </c>
      <c r="GB6" s="76" t="s">
        <v>82</v>
      </c>
      <c r="GC6" s="76" t="s">
        <v>83</v>
      </c>
      <c r="GD6" s="146" t="s">
        <v>84</v>
      </c>
      <c r="GE6" s="258"/>
      <c r="GF6" s="185"/>
      <c r="GG6" s="185"/>
      <c r="GH6" s="185"/>
      <c r="GI6" s="185"/>
      <c r="GJ6" s="184"/>
      <c r="GK6" s="76" t="s">
        <v>81</v>
      </c>
      <c r="GL6" s="76" t="s">
        <v>82</v>
      </c>
      <c r="GM6" s="76" t="s">
        <v>83</v>
      </c>
      <c r="GN6" s="76" t="s">
        <v>84</v>
      </c>
      <c r="GO6" s="184"/>
      <c r="GP6" s="76" t="s">
        <v>81</v>
      </c>
      <c r="GQ6" s="76" t="s">
        <v>82</v>
      </c>
      <c r="GR6" s="76" t="s">
        <v>83</v>
      </c>
      <c r="GS6" s="146" t="s">
        <v>84</v>
      </c>
    </row>
    <row r="7" spans="1:201" x14ac:dyDescent="0.2">
      <c r="A7" s="104">
        <v>1</v>
      </c>
      <c r="B7" s="3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105">
        <f t="shared" ref="F7:F38" si="1">1-E7</f>
        <v>0.97353677434735963</v>
      </c>
      <c r="G7" s="147">
        <v>163506.36000000002</v>
      </c>
      <c r="H7" s="64">
        <f t="shared" ref="H7:H38" si="2">ROUND(G7/4,0)</f>
        <v>40877</v>
      </c>
      <c r="I7" s="64">
        <f t="shared" ref="I7:I38" si="3">H7</f>
        <v>40877</v>
      </c>
      <c r="J7" s="64">
        <f t="shared" ref="J7:J38" si="4">H7</f>
        <v>40877</v>
      </c>
      <c r="K7" s="64">
        <f t="shared" ref="K7:K38" si="5">G7-H7-I7-J7</f>
        <v>40875.360000000015</v>
      </c>
      <c r="L7" s="64">
        <f>ROUND(G7*E7,0)</f>
        <v>4327</v>
      </c>
      <c r="M7" s="64">
        <f>ROUND(L7/4,0)</f>
        <v>1082</v>
      </c>
      <c r="N7" s="64">
        <f>M7</f>
        <v>1082</v>
      </c>
      <c r="O7" s="64">
        <f>M7</f>
        <v>1082</v>
      </c>
      <c r="P7" s="64">
        <f>L7-M7-N7-O7</f>
        <v>1081</v>
      </c>
      <c r="Q7" s="64">
        <f t="shared" ref="Q7:Q38" si="6">G7-L7</f>
        <v>159179.36000000002</v>
      </c>
      <c r="R7" s="64">
        <f t="shared" ref="R7:R38" si="7">ROUND(Q7/4,0)</f>
        <v>39795</v>
      </c>
      <c r="S7" s="64">
        <f t="shared" ref="S7:S38" si="8">R7</f>
        <v>39795</v>
      </c>
      <c r="T7" s="64">
        <f t="shared" ref="T7:T38" si="9">R7</f>
        <v>39795</v>
      </c>
      <c r="U7" s="148">
        <f t="shared" ref="U7:U38" si="10">Q7-R7-S7-T7</f>
        <v>39794.360000000015</v>
      </c>
      <c r="V7" s="147">
        <v>0</v>
      </c>
      <c r="W7" s="64">
        <f t="shared" ref="W7:W38" si="11">ROUND(V7/4,0)</f>
        <v>0</v>
      </c>
      <c r="X7" s="64">
        <f t="shared" ref="X7:X38" si="12">W7</f>
        <v>0</v>
      </c>
      <c r="Y7" s="64">
        <f t="shared" ref="Y7:Y38" si="13">W7</f>
        <v>0</v>
      </c>
      <c r="Z7" s="64">
        <f t="shared" ref="Z7:Z38" si="14">V7-W7-X7-Y7</f>
        <v>0</v>
      </c>
      <c r="AA7" s="64">
        <f>ROUND(V7*E7,0)</f>
        <v>0</v>
      </c>
      <c r="AB7" s="64">
        <f>ROUND(AA7/4,0)</f>
        <v>0</v>
      </c>
      <c r="AC7" s="64">
        <f>AB7</f>
        <v>0</v>
      </c>
      <c r="AD7" s="64">
        <f>AB7</f>
        <v>0</v>
      </c>
      <c r="AE7" s="64">
        <f>AA7-AB7-AC7-AD7</f>
        <v>0</v>
      </c>
      <c r="AF7" s="64">
        <f t="shared" ref="AF7:AF38" si="15">V7-AA7</f>
        <v>0</v>
      </c>
      <c r="AG7" s="64">
        <f t="shared" ref="AG7:AG38" si="16">ROUND(AF7/4,0)</f>
        <v>0</v>
      </c>
      <c r="AH7" s="64">
        <f t="shared" ref="AH7:AH38" si="17">AG7</f>
        <v>0</v>
      </c>
      <c r="AI7" s="64">
        <f t="shared" ref="AI7:AI38" si="18">AG7</f>
        <v>0</v>
      </c>
      <c r="AJ7" s="148">
        <f t="shared" ref="AJ7:AJ38" si="19">AF7-AG7-AH7-AI7</f>
        <v>0</v>
      </c>
      <c r="AK7" s="147">
        <v>0</v>
      </c>
      <c r="AL7" s="64">
        <f t="shared" ref="AL7:AL38" si="20">ROUND(AK7/4,0)</f>
        <v>0</v>
      </c>
      <c r="AM7" s="64">
        <f t="shared" ref="AM7:AM38" si="21">AL7</f>
        <v>0</v>
      </c>
      <c r="AN7" s="64">
        <f t="shared" ref="AN7:AN38" si="22">AL7</f>
        <v>0</v>
      </c>
      <c r="AO7" s="64">
        <f t="shared" ref="AO7:AO38" si="23">AK7-AL7-AM7-AN7</f>
        <v>0</v>
      </c>
      <c r="AP7" s="64">
        <f>ROUND(AK7*E7,0)</f>
        <v>0</v>
      </c>
      <c r="AQ7" s="64">
        <f>ROUND(AP7/4,0)</f>
        <v>0</v>
      </c>
      <c r="AR7" s="64">
        <f>AQ7</f>
        <v>0</v>
      </c>
      <c r="AS7" s="64">
        <f>AQ7</f>
        <v>0</v>
      </c>
      <c r="AT7" s="64">
        <f>AP7-AQ7-AR7-AS7</f>
        <v>0</v>
      </c>
      <c r="AU7" s="64">
        <f t="shared" ref="AU7:AU38" si="24">AK7-AP7</f>
        <v>0</v>
      </c>
      <c r="AV7" s="64">
        <f t="shared" ref="AV7:AV38" si="25">ROUND(AU7/4,0)</f>
        <v>0</v>
      </c>
      <c r="AW7" s="64">
        <f t="shared" ref="AW7:AW38" si="26">AV7</f>
        <v>0</v>
      </c>
      <c r="AX7" s="64">
        <f t="shared" ref="AX7:AX38" si="27">AV7</f>
        <v>0</v>
      </c>
      <c r="AY7" s="148">
        <f t="shared" ref="AY7:AY38" si="28">AU7-AV7-AW7-AX7</f>
        <v>0</v>
      </c>
      <c r="AZ7" s="147">
        <v>0</v>
      </c>
      <c r="BA7" s="64">
        <f t="shared" ref="BA7:BA38" si="29">ROUND(AZ7/4,0)</f>
        <v>0</v>
      </c>
      <c r="BB7" s="64">
        <f t="shared" ref="BB7:BB38" si="30">BA7</f>
        <v>0</v>
      </c>
      <c r="BC7" s="64">
        <f t="shared" ref="BC7:BC38" si="31">BA7</f>
        <v>0</v>
      </c>
      <c r="BD7" s="64">
        <f t="shared" ref="BD7:BD38" si="32">AZ7-BA7-BB7-BC7</f>
        <v>0</v>
      </c>
      <c r="BE7" s="18">
        <f>ROUND(AZ7*T7,0)</f>
        <v>0</v>
      </c>
      <c r="BF7" s="18">
        <f>ROUND(BE7/4,0)</f>
        <v>0</v>
      </c>
      <c r="BG7" s="18">
        <f>BF7</f>
        <v>0</v>
      </c>
      <c r="BH7" s="18">
        <f>BF7</f>
        <v>0</v>
      </c>
      <c r="BI7" s="18">
        <f>BE7-BF7-BG7-BH7</f>
        <v>0</v>
      </c>
      <c r="BJ7" s="18">
        <f t="shared" ref="BJ7:BJ38" si="33">AZ7-BE7</f>
        <v>0</v>
      </c>
      <c r="BK7" s="18">
        <f t="shared" ref="BK7:BK38" si="34">ROUND(BJ7/4,0)</f>
        <v>0</v>
      </c>
      <c r="BL7" s="18">
        <f t="shared" ref="BL7:BL38" si="35">BK7</f>
        <v>0</v>
      </c>
      <c r="BM7" s="18">
        <f t="shared" ref="BM7:BM38" si="36">BK7</f>
        <v>0</v>
      </c>
      <c r="BN7" s="85">
        <f t="shared" ref="BN7:BN38" si="37">BJ7-BK7-BL7-BM7</f>
        <v>0</v>
      </c>
      <c r="BO7" s="147">
        <v>67685.600000000006</v>
      </c>
      <c r="BP7" s="64">
        <f>BO7</f>
        <v>67685.600000000006</v>
      </c>
      <c r="BQ7" s="64">
        <v>0</v>
      </c>
      <c r="BR7" s="64">
        <v>0</v>
      </c>
      <c r="BS7" s="64">
        <v>0</v>
      </c>
      <c r="BT7" s="64">
        <f>ROUND(BO7*E7,0)</f>
        <v>1791</v>
      </c>
      <c r="BU7" s="64">
        <f>BT7</f>
        <v>1791</v>
      </c>
      <c r="BV7" s="64">
        <v>0</v>
      </c>
      <c r="BW7" s="64">
        <v>0</v>
      </c>
      <c r="BX7" s="64">
        <v>0</v>
      </c>
      <c r="BY7" s="64">
        <f t="shared" ref="BY7:BY39" si="38">BO7-BT7</f>
        <v>65894.600000000006</v>
      </c>
      <c r="BZ7" s="64">
        <f t="shared" ref="BZ7" si="39">BP7-BU7</f>
        <v>65894.600000000006</v>
      </c>
      <c r="CA7" s="64">
        <f t="shared" ref="CA7" si="40">BQ7-BV7</f>
        <v>0</v>
      </c>
      <c r="CB7" s="64">
        <f t="shared" ref="CB7" si="41">BR7-BW7</f>
        <v>0</v>
      </c>
      <c r="CC7" s="64">
        <f t="shared" ref="CC7" si="42">BS7-BX7</f>
        <v>0</v>
      </c>
      <c r="CD7" s="147">
        <v>0</v>
      </c>
      <c r="CE7" s="64">
        <f t="shared" ref="CE7:CE38" si="43">ROUND(CD7/4,0)</f>
        <v>0</v>
      </c>
      <c r="CF7" s="64">
        <f t="shared" ref="CF7:CF38" si="44">CE7</f>
        <v>0</v>
      </c>
      <c r="CG7" s="64">
        <f t="shared" ref="CG7:CG38" si="45">CE7</f>
        <v>0</v>
      </c>
      <c r="CH7" s="64">
        <f t="shared" ref="CH7:CH38" si="46">CD7-CE7-CF7-CG7</f>
        <v>0</v>
      </c>
      <c r="CI7" s="64">
        <f>ROUND(CD7*E7,0)</f>
        <v>0</v>
      </c>
      <c r="CJ7" s="64">
        <f>ROUND(CI7/4,0)</f>
        <v>0</v>
      </c>
      <c r="CK7" s="64">
        <f>CJ7</f>
        <v>0</v>
      </c>
      <c r="CL7" s="64">
        <f>CJ7</f>
        <v>0</v>
      </c>
      <c r="CM7" s="64">
        <f>CI7-CJ7-CK7-CL7</f>
        <v>0</v>
      </c>
      <c r="CN7" s="64">
        <f t="shared" ref="CN7:CN38" si="47">CD7-CI7</f>
        <v>0</v>
      </c>
      <c r="CO7" s="64">
        <f t="shared" ref="CO7:CO38" si="48">ROUND(CN7/4,0)</f>
        <v>0</v>
      </c>
      <c r="CP7" s="64">
        <f t="shared" ref="CP7:CP38" si="49">CO7</f>
        <v>0</v>
      </c>
      <c r="CQ7" s="64">
        <f t="shared" ref="CQ7:CQ38" si="50">CO7</f>
        <v>0</v>
      </c>
      <c r="CR7" s="148">
        <f t="shared" ref="CR7:CR38" si="51">CN7-CO7-CP7-CQ7</f>
        <v>0</v>
      </c>
      <c r="CS7" s="147">
        <v>0</v>
      </c>
      <c r="CT7" s="64">
        <f t="shared" ref="CT7:CT38" si="52">ROUND(CS7/4,0)</f>
        <v>0</v>
      </c>
      <c r="CU7" s="64">
        <f t="shared" ref="CU7:CU38" si="53">CT7</f>
        <v>0</v>
      </c>
      <c r="CV7" s="64">
        <f t="shared" ref="CV7:CV38" si="54">CT7</f>
        <v>0</v>
      </c>
      <c r="CW7" s="64">
        <f t="shared" ref="CW7:CW38" si="55">CS7-CT7-CU7-CV7</f>
        <v>0</v>
      </c>
      <c r="CX7" s="64">
        <f>ROUND(CS7*E7,0)</f>
        <v>0</v>
      </c>
      <c r="CY7" s="64">
        <f>ROUND(CX7/4,0)</f>
        <v>0</v>
      </c>
      <c r="CZ7" s="64">
        <f>CY7</f>
        <v>0</v>
      </c>
      <c r="DA7" s="64">
        <f>CY7</f>
        <v>0</v>
      </c>
      <c r="DB7" s="64">
        <f>CX7-CY7-CZ7-DA7</f>
        <v>0</v>
      </c>
      <c r="DC7" s="64">
        <f t="shared" ref="DC7:DC38" si="56">CS7-CX7</f>
        <v>0</v>
      </c>
      <c r="DD7" s="64">
        <f t="shared" ref="DD7:DD38" si="57">ROUND(DC7/4,0)</f>
        <v>0</v>
      </c>
      <c r="DE7" s="64">
        <f t="shared" ref="DE7:DE38" si="58">DD7</f>
        <v>0</v>
      </c>
      <c r="DF7" s="64">
        <f t="shared" ref="DF7:DF38" si="59">DD7</f>
        <v>0</v>
      </c>
      <c r="DG7" s="148">
        <f t="shared" ref="DG7:DG38" si="60">DC7-DD7-DE7-DF7</f>
        <v>0</v>
      </c>
      <c r="DH7" s="147">
        <v>0</v>
      </c>
      <c r="DI7" s="64">
        <f t="shared" ref="DI7:DI38" si="61">ROUND(DH7/4,0)</f>
        <v>0</v>
      </c>
      <c r="DJ7" s="64">
        <f t="shared" ref="DJ7:DJ38" si="62">DI7</f>
        <v>0</v>
      </c>
      <c r="DK7" s="64">
        <f t="shared" ref="DK7:DK38" si="63">DI7</f>
        <v>0</v>
      </c>
      <c r="DL7" s="64">
        <f t="shared" ref="DL7:DL38" si="64">DH7-DI7-DJ7-DK7</f>
        <v>0</v>
      </c>
      <c r="DM7" s="64">
        <f>ROUND(DH7*E7,0)</f>
        <v>0</v>
      </c>
      <c r="DN7" s="64">
        <f>ROUND(DM7/4,0)</f>
        <v>0</v>
      </c>
      <c r="DO7" s="64">
        <f>DN7</f>
        <v>0</v>
      </c>
      <c r="DP7" s="64">
        <f>DN7</f>
        <v>0</v>
      </c>
      <c r="DQ7" s="64">
        <f>DM7-DN7-DO7-DP7</f>
        <v>0</v>
      </c>
      <c r="DR7" s="64">
        <f t="shared" ref="DR7:DR38" si="65">DH7-DM7</f>
        <v>0</v>
      </c>
      <c r="DS7" s="64">
        <f t="shared" ref="DS7:DS38" si="66">ROUND(DR7/4,0)</f>
        <v>0</v>
      </c>
      <c r="DT7" s="64">
        <f t="shared" ref="DT7:DT38" si="67">DS7</f>
        <v>0</v>
      </c>
      <c r="DU7" s="64">
        <f t="shared" ref="DU7:DU38" si="68">DS7</f>
        <v>0</v>
      </c>
      <c r="DV7" s="148">
        <f t="shared" ref="DV7:DV38" si="69">DR7-DS7-DT7-DU7</f>
        <v>0</v>
      </c>
      <c r="DW7" s="147">
        <v>0</v>
      </c>
      <c r="DX7" s="64">
        <f t="shared" ref="DX7:DX38" si="70">ROUND(DW7/4,0)</f>
        <v>0</v>
      </c>
      <c r="DY7" s="64">
        <f t="shared" ref="DY7:DY38" si="71">DX7</f>
        <v>0</v>
      </c>
      <c r="DZ7" s="64">
        <f t="shared" ref="DZ7:DZ38" si="72">DX7</f>
        <v>0</v>
      </c>
      <c r="EA7" s="64">
        <f t="shared" ref="EA7:EA38" si="73">DW7-DX7-DY7-DZ7</f>
        <v>0</v>
      </c>
      <c r="EB7" s="64">
        <f>ROUND(DW7*E7,0)</f>
        <v>0</v>
      </c>
      <c r="EC7" s="64">
        <f>ROUND(EB7/4,0)</f>
        <v>0</v>
      </c>
      <c r="ED7" s="64">
        <f>EC7</f>
        <v>0</v>
      </c>
      <c r="EE7" s="64">
        <f>EC7</f>
        <v>0</v>
      </c>
      <c r="EF7" s="64">
        <f>EB7-EC7-ED7-EE7</f>
        <v>0</v>
      </c>
      <c r="EG7" s="64">
        <f t="shared" ref="EG7:EG38" si="74">DW7-EB7</f>
        <v>0</v>
      </c>
      <c r="EH7" s="64">
        <f t="shared" ref="EH7:EH38" si="75">ROUND(EG7/4,0)</f>
        <v>0</v>
      </c>
      <c r="EI7" s="64">
        <f t="shared" ref="EI7:EI38" si="76">EH7</f>
        <v>0</v>
      </c>
      <c r="EJ7" s="64">
        <f t="shared" ref="EJ7:EJ38" si="77">EH7</f>
        <v>0</v>
      </c>
      <c r="EK7" s="148">
        <f t="shared" ref="EK7:EK38" si="78">EG7-EH7-EI7-EJ7</f>
        <v>0</v>
      </c>
      <c r="EL7" s="147">
        <v>0</v>
      </c>
      <c r="EM7" s="64">
        <f t="shared" ref="EM7:EM38" si="79">ROUND(EL7/4,0)</f>
        <v>0</v>
      </c>
      <c r="EN7" s="64">
        <f t="shared" ref="EN7:EN38" si="80">EM7</f>
        <v>0</v>
      </c>
      <c r="EO7" s="64">
        <f t="shared" ref="EO7:EO38" si="81">EM7</f>
        <v>0</v>
      </c>
      <c r="EP7" s="64">
        <f t="shared" ref="EP7:EP38" si="82">EL7-EM7-EN7-EO7</f>
        <v>0</v>
      </c>
      <c r="EQ7" s="64">
        <f>ROUND(EL7*E7,0)</f>
        <v>0</v>
      </c>
      <c r="ER7" s="64">
        <f>ROUND(EQ7/4,0)</f>
        <v>0</v>
      </c>
      <c r="ES7" s="64">
        <f>ER7</f>
        <v>0</v>
      </c>
      <c r="ET7" s="64">
        <f>ER7</f>
        <v>0</v>
      </c>
      <c r="EU7" s="64">
        <f>EQ7-ER7-ES7-ET7</f>
        <v>0</v>
      </c>
      <c r="EV7" s="64">
        <f t="shared" ref="EV7:EV38" si="83">EL7-EQ7</f>
        <v>0</v>
      </c>
      <c r="EW7" s="64">
        <f t="shared" ref="EW7:EW38" si="84">ROUND(EV7/4,0)</f>
        <v>0</v>
      </c>
      <c r="EX7" s="64">
        <f t="shared" ref="EX7:EX38" si="85">EW7</f>
        <v>0</v>
      </c>
      <c r="EY7" s="64">
        <f t="shared" ref="EY7:EY38" si="86">EW7</f>
        <v>0</v>
      </c>
      <c r="EZ7" s="148">
        <f t="shared" ref="EZ7:EZ38" si="87">EV7-EW7-EX7-EY7</f>
        <v>0</v>
      </c>
      <c r="FA7" s="147">
        <v>0</v>
      </c>
      <c r="FB7" s="64">
        <f t="shared" ref="FB7:FB38" si="88">ROUND(FA7/4,0)</f>
        <v>0</v>
      </c>
      <c r="FC7" s="64">
        <f t="shared" ref="FC7:FC38" si="89">FB7</f>
        <v>0</v>
      </c>
      <c r="FD7" s="64">
        <f t="shared" ref="FD7:FD38" si="90">FB7</f>
        <v>0</v>
      </c>
      <c r="FE7" s="64">
        <f t="shared" ref="FE7:FE38" si="91">FA7-FB7-FC7-FD7</f>
        <v>0</v>
      </c>
      <c r="FF7" s="64">
        <f>ROUND(FA7*E7,0)</f>
        <v>0</v>
      </c>
      <c r="FG7" s="64">
        <f>ROUND(FF7/4,0)</f>
        <v>0</v>
      </c>
      <c r="FH7" s="64">
        <f>FG7</f>
        <v>0</v>
      </c>
      <c r="FI7" s="64">
        <f>FG7</f>
        <v>0</v>
      </c>
      <c r="FJ7" s="64">
        <f>FF7-FG7-FH7-FI7</f>
        <v>0</v>
      </c>
      <c r="FK7" s="64">
        <f t="shared" ref="FK7:FK38" si="92">FA7-FF7</f>
        <v>0</v>
      </c>
      <c r="FL7" s="64">
        <f t="shared" ref="FL7:FL38" si="93">ROUND(FK7/4,0)</f>
        <v>0</v>
      </c>
      <c r="FM7" s="64">
        <f t="shared" ref="FM7:FM38" si="94">FL7</f>
        <v>0</v>
      </c>
      <c r="FN7" s="64">
        <f t="shared" ref="FN7:FN38" si="95">FL7</f>
        <v>0</v>
      </c>
      <c r="FO7" s="148">
        <f t="shared" ref="FO7:FO38" si="96">FK7-FL7-FM7-FN7</f>
        <v>0</v>
      </c>
      <c r="FP7" s="147">
        <v>0</v>
      </c>
      <c r="FQ7" s="64">
        <f t="shared" ref="FQ7:FQ38" si="97">ROUND(FP7/4,0)</f>
        <v>0</v>
      </c>
      <c r="FR7" s="64">
        <f t="shared" ref="FR7:FR38" si="98">FQ7</f>
        <v>0</v>
      </c>
      <c r="FS7" s="64">
        <f t="shared" ref="FS7:FS38" si="99">FQ7</f>
        <v>0</v>
      </c>
      <c r="FT7" s="64">
        <f t="shared" ref="FT7:FT38" si="100">FP7-FQ7-FR7-FS7</f>
        <v>0</v>
      </c>
      <c r="FU7" s="64">
        <f>ROUND(FP7*E7,0)</f>
        <v>0</v>
      </c>
      <c r="FV7" s="64">
        <f>ROUND(FU7/4,0)</f>
        <v>0</v>
      </c>
      <c r="FW7" s="64">
        <f>FV7</f>
        <v>0</v>
      </c>
      <c r="FX7" s="64">
        <f>FV7</f>
        <v>0</v>
      </c>
      <c r="FY7" s="64">
        <f>FU7-FV7-FW7-FX7</f>
        <v>0</v>
      </c>
      <c r="FZ7" s="64">
        <f t="shared" ref="FZ7:FZ38" si="101">FP7-FU7</f>
        <v>0</v>
      </c>
      <c r="GA7" s="64">
        <f t="shared" ref="GA7:GA38" si="102">ROUND(FZ7/4,0)</f>
        <v>0</v>
      </c>
      <c r="GB7" s="64">
        <f t="shared" ref="GB7:GB38" si="103">GA7</f>
        <v>0</v>
      </c>
      <c r="GC7" s="64">
        <f t="shared" ref="GC7:GC38" si="104">GA7</f>
        <v>0</v>
      </c>
      <c r="GD7" s="148">
        <f t="shared" ref="GD7:GD38" si="105">FZ7-GA7-GB7-GC7</f>
        <v>0</v>
      </c>
      <c r="GE7" s="147">
        <v>0</v>
      </c>
      <c r="GF7" s="64">
        <f t="shared" ref="GF7:GF38" si="106">ROUND(GE7/4,0)</f>
        <v>0</v>
      </c>
      <c r="GG7" s="64">
        <f t="shared" ref="GG7:GG38" si="107">GF7</f>
        <v>0</v>
      </c>
      <c r="GH7" s="64">
        <f t="shared" ref="GH7:GH38" si="108">GF7</f>
        <v>0</v>
      </c>
      <c r="GI7" s="64">
        <f t="shared" ref="GI7:GI38" si="109">GE7-GF7-GG7-GH7</f>
        <v>0</v>
      </c>
      <c r="GJ7" s="64">
        <f>ROUND(GE7*E7,0)</f>
        <v>0</v>
      </c>
      <c r="GK7" s="64">
        <f>ROUND(GJ7/4,0)</f>
        <v>0</v>
      </c>
      <c r="GL7" s="64">
        <f>GK7</f>
        <v>0</v>
      </c>
      <c r="GM7" s="64">
        <f>GK7</f>
        <v>0</v>
      </c>
      <c r="GN7" s="64">
        <f>GJ7-GK7-GL7-GM7</f>
        <v>0</v>
      </c>
      <c r="GO7" s="64">
        <f t="shared" ref="GO7:GO38" si="110">GE7-GJ7</f>
        <v>0</v>
      </c>
      <c r="GP7" s="64">
        <f t="shared" ref="GP7:GP38" si="111">ROUND(GO7/4,0)</f>
        <v>0</v>
      </c>
      <c r="GQ7" s="64">
        <f t="shared" ref="GQ7:GQ38" si="112">GP7</f>
        <v>0</v>
      </c>
      <c r="GR7" s="64">
        <f t="shared" ref="GR7:GR38" si="113">GP7</f>
        <v>0</v>
      </c>
      <c r="GS7" s="148">
        <f t="shared" ref="GS7:GS38" si="114">GO7-GP7-GQ7-GR7</f>
        <v>0</v>
      </c>
    </row>
    <row r="8" spans="1:201" x14ac:dyDescent="0.2">
      <c r="A8" s="104">
        <v>2</v>
      </c>
      <c r="B8" s="3" t="s">
        <v>3</v>
      </c>
      <c r="C8" s="71">
        <v>1082</v>
      </c>
      <c r="D8" s="71">
        <v>13789</v>
      </c>
      <c r="E8" s="71">
        <f t="shared" si="0"/>
        <v>7.2759061260170801E-2</v>
      </c>
      <c r="F8" s="105">
        <f t="shared" si="1"/>
        <v>0.92724093873982916</v>
      </c>
      <c r="G8" s="147">
        <v>433445.88</v>
      </c>
      <c r="H8" s="64">
        <f t="shared" si="2"/>
        <v>108361</v>
      </c>
      <c r="I8" s="64">
        <f t="shared" si="3"/>
        <v>108361</v>
      </c>
      <c r="J8" s="64">
        <f t="shared" si="4"/>
        <v>108361</v>
      </c>
      <c r="K8" s="64">
        <f t="shared" si="5"/>
        <v>108362.88</v>
      </c>
      <c r="L8" s="64">
        <f t="shared" ref="L8:L71" si="115">ROUND(G8*E8,0)</f>
        <v>31537</v>
      </c>
      <c r="M8" s="64">
        <f t="shared" ref="M8:M71" si="116">ROUND(L8/4,0)</f>
        <v>7884</v>
      </c>
      <c r="N8" s="64">
        <f t="shared" ref="N8:N71" si="117">M8</f>
        <v>7884</v>
      </c>
      <c r="O8" s="64">
        <f t="shared" ref="O8:O71" si="118">M8</f>
        <v>7884</v>
      </c>
      <c r="P8" s="64">
        <f t="shared" ref="P8:P71" si="119">L8-M8-N8-O8</f>
        <v>7885</v>
      </c>
      <c r="Q8" s="64">
        <f t="shared" si="6"/>
        <v>401908.88</v>
      </c>
      <c r="R8" s="64">
        <f t="shared" si="7"/>
        <v>100477</v>
      </c>
      <c r="S8" s="64">
        <f t="shared" si="8"/>
        <v>100477</v>
      </c>
      <c r="T8" s="64">
        <f t="shared" si="9"/>
        <v>100477</v>
      </c>
      <c r="U8" s="148">
        <f t="shared" si="10"/>
        <v>100477.88</v>
      </c>
      <c r="V8" s="147">
        <v>0</v>
      </c>
      <c r="W8" s="64">
        <f t="shared" si="11"/>
        <v>0</v>
      </c>
      <c r="X8" s="64">
        <f t="shared" si="12"/>
        <v>0</v>
      </c>
      <c r="Y8" s="64">
        <f t="shared" si="13"/>
        <v>0</v>
      </c>
      <c r="Z8" s="64">
        <f t="shared" si="14"/>
        <v>0</v>
      </c>
      <c r="AA8" s="64">
        <f t="shared" ref="AA8:AA71" si="120">ROUND(V8*E8,0)</f>
        <v>0</v>
      </c>
      <c r="AB8" s="64">
        <f t="shared" ref="AB8:AB71" si="121">ROUND(AA8/4,0)</f>
        <v>0</v>
      </c>
      <c r="AC8" s="64">
        <f t="shared" ref="AC8:AC71" si="122">AB8</f>
        <v>0</v>
      </c>
      <c r="AD8" s="64">
        <f t="shared" ref="AD8:AD71" si="123">AB8</f>
        <v>0</v>
      </c>
      <c r="AE8" s="64">
        <f t="shared" ref="AE8:AE71" si="124">AA8-AB8-AC8-AD8</f>
        <v>0</v>
      </c>
      <c r="AF8" s="64">
        <f t="shared" si="15"/>
        <v>0</v>
      </c>
      <c r="AG8" s="64">
        <f t="shared" si="16"/>
        <v>0</v>
      </c>
      <c r="AH8" s="64">
        <f t="shared" si="17"/>
        <v>0</v>
      </c>
      <c r="AI8" s="64">
        <f t="shared" si="18"/>
        <v>0</v>
      </c>
      <c r="AJ8" s="148">
        <f t="shared" si="19"/>
        <v>0</v>
      </c>
      <c r="AK8" s="147">
        <v>0</v>
      </c>
      <c r="AL8" s="64">
        <f t="shared" si="20"/>
        <v>0</v>
      </c>
      <c r="AM8" s="64">
        <f t="shared" si="21"/>
        <v>0</v>
      </c>
      <c r="AN8" s="64">
        <f t="shared" si="22"/>
        <v>0</v>
      </c>
      <c r="AO8" s="64">
        <f t="shared" si="23"/>
        <v>0</v>
      </c>
      <c r="AP8" s="64">
        <f t="shared" ref="AP8:AP71" si="125">ROUND(AK8*E8,0)</f>
        <v>0</v>
      </c>
      <c r="AQ8" s="64">
        <f t="shared" ref="AQ8:AQ71" si="126">ROUND(AP8/4,0)</f>
        <v>0</v>
      </c>
      <c r="AR8" s="64">
        <f t="shared" ref="AR8:AR71" si="127">AQ8</f>
        <v>0</v>
      </c>
      <c r="AS8" s="64">
        <f t="shared" ref="AS8:AS71" si="128">AQ8</f>
        <v>0</v>
      </c>
      <c r="AT8" s="64">
        <f t="shared" ref="AT8:AT71" si="129">AP8-AQ8-AR8-AS8</f>
        <v>0</v>
      </c>
      <c r="AU8" s="64">
        <f t="shared" si="24"/>
        <v>0</v>
      </c>
      <c r="AV8" s="64">
        <f t="shared" si="25"/>
        <v>0</v>
      </c>
      <c r="AW8" s="64">
        <f t="shared" si="26"/>
        <v>0</v>
      </c>
      <c r="AX8" s="64">
        <f t="shared" si="27"/>
        <v>0</v>
      </c>
      <c r="AY8" s="148">
        <f t="shared" si="28"/>
        <v>0</v>
      </c>
      <c r="AZ8" s="147">
        <v>0</v>
      </c>
      <c r="BA8" s="64">
        <f t="shared" si="29"/>
        <v>0</v>
      </c>
      <c r="BB8" s="64">
        <f t="shared" si="30"/>
        <v>0</v>
      </c>
      <c r="BC8" s="64">
        <f t="shared" si="31"/>
        <v>0</v>
      </c>
      <c r="BD8" s="64">
        <f t="shared" si="32"/>
        <v>0</v>
      </c>
      <c r="BE8" s="18">
        <f t="shared" ref="BE8:BE71" si="130">ROUND(AZ8*T8,0)</f>
        <v>0</v>
      </c>
      <c r="BF8" s="18">
        <f t="shared" ref="BF8:BF71" si="131">ROUND(BE8/4,0)</f>
        <v>0</v>
      </c>
      <c r="BG8" s="18">
        <f t="shared" ref="BG8:BG71" si="132">BF8</f>
        <v>0</v>
      </c>
      <c r="BH8" s="18">
        <f t="shared" ref="BH8:BH71" si="133">BF8</f>
        <v>0</v>
      </c>
      <c r="BI8" s="18">
        <f t="shared" ref="BI8:BI71" si="134">BE8-BF8-BG8-BH8</f>
        <v>0</v>
      </c>
      <c r="BJ8" s="18">
        <f t="shared" si="33"/>
        <v>0</v>
      </c>
      <c r="BK8" s="18">
        <f t="shared" si="34"/>
        <v>0</v>
      </c>
      <c r="BL8" s="18">
        <f t="shared" si="35"/>
        <v>0</v>
      </c>
      <c r="BM8" s="18">
        <f t="shared" si="36"/>
        <v>0</v>
      </c>
      <c r="BN8" s="85">
        <f t="shared" si="37"/>
        <v>0</v>
      </c>
      <c r="BO8" s="147">
        <v>292405.88</v>
      </c>
      <c r="BP8" s="64">
        <f t="shared" ref="BP8:BP30" si="135">BO8</f>
        <v>292405.88</v>
      </c>
      <c r="BQ8" s="64">
        <v>0</v>
      </c>
      <c r="BR8" s="64">
        <v>0</v>
      </c>
      <c r="BS8" s="64">
        <v>0</v>
      </c>
      <c r="BT8" s="64">
        <f t="shared" ref="BT8:BT71" si="136">ROUND(BO8*E8,0)</f>
        <v>21275</v>
      </c>
      <c r="BU8" s="64">
        <f t="shared" ref="BU8:BU30" si="137">BT8</f>
        <v>21275</v>
      </c>
      <c r="BV8" s="64">
        <v>0</v>
      </c>
      <c r="BW8" s="64">
        <v>0</v>
      </c>
      <c r="BX8" s="64">
        <v>0</v>
      </c>
      <c r="BY8" s="64">
        <f t="shared" ref="BY8:BY30" si="138">BO8-BT8</f>
        <v>271130.88</v>
      </c>
      <c r="BZ8" s="64">
        <f t="shared" ref="BZ8:BZ30" si="139">BP8-BU8</f>
        <v>271130.88</v>
      </c>
      <c r="CA8" s="64">
        <f t="shared" ref="CA8:CA30" si="140">BQ8-BV8</f>
        <v>0</v>
      </c>
      <c r="CB8" s="64">
        <f t="shared" ref="CB8:CB30" si="141">BR8-BW8</f>
        <v>0</v>
      </c>
      <c r="CC8" s="64">
        <f t="shared" ref="CC8:CC30" si="142">BS8-BX8</f>
        <v>0</v>
      </c>
      <c r="CD8" s="147">
        <v>0</v>
      </c>
      <c r="CE8" s="64">
        <f t="shared" si="43"/>
        <v>0</v>
      </c>
      <c r="CF8" s="64">
        <f t="shared" si="44"/>
        <v>0</v>
      </c>
      <c r="CG8" s="64">
        <f t="shared" si="45"/>
        <v>0</v>
      </c>
      <c r="CH8" s="64">
        <f t="shared" si="46"/>
        <v>0</v>
      </c>
      <c r="CI8" s="64">
        <f t="shared" ref="CI8:CI71" si="143">ROUND(CD8*E8,0)</f>
        <v>0</v>
      </c>
      <c r="CJ8" s="64">
        <f t="shared" ref="CJ8:CJ71" si="144">ROUND(CI8/4,0)</f>
        <v>0</v>
      </c>
      <c r="CK8" s="64">
        <f t="shared" ref="CK8:CK71" si="145">CJ8</f>
        <v>0</v>
      </c>
      <c r="CL8" s="64">
        <f t="shared" ref="CL8:CL71" si="146">CJ8</f>
        <v>0</v>
      </c>
      <c r="CM8" s="64">
        <f t="shared" ref="CM8:CM71" si="147">CI8-CJ8-CK8-CL8</f>
        <v>0</v>
      </c>
      <c r="CN8" s="64">
        <f t="shared" si="47"/>
        <v>0</v>
      </c>
      <c r="CO8" s="64">
        <f t="shared" si="48"/>
        <v>0</v>
      </c>
      <c r="CP8" s="64">
        <f t="shared" si="49"/>
        <v>0</v>
      </c>
      <c r="CQ8" s="64">
        <f t="shared" si="50"/>
        <v>0</v>
      </c>
      <c r="CR8" s="148">
        <f t="shared" si="51"/>
        <v>0</v>
      </c>
      <c r="CS8" s="147">
        <v>0</v>
      </c>
      <c r="CT8" s="64">
        <f t="shared" si="52"/>
        <v>0</v>
      </c>
      <c r="CU8" s="64">
        <f t="shared" si="53"/>
        <v>0</v>
      </c>
      <c r="CV8" s="64">
        <f t="shared" si="54"/>
        <v>0</v>
      </c>
      <c r="CW8" s="64">
        <f t="shared" si="55"/>
        <v>0</v>
      </c>
      <c r="CX8" s="64">
        <f t="shared" ref="CX8:CX71" si="148">ROUND(CS8*E8,0)</f>
        <v>0</v>
      </c>
      <c r="CY8" s="64">
        <f t="shared" ref="CY8:CY71" si="149">ROUND(CX8/4,0)</f>
        <v>0</v>
      </c>
      <c r="CZ8" s="64">
        <f t="shared" ref="CZ8:CZ71" si="150">CY8</f>
        <v>0</v>
      </c>
      <c r="DA8" s="64">
        <f t="shared" ref="DA8:DA71" si="151">CY8</f>
        <v>0</v>
      </c>
      <c r="DB8" s="64">
        <f t="shared" ref="DB8:DB71" si="152">CX8-CY8-CZ8-DA8</f>
        <v>0</v>
      </c>
      <c r="DC8" s="64">
        <f t="shared" si="56"/>
        <v>0</v>
      </c>
      <c r="DD8" s="64">
        <f t="shared" si="57"/>
        <v>0</v>
      </c>
      <c r="DE8" s="64">
        <f t="shared" si="58"/>
        <v>0</v>
      </c>
      <c r="DF8" s="64">
        <f t="shared" si="59"/>
        <v>0</v>
      </c>
      <c r="DG8" s="148">
        <f t="shared" si="60"/>
        <v>0</v>
      </c>
      <c r="DH8" s="147">
        <v>0</v>
      </c>
      <c r="DI8" s="64">
        <f t="shared" si="61"/>
        <v>0</v>
      </c>
      <c r="DJ8" s="64">
        <f t="shared" si="62"/>
        <v>0</v>
      </c>
      <c r="DK8" s="64">
        <f t="shared" si="63"/>
        <v>0</v>
      </c>
      <c r="DL8" s="64">
        <f t="shared" si="64"/>
        <v>0</v>
      </c>
      <c r="DM8" s="64">
        <f t="shared" ref="DM8:DM71" si="153">ROUND(DH8*E8,0)</f>
        <v>0</v>
      </c>
      <c r="DN8" s="64">
        <f t="shared" ref="DN8:DN71" si="154">ROUND(DM8/4,0)</f>
        <v>0</v>
      </c>
      <c r="DO8" s="64">
        <f t="shared" ref="DO8:DO71" si="155">DN8</f>
        <v>0</v>
      </c>
      <c r="DP8" s="64">
        <f t="shared" ref="DP8:DP71" si="156">DN8</f>
        <v>0</v>
      </c>
      <c r="DQ8" s="64">
        <f t="shared" ref="DQ8:DQ71" si="157">DM8-DN8-DO8-DP8</f>
        <v>0</v>
      </c>
      <c r="DR8" s="64">
        <f t="shared" si="65"/>
        <v>0</v>
      </c>
      <c r="DS8" s="64">
        <f t="shared" si="66"/>
        <v>0</v>
      </c>
      <c r="DT8" s="64">
        <f t="shared" si="67"/>
        <v>0</v>
      </c>
      <c r="DU8" s="64">
        <f t="shared" si="68"/>
        <v>0</v>
      </c>
      <c r="DV8" s="148">
        <f t="shared" si="69"/>
        <v>0</v>
      </c>
      <c r="DW8" s="147">
        <v>0</v>
      </c>
      <c r="DX8" s="64">
        <f t="shared" si="70"/>
        <v>0</v>
      </c>
      <c r="DY8" s="64">
        <f t="shared" si="71"/>
        <v>0</v>
      </c>
      <c r="DZ8" s="64">
        <f t="shared" si="72"/>
        <v>0</v>
      </c>
      <c r="EA8" s="64">
        <f t="shared" si="73"/>
        <v>0</v>
      </c>
      <c r="EB8" s="64">
        <f t="shared" ref="EB8:EB71" si="158">ROUND(DW8*E8,0)</f>
        <v>0</v>
      </c>
      <c r="EC8" s="64">
        <f t="shared" ref="EC8:EC71" si="159">ROUND(EB8/4,0)</f>
        <v>0</v>
      </c>
      <c r="ED8" s="64">
        <f t="shared" ref="ED8:ED71" si="160">EC8</f>
        <v>0</v>
      </c>
      <c r="EE8" s="64">
        <f t="shared" ref="EE8:EE71" si="161">EC8</f>
        <v>0</v>
      </c>
      <c r="EF8" s="64">
        <f t="shared" ref="EF8:EF71" si="162">EB8-EC8-ED8-EE8</f>
        <v>0</v>
      </c>
      <c r="EG8" s="64">
        <f t="shared" si="74"/>
        <v>0</v>
      </c>
      <c r="EH8" s="64">
        <f t="shared" si="75"/>
        <v>0</v>
      </c>
      <c r="EI8" s="64">
        <f t="shared" si="76"/>
        <v>0</v>
      </c>
      <c r="EJ8" s="64">
        <f t="shared" si="77"/>
        <v>0</v>
      </c>
      <c r="EK8" s="148">
        <f t="shared" si="78"/>
        <v>0</v>
      </c>
      <c r="EL8" s="147">
        <v>0</v>
      </c>
      <c r="EM8" s="64">
        <f t="shared" si="79"/>
        <v>0</v>
      </c>
      <c r="EN8" s="64">
        <f t="shared" si="80"/>
        <v>0</v>
      </c>
      <c r="EO8" s="64">
        <f t="shared" si="81"/>
        <v>0</v>
      </c>
      <c r="EP8" s="64">
        <f t="shared" si="82"/>
        <v>0</v>
      </c>
      <c r="EQ8" s="64">
        <f t="shared" ref="EQ8:EQ71" si="163">ROUND(EL8*E8,0)</f>
        <v>0</v>
      </c>
      <c r="ER8" s="64">
        <f t="shared" ref="ER8:ER71" si="164">ROUND(EQ8/4,0)</f>
        <v>0</v>
      </c>
      <c r="ES8" s="64">
        <f t="shared" ref="ES8:ES71" si="165">ER8</f>
        <v>0</v>
      </c>
      <c r="ET8" s="64">
        <f t="shared" ref="ET8:ET71" si="166">ER8</f>
        <v>0</v>
      </c>
      <c r="EU8" s="64">
        <f t="shared" ref="EU8:EU71" si="167">EQ8-ER8-ES8-ET8</f>
        <v>0</v>
      </c>
      <c r="EV8" s="64">
        <f t="shared" si="83"/>
        <v>0</v>
      </c>
      <c r="EW8" s="64">
        <f t="shared" si="84"/>
        <v>0</v>
      </c>
      <c r="EX8" s="64">
        <f t="shared" si="85"/>
        <v>0</v>
      </c>
      <c r="EY8" s="64">
        <f t="shared" si="86"/>
        <v>0</v>
      </c>
      <c r="EZ8" s="148">
        <f t="shared" si="87"/>
        <v>0</v>
      </c>
      <c r="FA8" s="147">
        <v>0</v>
      </c>
      <c r="FB8" s="64">
        <f t="shared" si="88"/>
        <v>0</v>
      </c>
      <c r="FC8" s="64">
        <f t="shared" si="89"/>
        <v>0</v>
      </c>
      <c r="FD8" s="64">
        <f t="shared" si="90"/>
        <v>0</v>
      </c>
      <c r="FE8" s="64">
        <f t="shared" si="91"/>
        <v>0</v>
      </c>
      <c r="FF8" s="64">
        <f t="shared" ref="FF8:FF71" si="168">ROUND(FA8*E8,0)</f>
        <v>0</v>
      </c>
      <c r="FG8" s="64">
        <f t="shared" ref="FG8:FG71" si="169">ROUND(FF8/4,0)</f>
        <v>0</v>
      </c>
      <c r="FH8" s="64">
        <f t="shared" ref="FH8:FH71" si="170">FG8</f>
        <v>0</v>
      </c>
      <c r="FI8" s="64">
        <f t="shared" ref="FI8:FI71" si="171">FG8</f>
        <v>0</v>
      </c>
      <c r="FJ8" s="64">
        <f t="shared" ref="FJ8:FJ71" si="172">FF8-FG8-FH8-FI8</f>
        <v>0</v>
      </c>
      <c r="FK8" s="64">
        <f t="shared" si="92"/>
        <v>0</v>
      </c>
      <c r="FL8" s="64">
        <f t="shared" si="93"/>
        <v>0</v>
      </c>
      <c r="FM8" s="64">
        <f t="shared" si="94"/>
        <v>0</v>
      </c>
      <c r="FN8" s="64">
        <f t="shared" si="95"/>
        <v>0</v>
      </c>
      <c r="FO8" s="148">
        <f t="shared" si="96"/>
        <v>0</v>
      </c>
      <c r="FP8" s="147">
        <v>0</v>
      </c>
      <c r="FQ8" s="64">
        <f t="shared" si="97"/>
        <v>0</v>
      </c>
      <c r="FR8" s="64">
        <f t="shared" si="98"/>
        <v>0</v>
      </c>
      <c r="FS8" s="64">
        <f t="shared" si="99"/>
        <v>0</v>
      </c>
      <c r="FT8" s="64">
        <f t="shared" si="100"/>
        <v>0</v>
      </c>
      <c r="FU8" s="64">
        <f t="shared" ref="FU8:FU71" si="173">ROUND(FP8*E8,0)</f>
        <v>0</v>
      </c>
      <c r="FV8" s="64">
        <f t="shared" ref="FV8:FV71" si="174">ROUND(FU8/4,0)</f>
        <v>0</v>
      </c>
      <c r="FW8" s="64">
        <f t="shared" ref="FW8:FW71" si="175">FV8</f>
        <v>0</v>
      </c>
      <c r="FX8" s="64">
        <f t="shared" ref="FX8:FX71" si="176">FV8</f>
        <v>0</v>
      </c>
      <c r="FY8" s="64">
        <f t="shared" ref="FY8:FY71" si="177">FU8-FV8-FW8-FX8</f>
        <v>0</v>
      </c>
      <c r="FZ8" s="64">
        <f t="shared" si="101"/>
        <v>0</v>
      </c>
      <c r="GA8" s="64">
        <f t="shared" si="102"/>
        <v>0</v>
      </c>
      <c r="GB8" s="64">
        <f t="shared" si="103"/>
        <v>0</v>
      </c>
      <c r="GC8" s="64">
        <f t="shared" si="104"/>
        <v>0</v>
      </c>
      <c r="GD8" s="148">
        <f t="shared" si="105"/>
        <v>0</v>
      </c>
      <c r="GE8" s="147">
        <v>0</v>
      </c>
      <c r="GF8" s="64">
        <f t="shared" si="106"/>
        <v>0</v>
      </c>
      <c r="GG8" s="64">
        <f t="shared" si="107"/>
        <v>0</v>
      </c>
      <c r="GH8" s="64">
        <f t="shared" si="108"/>
        <v>0</v>
      </c>
      <c r="GI8" s="64">
        <f t="shared" si="109"/>
        <v>0</v>
      </c>
      <c r="GJ8" s="64">
        <f t="shared" ref="GJ8:GJ71" si="178">ROUND(GE8*E8,0)</f>
        <v>0</v>
      </c>
      <c r="GK8" s="64">
        <f t="shared" ref="GK8:GK71" si="179">ROUND(GJ8/4,0)</f>
        <v>0</v>
      </c>
      <c r="GL8" s="64">
        <f t="shared" ref="GL8:GL71" si="180">GK8</f>
        <v>0</v>
      </c>
      <c r="GM8" s="64">
        <f t="shared" ref="GM8:GM71" si="181">GK8</f>
        <v>0</v>
      </c>
      <c r="GN8" s="64">
        <f t="shared" ref="GN8:GN71" si="182">GJ8-GK8-GL8-GM8</f>
        <v>0</v>
      </c>
      <c r="GO8" s="64">
        <f t="shared" si="110"/>
        <v>0</v>
      </c>
      <c r="GP8" s="64">
        <f t="shared" si="111"/>
        <v>0</v>
      </c>
      <c r="GQ8" s="64">
        <f t="shared" si="112"/>
        <v>0</v>
      </c>
      <c r="GR8" s="64">
        <f t="shared" si="113"/>
        <v>0</v>
      </c>
      <c r="GS8" s="148">
        <f t="shared" si="114"/>
        <v>0</v>
      </c>
    </row>
    <row r="9" spans="1:201" x14ac:dyDescent="0.2">
      <c r="A9" s="104">
        <v>3</v>
      </c>
      <c r="B9" s="3" t="s">
        <v>4</v>
      </c>
      <c r="C9" s="71">
        <v>17087</v>
      </c>
      <c r="D9" s="71">
        <v>474</v>
      </c>
      <c r="E9" s="71">
        <f t="shared" si="0"/>
        <v>0.97300837082170721</v>
      </c>
      <c r="F9" s="105">
        <f t="shared" si="1"/>
        <v>2.6991629178292786E-2</v>
      </c>
      <c r="G9" s="147">
        <v>0</v>
      </c>
      <c r="H9" s="64">
        <f t="shared" si="2"/>
        <v>0</v>
      </c>
      <c r="I9" s="64">
        <f t="shared" si="3"/>
        <v>0</v>
      </c>
      <c r="J9" s="64">
        <f t="shared" si="4"/>
        <v>0</v>
      </c>
      <c r="K9" s="64">
        <f t="shared" si="5"/>
        <v>0</v>
      </c>
      <c r="L9" s="64">
        <f t="shared" si="115"/>
        <v>0</v>
      </c>
      <c r="M9" s="64">
        <f t="shared" si="116"/>
        <v>0</v>
      </c>
      <c r="N9" s="64">
        <f t="shared" si="117"/>
        <v>0</v>
      </c>
      <c r="O9" s="64">
        <f t="shared" si="118"/>
        <v>0</v>
      </c>
      <c r="P9" s="64">
        <f t="shared" si="119"/>
        <v>0</v>
      </c>
      <c r="Q9" s="64">
        <f t="shared" si="6"/>
        <v>0</v>
      </c>
      <c r="R9" s="64">
        <f t="shared" si="7"/>
        <v>0</v>
      </c>
      <c r="S9" s="64">
        <f t="shared" si="8"/>
        <v>0</v>
      </c>
      <c r="T9" s="64">
        <f t="shared" si="9"/>
        <v>0</v>
      </c>
      <c r="U9" s="148">
        <f t="shared" si="10"/>
        <v>0</v>
      </c>
      <c r="V9" s="147">
        <v>0</v>
      </c>
      <c r="W9" s="64">
        <f t="shared" si="11"/>
        <v>0</v>
      </c>
      <c r="X9" s="64">
        <f t="shared" si="12"/>
        <v>0</v>
      </c>
      <c r="Y9" s="64">
        <f t="shared" si="13"/>
        <v>0</v>
      </c>
      <c r="Z9" s="64">
        <f t="shared" si="14"/>
        <v>0</v>
      </c>
      <c r="AA9" s="64">
        <f t="shared" si="120"/>
        <v>0</v>
      </c>
      <c r="AB9" s="64">
        <f t="shared" si="121"/>
        <v>0</v>
      </c>
      <c r="AC9" s="64">
        <f t="shared" si="122"/>
        <v>0</v>
      </c>
      <c r="AD9" s="64">
        <f t="shared" si="123"/>
        <v>0</v>
      </c>
      <c r="AE9" s="64">
        <f t="shared" si="124"/>
        <v>0</v>
      </c>
      <c r="AF9" s="64">
        <f t="shared" si="15"/>
        <v>0</v>
      </c>
      <c r="AG9" s="64">
        <f t="shared" si="16"/>
        <v>0</v>
      </c>
      <c r="AH9" s="64">
        <f t="shared" si="17"/>
        <v>0</v>
      </c>
      <c r="AI9" s="64">
        <f t="shared" si="18"/>
        <v>0</v>
      </c>
      <c r="AJ9" s="148">
        <f t="shared" si="19"/>
        <v>0</v>
      </c>
      <c r="AK9" s="147">
        <v>0</v>
      </c>
      <c r="AL9" s="64">
        <f t="shared" si="20"/>
        <v>0</v>
      </c>
      <c r="AM9" s="64">
        <f t="shared" si="21"/>
        <v>0</v>
      </c>
      <c r="AN9" s="64">
        <f t="shared" si="22"/>
        <v>0</v>
      </c>
      <c r="AO9" s="64">
        <f t="shared" si="23"/>
        <v>0</v>
      </c>
      <c r="AP9" s="64">
        <f t="shared" si="125"/>
        <v>0</v>
      </c>
      <c r="AQ9" s="64">
        <f t="shared" si="126"/>
        <v>0</v>
      </c>
      <c r="AR9" s="64">
        <f t="shared" si="127"/>
        <v>0</v>
      </c>
      <c r="AS9" s="64">
        <f t="shared" si="128"/>
        <v>0</v>
      </c>
      <c r="AT9" s="64">
        <f t="shared" si="129"/>
        <v>0</v>
      </c>
      <c r="AU9" s="64">
        <f t="shared" si="24"/>
        <v>0</v>
      </c>
      <c r="AV9" s="64">
        <f t="shared" si="25"/>
        <v>0</v>
      </c>
      <c r="AW9" s="64">
        <f t="shared" si="26"/>
        <v>0</v>
      </c>
      <c r="AX9" s="64">
        <f t="shared" si="27"/>
        <v>0</v>
      </c>
      <c r="AY9" s="148">
        <f t="shared" si="28"/>
        <v>0</v>
      </c>
      <c r="AZ9" s="147">
        <v>0</v>
      </c>
      <c r="BA9" s="64">
        <f t="shared" si="29"/>
        <v>0</v>
      </c>
      <c r="BB9" s="64">
        <f t="shared" si="30"/>
        <v>0</v>
      </c>
      <c r="BC9" s="64">
        <f t="shared" si="31"/>
        <v>0</v>
      </c>
      <c r="BD9" s="64">
        <f t="shared" si="32"/>
        <v>0</v>
      </c>
      <c r="BE9" s="18">
        <f t="shared" si="130"/>
        <v>0</v>
      </c>
      <c r="BF9" s="18">
        <f t="shared" si="131"/>
        <v>0</v>
      </c>
      <c r="BG9" s="18">
        <f t="shared" si="132"/>
        <v>0</v>
      </c>
      <c r="BH9" s="18">
        <f t="shared" si="133"/>
        <v>0</v>
      </c>
      <c r="BI9" s="18">
        <f t="shared" si="134"/>
        <v>0</v>
      </c>
      <c r="BJ9" s="18">
        <f t="shared" si="33"/>
        <v>0</v>
      </c>
      <c r="BK9" s="18">
        <f t="shared" si="34"/>
        <v>0</v>
      </c>
      <c r="BL9" s="18">
        <f t="shared" si="35"/>
        <v>0</v>
      </c>
      <c r="BM9" s="18">
        <f t="shared" si="36"/>
        <v>0</v>
      </c>
      <c r="BN9" s="85">
        <f t="shared" si="37"/>
        <v>0</v>
      </c>
      <c r="BO9" s="147">
        <v>476488.52</v>
      </c>
      <c r="BP9" s="64">
        <f t="shared" si="135"/>
        <v>476488.52</v>
      </c>
      <c r="BQ9" s="64">
        <v>0</v>
      </c>
      <c r="BR9" s="64">
        <v>0</v>
      </c>
      <c r="BS9" s="64">
        <v>0</v>
      </c>
      <c r="BT9" s="64">
        <f t="shared" si="136"/>
        <v>463627</v>
      </c>
      <c r="BU9" s="64">
        <f t="shared" si="137"/>
        <v>463627</v>
      </c>
      <c r="BV9" s="64">
        <v>0</v>
      </c>
      <c r="BW9" s="64">
        <v>0</v>
      </c>
      <c r="BX9" s="64">
        <v>0</v>
      </c>
      <c r="BY9" s="64">
        <f t="shared" si="138"/>
        <v>12861.520000000019</v>
      </c>
      <c r="BZ9" s="64">
        <f t="shared" si="139"/>
        <v>12861.520000000019</v>
      </c>
      <c r="CA9" s="64">
        <f t="shared" si="140"/>
        <v>0</v>
      </c>
      <c r="CB9" s="64">
        <f t="shared" si="141"/>
        <v>0</v>
      </c>
      <c r="CC9" s="64">
        <f t="shared" si="142"/>
        <v>0</v>
      </c>
      <c r="CD9" s="147">
        <v>0</v>
      </c>
      <c r="CE9" s="64">
        <f t="shared" si="43"/>
        <v>0</v>
      </c>
      <c r="CF9" s="64">
        <f t="shared" si="44"/>
        <v>0</v>
      </c>
      <c r="CG9" s="64">
        <f t="shared" si="45"/>
        <v>0</v>
      </c>
      <c r="CH9" s="64">
        <f t="shared" si="46"/>
        <v>0</v>
      </c>
      <c r="CI9" s="64">
        <f t="shared" si="143"/>
        <v>0</v>
      </c>
      <c r="CJ9" s="64">
        <f t="shared" si="144"/>
        <v>0</v>
      </c>
      <c r="CK9" s="64">
        <f t="shared" si="145"/>
        <v>0</v>
      </c>
      <c r="CL9" s="64">
        <f t="shared" si="146"/>
        <v>0</v>
      </c>
      <c r="CM9" s="64">
        <f t="shared" si="147"/>
        <v>0</v>
      </c>
      <c r="CN9" s="64">
        <f t="shared" si="47"/>
        <v>0</v>
      </c>
      <c r="CO9" s="64">
        <f t="shared" si="48"/>
        <v>0</v>
      </c>
      <c r="CP9" s="64">
        <f t="shared" si="49"/>
        <v>0</v>
      </c>
      <c r="CQ9" s="64">
        <f t="shared" si="50"/>
        <v>0</v>
      </c>
      <c r="CR9" s="148">
        <f t="shared" si="51"/>
        <v>0</v>
      </c>
      <c r="CS9" s="147">
        <v>0</v>
      </c>
      <c r="CT9" s="64">
        <f t="shared" si="52"/>
        <v>0</v>
      </c>
      <c r="CU9" s="64">
        <f t="shared" si="53"/>
        <v>0</v>
      </c>
      <c r="CV9" s="64">
        <f t="shared" si="54"/>
        <v>0</v>
      </c>
      <c r="CW9" s="64">
        <f t="shared" si="55"/>
        <v>0</v>
      </c>
      <c r="CX9" s="64">
        <f t="shared" si="148"/>
        <v>0</v>
      </c>
      <c r="CY9" s="64">
        <f t="shared" si="149"/>
        <v>0</v>
      </c>
      <c r="CZ9" s="64">
        <f t="shared" si="150"/>
        <v>0</v>
      </c>
      <c r="DA9" s="64">
        <f t="shared" si="151"/>
        <v>0</v>
      </c>
      <c r="DB9" s="64">
        <f t="shared" si="152"/>
        <v>0</v>
      </c>
      <c r="DC9" s="64">
        <f t="shared" si="56"/>
        <v>0</v>
      </c>
      <c r="DD9" s="64">
        <f t="shared" si="57"/>
        <v>0</v>
      </c>
      <c r="DE9" s="64">
        <f t="shared" si="58"/>
        <v>0</v>
      </c>
      <c r="DF9" s="64">
        <f t="shared" si="59"/>
        <v>0</v>
      </c>
      <c r="DG9" s="148">
        <f t="shared" si="60"/>
        <v>0</v>
      </c>
      <c r="DH9" s="147">
        <v>0</v>
      </c>
      <c r="DI9" s="64">
        <f t="shared" si="61"/>
        <v>0</v>
      </c>
      <c r="DJ9" s="64">
        <f t="shared" si="62"/>
        <v>0</v>
      </c>
      <c r="DK9" s="64">
        <f t="shared" si="63"/>
        <v>0</v>
      </c>
      <c r="DL9" s="64">
        <f t="shared" si="64"/>
        <v>0</v>
      </c>
      <c r="DM9" s="64">
        <f t="shared" si="153"/>
        <v>0</v>
      </c>
      <c r="DN9" s="64">
        <f t="shared" si="154"/>
        <v>0</v>
      </c>
      <c r="DO9" s="64">
        <f t="shared" si="155"/>
        <v>0</v>
      </c>
      <c r="DP9" s="64">
        <f t="shared" si="156"/>
        <v>0</v>
      </c>
      <c r="DQ9" s="64">
        <f t="shared" si="157"/>
        <v>0</v>
      </c>
      <c r="DR9" s="64">
        <f t="shared" si="65"/>
        <v>0</v>
      </c>
      <c r="DS9" s="64">
        <f t="shared" si="66"/>
        <v>0</v>
      </c>
      <c r="DT9" s="64">
        <f t="shared" si="67"/>
        <v>0</v>
      </c>
      <c r="DU9" s="64">
        <f t="shared" si="68"/>
        <v>0</v>
      </c>
      <c r="DV9" s="148">
        <f t="shared" si="69"/>
        <v>0</v>
      </c>
      <c r="DW9" s="147">
        <v>0</v>
      </c>
      <c r="DX9" s="64">
        <f t="shared" si="70"/>
        <v>0</v>
      </c>
      <c r="DY9" s="64">
        <f t="shared" si="71"/>
        <v>0</v>
      </c>
      <c r="DZ9" s="64">
        <f t="shared" si="72"/>
        <v>0</v>
      </c>
      <c r="EA9" s="64">
        <f t="shared" si="73"/>
        <v>0</v>
      </c>
      <c r="EB9" s="64">
        <f t="shared" si="158"/>
        <v>0</v>
      </c>
      <c r="EC9" s="64">
        <f t="shared" si="159"/>
        <v>0</v>
      </c>
      <c r="ED9" s="64">
        <f t="shared" si="160"/>
        <v>0</v>
      </c>
      <c r="EE9" s="64">
        <f t="shared" si="161"/>
        <v>0</v>
      </c>
      <c r="EF9" s="64">
        <f t="shared" si="162"/>
        <v>0</v>
      </c>
      <c r="EG9" s="64">
        <f t="shared" si="74"/>
        <v>0</v>
      </c>
      <c r="EH9" s="64">
        <f t="shared" si="75"/>
        <v>0</v>
      </c>
      <c r="EI9" s="64">
        <f t="shared" si="76"/>
        <v>0</v>
      </c>
      <c r="EJ9" s="64">
        <f t="shared" si="77"/>
        <v>0</v>
      </c>
      <c r="EK9" s="148">
        <f t="shared" si="78"/>
        <v>0</v>
      </c>
      <c r="EL9" s="147">
        <v>0</v>
      </c>
      <c r="EM9" s="64">
        <f t="shared" si="79"/>
        <v>0</v>
      </c>
      <c r="EN9" s="64">
        <f t="shared" si="80"/>
        <v>0</v>
      </c>
      <c r="EO9" s="64">
        <f t="shared" si="81"/>
        <v>0</v>
      </c>
      <c r="EP9" s="64">
        <f t="shared" si="82"/>
        <v>0</v>
      </c>
      <c r="EQ9" s="64">
        <f t="shared" si="163"/>
        <v>0</v>
      </c>
      <c r="ER9" s="64">
        <f t="shared" si="164"/>
        <v>0</v>
      </c>
      <c r="ES9" s="64">
        <f t="shared" si="165"/>
        <v>0</v>
      </c>
      <c r="ET9" s="64">
        <f t="shared" si="166"/>
        <v>0</v>
      </c>
      <c r="EU9" s="64">
        <f t="shared" si="167"/>
        <v>0</v>
      </c>
      <c r="EV9" s="64">
        <f t="shared" si="83"/>
        <v>0</v>
      </c>
      <c r="EW9" s="64">
        <f t="shared" si="84"/>
        <v>0</v>
      </c>
      <c r="EX9" s="64">
        <f t="shared" si="85"/>
        <v>0</v>
      </c>
      <c r="EY9" s="64">
        <f t="shared" si="86"/>
        <v>0</v>
      </c>
      <c r="EZ9" s="148">
        <f t="shared" si="87"/>
        <v>0</v>
      </c>
      <c r="FA9" s="147">
        <v>0</v>
      </c>
      <c r="FB9" s="64">
        <f t="shared" si="88"/>
        <v>0</v>
      </c>
      <c r="FC9" s="64">
        <f t="shared" si="89"/>
        <v>0</v>
      </c>
      <c r="FD9" s="64">
        <f t="shared" si="90"/>
        <v>0</v>
      </c>
      <c r="FE9" s="64">
        <f t="shared" si="91"/>
        <v>0</v>
      </c>
      <c r="FF9" s="64">
        <f t="shared" si="168"/>
        <v>0</v>
      </c>
      <c r="FG9" s="64">
        <f t="shared" si="169"/>
        <v>0</v>
      </c>
      <c r="FH9" s="64">
        <f t="shared" si="170"/>
        <v>0</v>
      </c>
      <c r="FI9" s="64">
        <f t="shared" si="171"/>
        <v>0</v>
      </c>
      <c r="FJ9" s="64">
        <f t="shared" si="172"/>
        <v>0</v>
      </c>
      <c r="FK9" s="64">
        <f t="shared" si="92"/>
        <v>0</v>
      </c>
      <c r="FL9" s="64">
        <f t="shared" si="93"/>
        <v>0</v>
      </c>
      <c r="FM9" s="64">
        <f t="shared" si="94"/>
        <v>0</v>
      </c>
      <c r="FN9" s="64">
        <f t="shared" si="95"/>
        <v>0</v>
      </c>
      <c r="FO9" s="148">
        <f t="shared" si="96"/>
        <v>0</v>
      </c>
      <c r="FP9" s="147">
        <v>0</v>
      </c>
      <c r="FQ9" s="64">
        <f t="shared" si="97"/>
        <v>0</v>
      </c>
      <c r="FR9" s="64">
        <f t="shared" si="98"/>
        <v>0</v>
      </c>
      <c r="FS9" s="64">
        <f t="shared" si="99"/>
        <v>0</v>
      </c>
      <c r="FT9" s="64">
        <f t="shared" si="100"/>
        <v>0</v>
      </c>
      <c r="FU9" s="64">
        <f t="shared" si="173"/>
        <v>0</v>
      </c>
      <c r="FV9" s="64">
        <f t="shared" si="174"/>
        <v>0</v>
      </c>
      <c r="FW9" s="64">
        <f t="shared" si="175"/>
        <v>0</v>
      </c>
      <c r="FX9" s="64">
        <f t="shared" si="176"/>
        <v>0</v>
      </c>
      <c r="FY9" s="64">
        <f t="shared" si="177"/>
        <v>0</v>
      </c>
      <c r="FZ9" s="64">
        <f t="shared" si="101"/>
        <v>0</v>
      </c>
      <c r="GA9" s="64">
        <f t="shared" si="102"/>
        <v>0</v>
      </c>
      <c r="GB9" s="64">
        <f t="shared" si="103"/>
        <v>0</v>
      </c>
      <c r="GC9" s="64">
        <f t="shared" si="104"/>
        <v>0</v>
      </c>
      <c r="GD9" s="148">
        <f t="shared" si="105"/>
        <v>0</v>
      </c>
      <c r="GE9" s="147">
        <v>0</v>
      </c>
      <c r="GF9" s="64">
        <f t="shared" si="106"/>
        <v>0</v>
      </c>
      <c r="GG9" s="64">
        <f t="shared" si="107"/>
        <v>0</v>
      </c>
      <c r="GH9" s="64">
        <f t="shared" si="108"/>
        <v>0</v>
      </c>
      <c r="GI9" s="64">
        <f t="shared" si="109"/>
        <v>0</v>
      </c>
      <c r="GJ9" s="64">
        <f t="shared" si="178"/>
        <v>0</v>
      </c>
      <c r="GK9" s="64">
        <f t="shared" si="179"/>
        <v>0</v>
      </c>
      <c r="GL9" s="64">
        <f t="shared" si="180"/>
        <v>0</v>
      </c>
      <c r="GM9" s="64">
        <f t="shared" si="181"/>
        <v>0</v>
      </c>
      <c r="GN9" s="64">
        <f t="shared" si="182"/>
        <v>0</v>
      </c>
      <c r="GO9" s="64">
        <f t="shared" si="110"/>
        <v>0</v>
      </c>
      <c r="GP9" s="64">
        <f t="shared" si="111"/>
        <v>0</v>
      </c>
      <c r="GQ9" s="64">
        <f t="shared" si="112"/>
        <v>0</v>
      </c>
      <c r="GR9" s="64">
        <f t="shared" si="113"/>
        <v>0</v>
      </c>
      <c r="GS9" s="148">
        <f t="shared" si="114"/>
        <v>0</v>
      </c>
    </row>
    <row r="10" spans="1:201" x14ac:dyDescent="0.2">
      <c r="A10" s="104">
        <v>4</v>
      </c>
      <c r="B10" s="3" t="s">
        <v>5</v>
      </c>
      <c r="C10" s="71">
        <v>1390</v>
      </c>
      <c r="D10" s="71">
        <v>11159</v>
      </c>
      <c r="E10" s="71">
        <f t="shared" si="0"/>
        <v>0.11076579807155949</v>
      </c>
      <c r="F10" s="105">
        <f t="shared" si="1"/>
        <v>0.88923420192844049</v>
      </c>
      <c r="G10" s="147">
        <v>67556.52</v>
      </c>
      <c r="H10" s="64">
        <f t="shared" si="2"/>
        <v>16889</v>
      </c>
      <c r="I10" s="64">
        <f t="shared" si="3"/>
        <v>16889</v>
      </c>
      <c r="J10" s="64">
        <f t="shared" si="4"/>
        <v>16889</v>
      </c>
      <c r="K10" s="64">
        <f t="shared" si="5"/>
        <v>16889.520000000004</v>
      </c>
      <c r="L10" s="64">
        <f t="shared" si="115"/>
        <v>7483</v>
      </c>
      <c r="M10" s="64">
        <f t="shared" si="116"/>
        <v>1871</v>
      </c>
      <c r="N10" s="64">
        <f t="shared" si="117"/>
        <v>1871</v>
      </c>
      <c r="O10" s="64">
        <f t="shared" si="118"/>
        <v>1871</v>
      </c>
      <c r="P10" s="64">
        <f t="shared" si="119"/>
        <v>1870</v>
      </c>
      <c r="Q10" s="64">
        <f t="shared" si="6"/>
        <v>60073.520000000004</v>
      </c>
      <c r="R10" s="64">
        <f t="shared" si="7"/>
        <v>15018</v>
      </c>
      <c r="S10" s="64">
        <f t="shared" si="8"/>
        <v>15018</v>
      </c>
      <c r="T10" s="64">
        <f t="shared" si="9"/>
        <v>15018</v>
      </c>
      <c r="U10" s="148">
        <f t="shared" si="10"/>
        <v>15019.520000000004</v>
      </c>
      <c r="V10" s="147">
        <v>0</v>
      </c>
      <c r="W10" s="64">
        <f t="shared" si="11"/>
        <v>0</v>
      </c>
      <c r="X10" s="64">
        <f t="shared" si="12"/>
        <v>0</v>
      </c>
      <c r="Y10" s="64">
        <f t="shared" si="13"/>
        <v>0</v>
      </c>
      <c r="Z10" s="64">
        <f t="shared" si="14"/>
        <v>0</v>
      </c>
      <c r="AA10" s="64">
        <f t="shared" si="120"/>
        <v>0</v>
      </c>
      <c r="AB10" s="64">
        <f t="shared" si="121"/>
        <v>0</v>
      </c>
      <c r="AC10" s="64">
        <f t="shared" si="122"/>
        <v>0</v>
      </c>
      <c r="AD10" s="64">
        <f t="shared" si="123"/>
        <v>0</v>
      </c>
      <c r="AE10" s="64">
        <f t="shared" si="124"/>
        <v>0</v>
      </c>
      <c r="AF10" s="64">
        <f t="shared" si="15"/>
        <v>0</v>
      </c>
      <c r="AG10" s="64">
        <f t="shared" si="16"/>
        <v>0</v>
      </c>
      <c r="AH10" s="64">
        <f t="shared" si="17"/>
        <v>0</v>
      </c>
      <c r="AI10" s="64">
        <f t="shared" si="18"/>
        <v>0</v>
      </c>
      <c r="AJ10" s="148">
        <f t="shared" si="19"/>
        <v>0</v>
      </c>
      <c r="AK10" s="147">
        <v>0</v>
      </c>
      <c r="AL10" s="64">
        <f t="shared" si="20"/>
        <v>0</v>
      </c>
      <c r="AM10" s="64">
        <f t="shared" si="21"/>
        <v>0</v>
      </c>
      <c r="AN10" s="64">
        <f t="shared" si="22"/>
        <v>0</v>
      </c>
      <c r="AO10" s="64">
        <f t="shared" si="23"/>
        <v>0</v>
      </c>
      <c r="AP10" s="64">
        <f t="shared" si="125"/>
        <v>0</v>
      </c>
      <c r="AQ10" s="64">
        <f t="shared" si="126"/>
        <v>0</v>
      </c>
      <c r="AR10" s="64">
        <f t="shared" si="127"/>
        <v>0</v>
      </c>
      <c r="AS10" s="64">
        <f t="shared" si="128"/>
        <v>0</v>
      </c>
      <c r="AT10" s="64">
        <f t="shared" si="129"/>
        <v>0</v>
      </c>
      <c r="AU10" s="64">
        <f t="shared" si="24"/>
        <v>0</v>
      </c>
      <c r="AV10" s="64">
        <f t="shared" si="25"/>
        <v>0</v>
      </c>
      <c r="AW10" s="64">
        <f t="shared" si="26"/>
        <v>0</v>
      </c>
      <c r="AX10" s="64">
        <f t="shared" si="27"/>
        <v>0</v>
      </c>
      <c r="AY10" s="148">
        <f t="shared" si="28"/>
        <v>0</v>
      </c>
      <c r="AZ10" s="147">
        <v>0</v>
      </c>
      <c r="BA10" s="64">
        <f t="shared" si="29"/>
        <v>0</v>
      </c>
      <c r="BB10" s="64">
        <f t="shared" si="30"/>
        <v>0</v>
      </c>
      <c r="BC10" s="64">
        <f t="shared" si="31"/>
        <v>0</v>
      </c>
      <c r="BD10" s="64">
        <f t="shared" si="32"/>
        <v>0</v>
      </c>
      <c r="BE10" s="18">
        <f t="shared" si="130"/>
        <v>0</v>
      </c>
      <c r="BF10" s="18">
        <f t="shared" si="131"/>
        <v>0</v>
      </c>
      <c r="BG10" s="18">
        <f t="shared" si="132"/>
        <v>0</v>
      </c>
      <c r="BH10" s="18">
        <f t="shared" si="133"/>
        <v>0</v>
      </c>
      <c r="BI10" s="18">
        <f t="shared" si="134"/>
        <v>0</v>
      </c>
      <c r="BJ10" s="18">
        <f t="shared" si="33"/>
        <v>0</v>
      </c>
      <c r="BK10" s="18">
        <f t="shared" si="34"/>
        <v>0</v>
      </c>
      <c r="BL10" s="18">
        <f t="shared" si="35"/>
        <v>0</v>
      </c>
      <c r="BM10" s="18">
        <f t="shared" si="36"/>
        <v>0</v>
      </c>
      <c r="BN10" s="85">
        <f t="shared" si="37"/>
        <v>0</v>
      </c>
      <c r="BO10" s="147">
        <v>250486.36000000004</v>
      </c>
      <c r="BP10" s="64">
        <f t="shared" si="135"/>
        <v>250486.36000000004</v>
      </c>
      <c r="BQ10" s="64">
        <v>0</v>
      </c>
      <c r="BR10" s="64">
        <v>0</v>
      </c>
      <c r="BS10" s="64">
        <v>0</v>
      </c>
      <c r="BT10" s="64">
        <f t="shared" si="136"/>
        <v>27745</v>
      </c>
      <c r="BU10" s="64">
        <f t="shared" si="137"/>
        <v>27745</v>
      </c>
      <c r="BV10" s="64">
        <v>0</v>
      </c>
      <c r="BW10" s="64">
        <v>0</v>
      </c>
      <c r="BX10" s="64">
        <v>0</v>
      </c>
      <c r="BY10" s="64">
        <f t="shared" si="138"/>
        <v>222741.36000000004</v>
      </c>
      <c r="BZ10" s="64">
        <f t="shared" si="139"/>
        <v>222741.36000000004</v>
      </c>
      <c r="CA10" s="64">
        <f t="shared" si="140"/>
        <v>0</v>
      </c>
      <c r="CB10" s="64">
        <f t="shared" si="141"/>
        <v>0</v>
      </c>
      <c r="CC10" s="64">
        <f t="shared" si="142"/>
        <v>0</v>
      </c>
      <c r="CD10" s="147">
        <v>0</v>
      </c>
      <c r="CE10" s="64">
        <f t="shared" si="43"/>
        <v>0</v>
      </c>
      <c r="CF10" s="64">
        <f t="shared" si="44"/>
        <v>0</v>
      </c>
      <c r="CG10" s="64">
        <f t="shared" si="45"/>
        <v>0</v>
      </c>
      <c r="CH10" s="64">
        <f t="shared" si="46"/>
        <v>0</v>
      </c>
      <c r="CI10" s="64">
        <f t="shared" si="143"/>
        <v>0</v>
      </c>
      <c r="CJ10" s="64">
        <f t="shared" si="144"/>
        <v>0</v>
      </c>
      <c r="CK10" s="64">
        <f t="shared" si="145"/>
        <v>0</v>
      </c>
      <c r="CL10" s="64">
        <f t="shared" si="146"/>
        <v>0</v>
      </c>
      <c r="CM10" s="64">
        <f t="shared" si="147"/>
        <v>0</v>
      </c>
      <c r="CN10" s="64">
        <f t="shared" si="47"/>
        <v>0</v>
      </c>
      <c r="CO10" s="64">
        <f t="shared" si="48"/>
        <v>0</v>
      </c>
      <c r="CP10" s="64">
        <f t="shared" si="49"/>
        <v>0</v>
      </c>
      <c r="CQ10" s="64">
        <f t="shared" si="50"/>
        <v>0</v>
      </c>
      <c r="CR10" s="148">
        <f t="shared" si="51"/>
        <v>0</v>
      </c>
      <c r="CS10" s="147">
        <v>0</v>
      </c>
      <c r="CT10" s="64">
        <f t="shared" si="52"/>
        <v>0</v>
      </c>
      <c r="CU10" s="64">
        <f t="shared" si="53"/>
        <v>0</v>
      </c>
      <c r="CV10" s="64">
        <f t="shared" si="54"/>
        <v>0</v>
      </c>
      <c r="CW10" s="64">
        <f t="shared" si="55"/>
        <v>0</v>
      </c>
      <c r="CX10" s="64">
        <f t="shared" si="148"/>
        <v>0</v>
      </c>
      <c r="CY10" s="64">
        <f t="shared" si="149"/>
        <v>0</v>
      </c>
      <c r="CZ10" s="64">
        <f t="shared" si="150"/>
        <v>0</v>
      </c>
      <c r="DA10" s="64">
        <f t="shared" si="151"/>
        <v>0</v>
      </c>
      <c r="DB10" s="64">
        <f t="shared" si="152"/>
        <v>0</v>
      </c>
      <c r="DC10" s="64">
        <f t="shared" si="56"/>
        <v>0</v>
      </c>
      <c r="DD10" s="64">
        <f t="shared" si="57"/>
        <v>0</v>
      </c>
      <c r="DE10" s="64">
        <f t="shared" si="58"/>
        <v>0</v>
      </c>
      <c r="DF10" s="64">
        <f t="shared" si="59"/>
        <v>0</v>
      </c>
      <c r="DG10" s="148">
        <f t="shared" si="60"/>
        <v>0</v>
      </c>
      <c r="DH10" s="147">
        <v>0</v>
      </c>
      <c r="DI10" s="64">
        <f t="shared" si="61"/>
        <v>0</v>
      </c>
      <c r="DJ10" s="64">
        <f t="shared" si="62"/>
        <v>0</v>
      </c>
      <c r="DK10" s="64">
        <f t="shared" si="63"/>
        <v>0</v>
      </c>
      <c r="DL10" s="64">
        <f t="shared" si="64"/>
        <v>0</v>
      </c>
      <c r="DM10" s="64">
        <f t="shared" si="153"/>
        <v>0</v>
      </c>
      <c r="DN10" s="64">
        <f t="shared" si="154"/>
        <v>0</v>
      </c>
      <c r="DO10" s="64">
        <f t="shared" si="155"/>
        <v>0</v>
      </c>
      <c r="DP10" s="64">
        <f t="shared" si="156"/>
        <v>0</v>
      </c>
      <c r="DQ10" s="64">
        <f t="shared" si="157"/>
        <v>0</v>
      </c>
      <c r="DR10" s="64">
        <f t="shared" si="65"/>
        <v>0</v>
      </c>
      <c r="DS10" s="64">
        <f t="shared" si="66"/>
        <v>0</v>
      </c>
      <c r="DT10" s="64">
        <f t="shared" si="67"/>
        <v>0</v>
      </c>
      <c r="DU10" s="64">
        <f t="shared" si="68"/>
        <v>0</v>
      </c>
      <c r="DV10" s="148">
        <f t="shared" si="69"/>
        <v>0</v>
      </c>
      <c r="DW10" s="147">
        <v>0</v>
      </c>
      <c r="DX10" s="64">
        <f t="shared" si="70"/>
        <v>0</v>
      </c>
      <c r="DY10" s="64">
        <f t="shared" si="71"/>
        <v>0</v>
      </c>
      <c r="DZ10" s="64">
        <f t="shared" si="72"/>
        <v>0</v>
      </c>
      <c r="EA10" s="64">
        <f t="shared" si="73"/>
        <v>0</v>
      </c>
      <c r="EB10" s="64">
        <f t="shared" si="158"/>
        <v>0</v>
      </c>
      <c r="EC10" s="64">
        <f t="shared" si="159"/>
        <v>0</v>
      </c>
      <c r="ED10" s="64">
        <f t="shared" si="160"/>
        <v>0</v>
      </c>
      <c r="EE10" s="64">
        <f t="shared" si="161"/>
        <v>0</v>
      </c>
      <c r="EF10" s="64">
        <f t="shared" si="162"/>
        <v>0</v>
      </c>
      <c r="EG10" s="64">
        <f t="shared" si="74"/>
        <v>0</v>
      </c>
      <c r="EH10" s="64">
        <f t="shared" si="75"/>
        <v>0</v>
      </c>
      <c r="EI10" s="64">
        <f t="shared" si="76"/>
        <v>0</v>
      </c>
      <c r="EJ10" s="64">
        <f t="shared" si="77"/>
        <v>0</v>
      </c>
      <c r="EK10" s="148">
        <f t="shared" si="78"/>
        <v>0</v>
      </c>
      <c r="EL10" s="147">
        <v>0</v>
      </c>
      <c r="EM10" s="64">
        <f t="shared" si="79"/>
        <v>0</v>
      </c>
      <c r="EN10" s="64">
        <f t="shared" si="80"/>
        <v>0</v>
      </c>
      <c r="EO10" s="64">
        <f t="shared" si="81"/>
        <v>0</v>
      </c>
      <c r="EP10" s="64">
        <f t="shared" si="82"/>
        <v>0</v>
      </c>
      <c r="EQ10" s="64">
        <f t="shared" si="163"/>
        <v>0</v>
      </c>
      <c r="ER10" s="64">
        <f t="shared" si="164"/>
        <v>0</v>
      </c>
      <c r="ES10" s="64">
        <f t="shared" si="165"/>
        <v>0</v>
      </c>
      <c r="ET10" s="64">
        <f t="shared" si="166"/>
        <v>0</v>
      </c>
      <c r="EU10" s="64">
        <f t="shared" si="167"/>
        <v>0</v>
      </c>
      <c r="EV10" s="64">
        <f t="shared" si="83"/>
        <v>0</v>
      </c>
      <c r="EW10" s="64">
        <f t="shared" si="84"/>
        <v>0</v>
      </c>
      <c r="EX10" s="64">
        <f t="shared" si="85"/>
        <v>0</v>
      </c>
      <c r="EY10" s="64">
        <f t="shared" si="86"/>
        <v>0</v>
      </c>
      <c r="EZ10" s="148">
        <f t="shared" si="87"/>
        <v>0</v>
      </c>
      <c r="FA10" s="147">
        <v>0</v>
      </c>
      <c r="FB10" s="64">
        <f t="shared" si="88"/>
        <v>0</v>
      </c>
      <c r="FC10" s="64">
        <f t="shared" si="89"/>
        <v>0</v>
      </c>
      <c r="FD10" s="64">
        <f t="shared" si="90"/>
        <v>0</v>
      </c>
      <c r="FE10" s="64">
        <f t="shared" si="91"/>
        <v>0</v>
      </c>
      <c r="FF10" s="64">
        <f t="shared" si="168"/>
        <v>0</v>
      </c>
      <c r="FG10" s="64">
        <f t="shared" si="169"/>
        <v>0</v>
      </c>
      <c r="FH10" s="64">
        <f t="shared" si="170"/>
        <v>0</v>
      </c>
      <c r="FI10" s="64">
        <f t="shared" si="171"/>
        <v>0</v>
      </c>
      <c r="FJ10" s="64">
        <f t="shared" si="172"/>
        <v>0</v>
      </c>
      <c r="FK10" s="64">
        <f t="shared" si="92"/>
        <v>0</v>
      </c>
      <c r="FL10" s="64">
        <f t="shared" si="93"/>
        <v>0</v>
      </c>
      <c r="FM10" s="64">
        <f t="shared" si="94"/>
        <v>0</v>
      </c>
      <c r="FN10" s="64">
        <f t="shared" si="95"/>
        <v>0</v>
      </c>
      <c r="FO10" s="148">
        <f t="shared" si="96"/>
        <v>0</v>
      </c>
      <c r="FP10" s="147">
        <v>0</v>
      </c>
      <c r="FQ10" s="64">
        <f t="shared" si="97"/>
        <v>0</v>
      </c>
      <c r="FR10" s="64">
        <f t="shared" si="98"/>
        <v>0</v>
      </c>
      <c r="FS10" s="64">
        <f t="shared" si="99"/>
        <v>0</v>
      </c>
      <c r="FT10" s="64">
        <f t="shared" si="100"/>
        <v>0</v>
      </c>
      <c r="FU10" s="64">
        <f t="shared" si="173"/>
        <v>0</v>
      </c>
      <c r="FV10" s="64">
        <f t="shared" si="174"/>
        <v>0</v>
      </c>
      <c r="FW10" s="64">
        <f t="shared" si="175"/>
        <v>0</v>
      </c>
      <c r="FX10" s="64">
        <f t="shared" si="176"/>
        <v>0</v>
      </c>
      <c r="FY10" s="64">
        <f t="shared" si="177"/>
        <v>0</v>
      </c>
      <c r="FZ10" s="64">
        <f t="shared" si="101"/>
        <v>0</v>
      </c>
      <c r="GA10" s="64">
        <f t="shared" si="102"/>
        <v>0</v>
      </c>
      <c r="GB10" s="64">
        <f t="shared" si="103"/>
        <v>0</v>
      </c>
      <c r="GC10" s="64">
        <f t="shared" si="104"/>
        <v>0</v>
      </c>
      <c r="GD10" s="148">
        <f t="shared" si="105"/>
        <v>0</v>
      </c>
      <c r="GE10" s="147">
        <v>0</v>
      </c>
      <c r="GF10" s="64">
        <f t="shared" si="106"/>
        <v>0</v>
      </c>
      <c r="GG10" s="64">
        <f t="shared" si="107"/>
        <v>0</v>
      </c>
      <c r="GH10" s="64">
        <f t="shared" si="108"/>
        <v>0</v>
      </c>
      <c r="GI10" s="64">
        <f t="shared" si="109"/>
        <v>0</v>
      </c>
      <c r="GJ10" s="64">
        <f t="shared" si="178"/>
        <v>0</v>
      </c>
      <c r="GK10" s="64">
        <f t="shared" si="179"/>
        <v>0</v>
      </c>
      <c r="GL10" s="64">
        <f t="shared" si="180"/>
        <v>0</v>
      </c>
      <c r="GM10" s="64">
        <f t="shared" si="181"/>
        <v>0</v>
      </c>
      <c r="GN10" s="64">
        <f t="shared" si="182"/>
        <v>0</v>
      </c>
      <c r="GO10" s="64">
        <f t="shared" si="110"/>
        <v>0</v>
      </c>
      <c r="GP10" s="64">
        <f t="shared" si="111"/>
        <v>0</v>
      </c>
      <c r="GQ10" s="64">
        <f t="shared" si="112"/>
        <v>0</v>
      </c>
      <c r="GR10" s="64">
        <f t="shared" si="113"/>
        <v>0</v>
      </c>
      <c r="GS10" s="148">
        <f t="shared" si="114"/>
        <v>0</v>
      </c>
    </row>
    <row r="11" spans="1:201" x14ac:dyDescent="0.2">
      <c r="A11" s="104">
        <v>5</v>
      </c>
      <c r="B11" s="3" t="s">
        <v>6</v>
      </c>
      <c r="C11" s="71">
        <v>4114</v>
      </c>
      <c r="D11" s="71">
        <v>21091</v>
      </c>
      <c r="E11" s="71">
        <f t="shared" si="0"/>
        <v>0.16322158301924222</v>
      </c>
      <c r="F11" s="105">
        <f t="shared" si="1"/>
        <v>0.83677841698075772</v>
      </c>
      <c r="G11" s="147">
        <v>1132795.56</v>
      </c>
      <c r="H11" s="64">
        <f t="shared" si="2"/>
        <v>283199</v>
      </c>
      <c r="I11" s="64">
        <f t="shared" si="3"/>
        <v>283199</v>
      </c>
      <c r="J11" s="64">
        <f t="shared" si="4"/>
        <v>283199</v>
      </c>
      <c r="K11" s="64">
        <f t="shared" si="5"/>
        <v>283198.56000000006</v>
      </c>
      <c r="L11" s="64">
        <f t="shared" si="115"/>
        <v>184897</v>
      </c>
      <c r="M11" s="64">
        <f t="shared" si="116"/>
        <v>46224</v>
      </c>
      <c r="N11" s="64">
        <f t="shared" si="117"/>
        <v>46224</v>
      </c>
      <c r="O11" s="64">
        <f t="shared" si="118"/>
        <v>46224</v>
      </c>
      <c r="P11" s="64">
        <f t="shared" si="119"/>
        <v>46225</v>
      </c>
      <c r="Q11" s="64">
        <f t="shared" si="6"/>
        <v>947898.56</v>
      </c>
      <c r="R11" s="64">
        <f t="shared" si="7"/>
        <v>236975</v>
      </c>
      <c r="S11" s="64">
        <f t="shared" si="8"/>
        <v>236975</v>
      </c>
      <c r="T11" s="64">
        <f t="shared" si="9"/>
        <v>236975</v>
      </c>
      <c r="U11" s="148">
        <f t="shared" si="10"/>
        <v>236973.56000000006</v>
      </c>
      <c r="V11" s="147">
        <v>0</v>
      </c>
      <c r="W11" s="64">
        <f t="shared" si="11"/>
        <v>0</v>
      </c>
      <c r="X11" s="64">
        <f t="shared" si="12"/>
        <v>0</v>
      </c>
      <c r="Y11" s="64">
        <f t="shared" si="13"/>
        <v>0</v>
      </c>
      <c r="Z11" s="64">
        <f t="shared" si="14"/>
        <v>0</v>
      </c>
      <c r="AA11" s="64">
        <f t="shared" si="120"/>
        <v>0</v>
      </c>
      <c r="AB11" s="64">
        <f t="shared" si="121"/>
        <v>0</v>
      </c>
      <c r="AC11" s="64">
        <f t="shared" si="122"/>
        <v>0</v>
      </c>
      <c r="AD11" s="64">
        <f t="shared" si="123"/>
        <v>0</v>
      </c>
      <c r="AE11" s="64">
        <f t="shared" si="124"/>
        <v>0</v>
      </c>
      <c r="AF11" s="64">
        <f t="shared" si="15"/>
        <v>0</v>
      </c>
      <c r="AG11" s="64">
        <f t="shared" si="16"/>
        <v>0</v>
      </c>
      <c r="AH11" s="64">
        <f t="shared" si="17"/>
        <v>0</v>
      </c>
      <c r="AI11" s="64">
        <f t="shared" si="18"/>
        <v>0</v>
      </c>
      <c r="AJ11" s="148">
        <f t="shared" si="19"/>
        <v>0</v>
      </c>
      <c r="AK11" s="147">
        <v>0</v>
      </c>
      <c r="AL11" s="64">
        <f t="shared" si="20"/>
        <v>0</v>
      </c>
      <c r="AM11" s="64">
        <f t="shared" si="21"/>
        <v>0</v>
      </c>
      <c r="AN11" s="64">
        <f t="shared" si="22"/>
        <v>0</v>
      </c>
      <c r="AO11" s="64">
        <f t="shared" si="23"/>
        <v>0</v>
      </c>
      <c r="AP11" s="64">
        <f t="shared" si="125"/>
        <v>0</v>
      </c>
      <c r="AQ11" s="64">
        <f t="shared" si="126"/>
        <v>0</v>
      </c>
      <c r="AR11" s="64">
        <f t="shared" si="127"/>
        <v>0</v>
      </c>
      <c r="AS11" s="64">
        <f t="shared" si="128"/>
        <v>0</v>
      </c>
      <c r="AT11" s="64">
        <f t="shared" si="129"/>
        <v>0</v>
      </c>
      <c r="AU11" s="64">
        <f t="shared" si="24"/>
        <v>0</v>
      </c>
      <c r="AV11" s="64">
        <f t="shared" si="25"/>
        <v>0</v>
      </c>
      <c r="AW11" s="64">
        <f t="shared" si="26"/>
        <v>0</v>
      </c>
      <c r="AX11" s="64">
        <f t="shared" si="27"/>
        <v>0</v>
      </c>
      <c r="AY11" s="148">
        <f t="shared" si="28"/>
        <v>0</v>
      </c>
      <c r="AZ11" s="147">
        <v>0</v>
      </c>
      <c r="BA11" s="64">
        <f t="shared" si="29"/>
        <v>0</v>
      </c>
      <c r="BB11" s="64">
        <f t="shared" si="30"/>
        <v>0</v>
      </c>
      <c r="BC11" s="64">
        <f t="shared" si="31"/>
        <v>0</v>
      </c>
      <c r="BD11" s="64">
        <f t="shared" si="32"/>
        <v>0</v>
      </c>
      <c r="BE11" s="18">
        <f t="shared" si="130"/>
        <v>0</v>
      </c>
      <c r="BF11" s="18">
        <f t="shared" si="131"/>
        <v>0</v>
      </c>
      <c r="BG11" s="18">
        <f t="shared" si="132"/>
        <v>0</v>
      </c>
      <c r="BH11" s="18">
        <f t="shared" si="133"/>
        <v>0</v>
      </c>
      <c r="BI11" s="18">
        <f t="shared" si="134"/>
        <v>0</v>
      </c>
      <c r="BJ11" s="18">
        <f t="shared" si="33"/>
        <v>0</v>
      </c>
      <c r="BK11" s="18">
        <f t="shared" si="34"/>
        <v>0</v>
      </c>
      <c r="BL11" s="18">
        <f t="shared" si="35"/>
        <v>0</v>
      </c>
      <c r="BM11" s="18">
        <f t="shared" si="36"/>
        <v>0</v>
      </c>
      <c r="BN11" s="85">
        <f t="shared" si="37"/>
        <v>0</v>
      </c>
      <c r="BO11" s="147">
        <v>616087.88000000012</v>
      </c>
      <c r="BP11" s="64">
        <f t="shared" si="135"/>
        <v>616087.88000000012</v>
      </c>
      <c r="BQ11" s="64">
        <v>0</v>
      </c>
      <c r="BR11" s="64">
        <v>0</v>
      </c>
      <c r="BS11" s="64">
        <v>0</v>
      </c>
      <c r="BT11" s="64">
        <f t="shared" si="136"/>
        <v>100559</v>
      </c>
      <c r="BU11" s="64">
        <f t="shared" si="137"/>
        <v>100559</v>
      </c>
      <c r="BV11" s="64">
        <v>0</v>
      </c>
      <c r="BW11" s="64">
        <v>0</v>
      </c>
      <c r="BX11" s="64">
        <v>0</v>
      </c>
      <c r="BY11" s="64">
        <f t="shared" si="138"/>
        <v>515528.88000000012</v>
      </c>
      <c r="BZ11" s="64">
        <f t="shared" si="139"/>
        <v>515528.88000000012</v>
      </c>
      <c r="CA11" s="64">
        <f t="shared" si="140"/>
        <v>0</v>
      </c>
      <c r="CB11" s="64">
        <f t="shared" si="141"/>
        <v>0</v>
      </c>
      <c r="CC11" s="64">
        <f t="shared" si="142"/>
        <v>0</v>
      </c>
      <c r="CD11" s="147">
        <v>0</v>
      </c>
      <c r="CE11" s="64">
        <f t="shared" si="43"/>
        <v>0</v>
      </c>
      <c r="CF11" s="64">
        <f t="shared" si="44"/>
        <v>0</v>
      </c>
      <c r="CG11" s="64">
        <f t="shared" si="45"/>
        <v>0</v>
      </c>
      <c r="CH11" s="64">
        <f t="shared" si="46"/>
        <v>0</v>
      </c>
      <c r="CI11" s="64">
        <f t="shared" si="143"/>
        <v>0</v>
      </c>
      <c r="CJ11" s="64">
        <f t="shared" si="144"/>
        <v>0</v>
      </c>
      <c r="CK11" s="64">
        <f t="shared" si="145"/>
        <v>0</v>
      </c>
      <c r="CL11" s="64">
        <f t="shared" si="146"/>
        <v>0</v>
      </c>
      <c r="CM11" s="64">
        <f t="shared" si="147"/>
        <v>0</v>
      </c>
      <c r="CN11" s="64">
        <f t="shared" si="47"/>
        <v>0</v>
      </c>
      <c r="CO11" s="64">
        <f t="shared" si="48"/>
        <v>0</v>
      </c>
      <c r="CP11" s="64">
        <f t="shared" si="49"/>
        <v>0</v>
      </c>
      <c r="CQ11" s="64">
        <f t="shared" si="50"/>
        <v>0</v>
      </c>
      <c r="CR11" s="148">
        <f t="shared" si="51"/>
        <v>0</v>
      </c>
      <c r="CS11" s="147">
        <v>0</v>
      </c>
      <c r="CT11" s="64">
        <f t="shared" si="52"/>
        <v>0</v>
      </c>
      <c r="CU11" s="64">
        <f t="shared" si="53"/>
        <v>0</v>
      </c>
      <c r="CV11" s="64">
        <f t="shared" si="54"/>
        <v>0</v>
      </c>
      <c r="CW11" s="64">
        <f t="shared" si="55"/>
        <v>0</v>
      </c>
      <c r="CX11" s="64">
        <f t="shared" si="148"/>
        <v>0</v>
      </c>
      <c r="CY11" s="64">
        <f t="shared" si="149"/>
        <v>0</v>
      </c>
      <c r="CZ11" s="64">
        <f t="shared" si="150"/>
        <v>0</v>
      </c>
      <c r="DA11" s="64">
        <f t="shared" si="151"/>
        <v>0</v>
      </c>
      <c r="DB11" s="64">
        <f t="shared" si="152"/>
        <v>0</v>
      </c>
      <c r="DC11" s="64">
        <f t="shared" si="56"/>
        <v>0</v>
      </c>
      <c r="DD11" s="64">
        <f t="shared" si="57"/>
        <v>0</v>
      </c>
      <c r="DE11" s="64">
        <f t="shared" si="58"/>
        <v>0</v>
      </c>
      <c r="DF11" s="64">
        <f t="shared" si="59"/>
        <v>0</v>
      </c>
      <c r="DG11" s="148">
        <f t="shared" si="60"/>
        <v>0</v>
      </c>
      <c r="DH11" s="147">
        <v>0</v>
      </c>
      <c r="DI11" s="64">
        <f t="shared" si="61"/>
        <v>0</v>
      </c>
      <c r="DJ11" s="64">
        <f t="shared" si="62"/>
        <v>0</v>
      </c>
      <c r="DK11" s="64">
        <f t="shared" si="63"/>
        <v>0</v>
      </c>
      <c r="DL11" s="64">
        <f t="shared" si="64"/>
        <v>0</v>
      </c>
      <c r="DM11" s="64">
        <f t="shared" si="153"/>
        <v>0</v>
      </c>
      <c r="DN11" s="64">
        <f t="shared" si="154"/>
        <v>0</v>
      </c>
      <c r="DO11" s="64">
        <f t="shared" si="155"/>
        <v>0</v>
      </c>
      <c r="DP11" s="64">
        <f t="shared" si="156"/>
        <v>0</v>
      </c>
      <c r="DQ11" s="64">
        <f t="shared" si="157"/>
        <v>0</v>
      </c>
      <c r="DR11" s="64">
        <f t="shared" si="65"/>
        <v>0</v>
      </c>
      <c r="DS11" s="64">
        <f t="shared" si="66"/>
        <v>0</v>
      </c>
      <c r="DT11" s="64">
        <f t="shared" si="67"/>
        <v>0</v>
      </c>
      <c r="DU11" s="64">
        <f t="shared" si="68"/>
        <v>0</v>
      </c>
      <c r="DV11" s="148">
        <f t="shared" si="69"/>
        <v>0</v>
      </c>
      <c r="DW11" s="147">
        <v>0</v>
      </c>
      <c r="DX11" s="64">
        <f t="shared" si="70"/>
        <v>0</v>
      </c>
      <c r="DY11" s="64">
        <f t="shared" si="71"/>
        <v>0</v>
      </c>
      <c r="DZ11" s="64">
        <f t="shared" si="72"/>
        <v>0</v>
      </c>
      <c r="EA11" s="64">
        <f t="shared" si="73"/>
        <v>0</v>
      </c>
      <c r="EB11" s="64">
        <f t="shared" si="158"/>
        <v>0</v>
      </c>
      <c r="EC11" s="64">
        <f t="shared" si="159"/>
        <v>0</v>
      </c>
      <c r="ED11" s="64">
        <f t="shared" si="160"/>
        <v>0</v>
      </c>
      <c r="EE11" s="64">
        <f t="shared" si="161"/>
        <v>0</v>
      </c>
      <c r="EF11" s="64">
        <f t="shared" si="162"/>
        <v>0</v>
      </c>
      <c r="EG11" s="64">
        <f t="shared" si="74"/>
        <v>0</v>
      </c>
      <c r="EH11" s="64">
        <f t="shared" si="75"/>
        <v>0</v>
      </c>
      <c r="EI11" s="64">
        <f t="shared" si="76"/>
        <v>0</v>
      </c>
      <c r="EJ11" s="64">
        <f t="shared" si="77"/>
        <v>0</v>
      </c>
      <c r="EK11" s="148">
        <f t="shared" si="78"/>
        <v>0</v>
      </c>
      <c r="EL11" s="147">
        <v>0</v>
      </c>
      <c r="EM11" s="64">
        <f t="shared" si="79"/>
        <v>0</v>
      </c>
      <c r="EN11" s="64">
        <f t="shared" si="80"/>
        <v>0</v>
      </c>
      <c r="EO11" s="64">
        <f t="shared" si="81"/>
        <v>0</v>
      </c>
      <c r="EP11" s="64">
        <f t="shared" si="82"/>
        <v>0</v>
      </c>
      <c r="EQ11" s="64">
        <f t="shared" si="163"/>
        <v>0</v>
      </c>
      <c r="ER11" s="64">
        <f t="shared" si="164"/>
        <v>0</v>
      </c>
      <c r="ES11" s="64">
        <f t="shared" si="165"/>
        <v>0</v>
      </c>
      <c r="ET11" s="64">
        <f t="shared" si="166"/>
        <v>0</v>
      </c>
      <c r="EU11" s="64">
        <f t="shared" si="167"/>
        <v>0</v>
      </c>
      <c r="EV11" s="64">
        <f t="shared" si="83"/>
        <v>0</v>
      </c>
      <c r="EW11" s="64">
        <f t="shared" si="84"/>
        <v>0</v>
      </c>
      <c r="EX11" s="64">
        <f t="shared" si="85"/>
        <v>0</v>
      </c>
      <c r="EY11" s="64">
        <f t="shared" si="86"/>
        <v>0</v>
      </c>
      <c r="EZ11" s="148">
        <f t="shared" si="87"/>
        <v>0</v>
      </c>
      <c r="FA11" s="147">
        <v>0</v>
      </c>
      <c r="FB11" s="64">
        <f t="shared" si="88"/>
        <v>0</v>
      </c>
      <c r="FC11" s="64">
        <f t="shared" si="89"/>
        <v>0</v>
      </c>
      <c r="FD11" s="64">
        <f t="shared" si="90"/>
        <v>0</v>
      </c>
      <c r="FE11" s="64">
        <f t="shared" si="91"/>
        <v>0</v>
      </c>
      <c r="FF11" s="64">
        <f t="shared" si="168"/>
        <v>0</v>
      </c>
      <c r="FG11" s="64">
        <f t="shared" si="169"/>
        <v>0</v>
      </c>
      <c r="FH11" s="64">
        <f t="shared" si="170"/>
        <v>0</v>
      </c>
      <c r="FI11" s="64">
        <f t="shared" si="171"/>
        <v>0</v>
      </c>
      <c r="FJ11" s="64">
        <f t="shared" si="172"/>
        <v>0</v>
      </c>
      <c r="FK11" s="64">
        <f t="shared" si="92"/>
        <v>0</v>
      </c>
      <c r="FL11" s="64">
        <f t="shared" si="93"/>
        <v>0</v>
      </c>
      <c r="FM11" s="64">
        <f t="shared" si="94"/>
        <v>0</v>
      </c>
      <c r="FN11" s="64">
        <f t="shared" si="95"/>
        <v>0</v>
      </c>
      <c r="FO11" s="148">
        <f t="shared" si="96"/>
        <v>0</v>
      </c>
      <c r="FP11" s="147">
        <v>0</v>
      </c>
      <c r="FQ11" s="64">
        <f t="shared" si="97"/>
        <v>0</v>
      </c>
      <c r="FR11" s="64">
        <f t="shared" si="98"/>
        <v>0</v>
      </c>
      <c r="FS11" s="64">
        <f t="shared" si="99"/>
        <v>0</v>
      </c>
      <c r="FT11" s="64">
        <f t="shared" si="100"/>
        <v>0</v>
      </c>
      <c r="FU11" s="64">
        <f t="shared" si="173"/>
        <v>0</v>
      </c>
      <c r="FV11" s="64">
        <f t="shared" si="174"/>
        <v>0</v>
      </c>
      <c r="FW11" s="64">
        <f t="shared" si="175"/>
        <v>0</v>
      </c>
      <c r="FX11" s="64">
        <f t="shared" si="176"/>
        <v>0</v>
      </c>
      <c r="FY11" s="64">
        <f t="shared" si="177"/>
        <v>0</v>
      </c>
      <c r="FZ11" s="64">
        <f t="shared" si="101"/>
        <v>0</v>
      </c>
      <c r="GA11" s="64">
        <f t="shared" si="102"/>
        <v>0</v>
      </c>
      <c r="GB11" s="64">
        <f t="shared" si="103"/>
        <v>0</v>
      </c>
      <c r="GC11" s="64">
        <f t="shared" si="104"/>
        <v>0</v>
      </c>
      <c r="GD11" s="148">
        <f t="shared" si="105"/>
        <v>0</v>
      </c>
      <c r="GE11" s="147">
        <v>0</v>
      </c>
      <c r="GF11" s="64">
        <f t="shared" si="106"/>
        <v>0</v>
      </c>
      <c r="GG11" s="64">
        <f t="shared" si="107"/>
        <v>0</v>
      </c>
      <c r="GH11" s="64">
        <f t="shared" si="108"/>
        <v>0</v>
      </c>
      <c r="GI11" s="64">
        <f t="shared" si="109"/>
        <v>0</v>
      </c>
      <c r="GJ11" s="64">
        <f t="shared" si="178"/>
        <v>0</v>
      </c>
      <c r="GK11" s="64">
        <f t="shared" si="179"/>
        <v>0</v>
      </c>
      <c r="GL11" s="64">
        <f t="shared" si="180"/>
        <v>0</v>
      </c>
      <c r="GM11" s="64">
        <f t="shared" si="181"/>
        <v>0</v>
      </c>
      <c r="GN11" s="64">
        <f t="shared" si="182"/>
        <v>0</v>
      </c>
      <c r="GO11" s="64">
        <f t="shared" si="110"/>
        <v>0</v>
      </c>
      <c r="GP11" s="64">
        <f t="shared" si="111"/>
        <v>0</v>
      </c>
      <c r="GQ11" s="64">
        <f t="shared" si="112"/>
        <v>0</v>
      </c>
      <c r="GR11" s="64">
        <f t="shared" si="113"/>
        <v>0</v>
      </c>
      <c r="GS11" s="148">
        <f t="shared" si="114"/>
        <v>0</v>
      </c>
    </row>
    <row r="12" spans="1:201" x14ac:dyDescent="0.2">
      <c r="A12" s="104">
        <v>6</v>
      </c>
      <c r="B12" s="3" t="s">
        <v>7</v>
      </c>
      <c r="C12" s="71">
        <v>194</v>
      </c>
      <c r="D12" s="71">
        <v>8108</v>
      </c>
      <c r="E12" s="71">
        <f t="shared" si="0"/>
        <v>2.3367863165502288E-2</v>
      </c>
      <c r="F12" s="105">
        <f t="shared" si="1"/>
        <v>0.97663213683449768</v>
      </c>
      <c r="G12" s="147">
        <v>343657.08</v>
      </c>
      <c r="H12" s="64">
        <f t="shared" si="2"/>
        <v>85914</v>
      </c>
      <c r="I12" s="64">
        <f t="shared" si="3"/>
        <v>85914</v>
      </c>
      <c r="J12" s="64">
        <f t="shared" si="4"/>
        <v>85914</v>
      </c>
      <c r="K12" s="64">
        <f t="shared" si="5"/>
        <v>85915.080000000016</v>
      </c>
      <c r="L12" s="64">
        <f t="shared" si="115"/>
        <v>8031</v>
      </c>
      <c r="M12" s="64">
        <f t="shared" si="116"/>
        <v>2008</v>
      </c>
      <c r="N12" s="64">
        <f t="shared" si="117"/>
        <v>2008</v>
      </c>
      <c r="O12" s="64">
        <f t="shared" si="118"/>
        <v>2008</v>
      </c>
      <c r="P12" s="64">
        <f t="shared" si="119"/>
        <v>2007</v>
      </c>
      <c r="Q12" s="64">
        <f t="shared" si="6"/>
        <v>335626.08</v>
      </c>
      <c r="R12" s="64">
        <f t="shared" si="7"/>
        <v>83907</v>
      </c>
      <c r="S12" s="64">
        <f t="shared" si="8"/>
        <v>83907</v>
      </c>
      <c r="T12" s="64">
        <f t="shared" si="9"/>
        <v>83907</v>
      </c>
      <c r="U12" s="148">
        <f t="shared" si="10"/>
        <v>83905.080000000016</v>
      </c>
      <c r="V12" s="147">
        <v>0</v>
      </c>
      <c r="W12" s="64">
        <f t="shared" si="11"/>
        <v>0</v>
      </c>
      <c r="X12" s="64">
        <f t="shared" si="12"/>
        <v>0</v>
      </c>
      <c r="Y12" s="64">
        <f t="shared" si="13"/>
        <v>0</v>
      </c>
      <c r="Z12" s="64">
        <f t="shared" si="14"/>
        <v>0</v>
      </c>
      <c r="AA12" s="64">
        <f t="shared" si="120"/>
        <v>0</v>
      </c>
      <c r="AB12" s="64">
        <f t="shared" si="121"/>
        <v>0</v>
      </c>
      <c r="AC12" s="64">
        <f t="shared" si="122"/>
        <v>0</v>
      </c>
      <c r="AD12" s="64">
        <f t="shared" si="123"/>
        <v>0</v>
      </c>
      <c r="AE12" s="64">
        <f t="shared" si="124"/>
        <v>0</v>
      </c>
      <c r="AF12" s="64">
        <f t="shared" si="15"/>
        <v>0</v>
      </c>
      <c r="AG12" s="64">
        <f t="shared" si="16"/>
        <v>0</v>
      </c>
      <c r="AH12" s="64">
        <f t="shared" si="17"/>
        <v>0</v>
      </c>
      <c r="AI12" s="64">
        <f t="shared" si="18"/>
        <v>0</v>
      </c>
      <c r="AJ12" s="148">
        <f t="shared" si="19"/>
        <v>0</v>
      </c>
      <c r="AK12" s="147">
        <v>0</v>
      </c>
      <c r="AL12" s="64">
        <f t="shared" si="20"/>
        <v>0</v>
      </c>
      <c r="AM12" s="64">
        <f t="shared" si="21"/>
        <v>0</v>
      </c>
      <c r="AN12" s="64">
        <f t="shared" si="22"/>
        <v>0</v>
      </c>
      <c r="AO12" s="64">
        <f t="shared" si="23"/>
        <v>0</v>
      </c>
      <c r="AP12" s="64">
        <f t="shared" si="125"/>
        <v>0</v>
      </c>
      <c r="AQ12" s="64">
        <f t="shared" si="126"/>
        <v>0</v>
      </c>
      <c r="AR12" s="64">
        <f t="shared" si="127"/>
        <v>0</v>
      </c>
      <c r="AS12" s="64">
        <f t="shared" si="128"/>
        <v>0</v>
      </c>
      <c r="AT12" s="64">
        <f t="shared" si="129"/>
        <v>0</v>
      </c>
      <c r="AU12" s="64">
        <f t="shared" si="24"/>
        <v>0</v>
      </c>
      <c r="AV12" s="64">
        <f t="shared" si="25"/>
        <v>0</v>
      </c>
      <c r="AW12" s="64">
        <f t="shared" si="26"/>
        <v>0</v>
      </c>
      <c r="AX12" s="64">
        <f t="shared" si="27"/>
        <v>0</v>
      </c>
      <c r="AY12" s="148">
        <f t="shared" si="28"/>
        <v>0</v>
      </c>
      <c r="AZ12" s="147">
        <v>0</v>
      </c>
      <c r="BA12" s="64">
        <f t="shared" si="29"/>
        <v>0</v>
      </c>
      <c r="BB12" s="64">
        <f t="shared" si="30"/>
        <v>0</v>
      </c>
      <c r="BC12" s="64">
        <f t="shared" si="31"/>
        <v>0</v>
      </c>
      <c r="BD12" s="64">
        <f t="shared" si="32"/>
        <v>0</v>
      </c>
      <c r="BE12" s="18">
        <f t="shared" si="130"/>
        <v>0</v>
      </c>
      <c r="BF12" s="18">
        <f t="shared" si="131"/>
        <v>0</v>
      </c>
      <c r="BG12" s="18">
        <f t="shared" si="132"/>
        <v>0</v>
      </c>
      <c r="BH12" s="18">
        <f t="shared" si="133"/>
        <v>0</v>
      </c>
      <c r="BI12" s="18">
        <f t="shared" si="134"/>
        <v>0</v>
      </c>
      <c r="BJ12" s="18">
        <f t="shared" si="33"/>
        <v>0</v>
      </c>
      <c r="BK12" s="18">
        <f t="shared" si="34"/>
        <v>0</v>
      </c>
      <c r="BL12" s="18">
        <f t="shared" si="35"/>
        <v>0</v>
      </c>
      <c r="BM12" s="18">
        <f t="shared" si="36"/>
        <v>0</v>
      </c>
      <c r="BN12" s="85">
        <f t="shared" si="37"/>
        <v>0</v>
      </c>
      <c r="BO12" s="147">
        <v>102001.44</v>
      </c>
      <c r="BP12" s="64">
        <f t="shared" si="135"/>
        <v>102001.44</v>
      </c>
      <c r="BQ12" s="64">
        <v>0</v>
      </c>
      <c r="BR12" s="64">
        <v>0</v>
      </c>
      <c r="BS12" s="64">
        <v>0</v>
      </c>
      <c r="BT12" s="64">
        <f t="shared" si="136"/>
        <v>2384</v>
      </c>
      <c r="BU12" s="64">
        <f t="shared" si="137"/>
        <v>2384</v>
      </c>
      <c r="BV12" s="64">
        <v>0</v>
      </c>
      <c r="BW12" s="64">
        <v>0</v>
      </c>
      <c r="BX12" s="64">
        <v>0</v>
      </c>
      <c r="BY12" s="64">
        <f t="shared" si="138"/>
        <v>99617.44</v>
      </c>
      <c r="BZ12" s="64">
        <f t="shared" si="139"/>
        <v>99617.44</v>
      </c>
      <c r="CA12" s="64">
        <f t="shared" si="140"/>
        <v>0</v>
      </c>
      <c r="CB12" s="64">
        <f t="shared" si="141"/>
        <v>0</v>
      </c>
      <c r="CC12" s="64">
        <f t="shared" si="142"/>
        <v>0</v>
      </c>
      <c r="CD12" s="147">
        <v>0</v>
      </c>
      <c r="CE12" s="64">
        <f t="shared" si="43"/>
        <v>0</v>
      </c>
      <c r="CF12" s="64">
        <f t="shared" si="44"/>
        <v>0</v>
      </c>
      <c r="CG12" s="64">
        <f t="shared" si="45"/>
        <v>0</v>
      </c>
      <c r="CH12" s="64">
        <f t="shared" si="46"/>
        <v>0</v>
      </c>
      <c r="CI12" s="64">
        <f t="shared" si="143"/>
        <v>0</v>
      </c>
      <c r="CJ12" s="64">
        <f t="shared" si="144"/>
        <v>0</v>
      </c>
      <c r="CK12" s="64">
        <f t="shared" si="145"/>
        <v>0</v>
      </c>
      <c r="CL12" s="64">
        <f t="shared" si="146"/>
        <v>0</v>
      </c>
      <c r="CM12" s="64">
        <f t="shared" si="147"/>
        <v>0</v>
      </c>
      <c r="CN12" s="64">
        <f t="shared" si="47"/>
        <v>0</v>
      </c>
      <c r="CO12" s="64">
        <f t="shared" si="48"/>
        <v>0</v>
      </c>
      <c r="CP12" s="64">
        <f t="shared" si="49"/>
        <v>0</v>
      </c>
      <c r="CQ12" s="64">
        <f t="shared" si="50"/>
        <v>0</v>
      </c>
      <c r="CR12" s="148">
        <f t="shared" si="51"/>
        <v>0</v>
      </c>
      <c r="CS12" s="147">
        <v>0</v>
      </c>
      <c r="CT12" s="64">
        <f t="shared" si="52"/>
        <v>0</v>
      </c>
      <c r="CU12" s="64">
        <f t="shared" si="53"/>
        <v>0</v>
      </c>
      <c r="CV12" s="64">
        <f t="shared" si="54"/>
        <v>0</v>
      </c>
      <c r="CW12" s="64">
        <f t="shared" si="55"/>
        <v>0</v>
      </c>
      <c r="CX12" s="64">
        <f t="shared" si="148"/>
        <v>0</v>
      </c>
      <c r="CY12" s="64">
        <f t="shared" si="149"/>
        <v>0</v>
      </c>
      <c r="CZ12" s="64">
        <f t="shared" si="150"/>
        <v>0</v>
      </c>
      <c r="DA12" s="64">
        <f t="shared" si="151"/>
        <v>0</v>
      </c>
      <c r="DB12" s="64">
        <f t="shared" si="152"/>
        <v>0</v>
      </c>
      <c r="DC12" s="64">
        <f t="shared" si="56"/>
        <v>0</v>
      </c>
      <c r="DD12" s="64">
        <f t="shared" si="57"/>
        <v>0</v>
      </c>
      <c r="DE12" s="64">
        <f t="shared" si="58"/>
        <v>0</v>
      </c>
      <c r="DF12" s="64">
        <f t="shared" si="59"/>
        <v>0</v>
      </c>
      <c r="DG12" s="148">
        <f t="shared" si="60"/>
        <v>0</v>
      </c>
      <c r="DH12" s="147">
        <v>0</v>
      </c>
      <c r="DI12" s="64">
        <f t="shared" si="61"/>
        <v>0</v>
      </c>
      <c r="DJ12" s="64">
        <f t="shared" si="62"/>
        <v>0</v>
      </c>
      <c r="DK12" s="64">
        <f t="shared" si="63"/>
        <v>0</v>
      </c>
      <c r="DL12" s="64">
        <f t="shared" si="64"/>
        <v>0</v>
      </c>
      <c r="DM12" s="64">
        <f t="shared" si="153"/>
        <v>0</v>
      </c>
      <c r="DN12" s="64">
        <f t="shared" si="154"/>
        <v>0</v>
      </c>
      <c r="DO12" s="64">
        <f t="shared" si="155"/>
        <v>0</v>
      </c>
      <c r="DP12" s="64">
        <f t="shared" si="156"/>
        <v>0</v>
      </c>
      <c r="DQ12" s="64">
        <f t="shared" si="157"/>
        <v>0</v>
      </c>
      <c r="DR12" s="64">
        <f t="shared" si="65"/>
        <v>0</v>
      </c>
      <c r="DS12" s="64">
        <f t="shared" si="66"/>
        <v>0</v>
      </c>
      <c r="DT12" s="64">
        <f t="shared" si="67"/>
        <v>0</v>
      </c>
      <c r="DU12" s="64">
        <f t="shared" si="68"/>
        <v>0</v>
      </c>
      <c r="DV12" s="148">
        <f t="shared" si="69"/>
        <v>0</v>
      </c>
      <c r="DW12" s="147">
        <v>0</v>
      </c>
      <c r="DX12" s="64">
        <f t="shared" si="70"/>
        <v>0</v>
      </c>
      <c r="DY12" s="64">
        <f t="shared" si="71"/>
        <v>0</v>
      </c>
      <c r="DZ12" s="64">
        <f t="shared" si="72"/>
        <v>0</v>
      </c>
      <c r="EA12" s="64">
        <f t="shared" si="73"/>
        <v>0</v>
      </c>
      <c r="EB12" s="64">
        <f t="shared" si="158"/>
        <v>0</v>
      </c>
      <c r="EC12" s="64">
        <f t="shared" si="159"/>
        <v>0</v>
      </c>
      <c r="ED12" s="64">
        <f t="shared" si="160"/>
        <v>0</v>
      </c>
      <c r="EE12" s="64">
        <f t="shared" si="161"/>
        <v>0</v>
      </c>
      <c r="EF12" s="64">
        <f t="shared" si="162"/>
        <v>0</v>
      </c>
      <c r="EG12" s="64">
        <f t="shared" si="74"/>
        <v>0</v>
      </c>
      <c r="EH12" s="64">
        <f t="shared" si="75"/>
        <v>0</v>
      </c>
      <c r="EI12" s="64">
        <f t="shared" si="76"/>
        <v>0</v>
      </c>
      <c r="EJ12" s="64">
        <f t="shared" si="77"/>
        <v>0</v>
      </c>
      <c r="EK12" s="148">
        <f t="shared" si="78"/>
        <v>0</v>
      </c>
      <c r="EL12" s="147">
        <v>0</v>
      </c>
      <c r="EM12" s="64">
        <f t="shared" si="79"/>
        <v>0</v>
      </c>
      <c r="EN12" s="64">
        <f t="shared" si="80"/>
        <v>0</v>
      </c>
      <c r="EO12" s="64">
        <f t="shared" si="81"/>
        <v>0</v>
      </c>
      <c r="EP12" s="64">
        <f t="shared" si="82"/>
        <v>0</v>
      </c>
      <c r="EQ12" s="64">
        <f t="shared" si="163"/>
        <v>0</v>
      </c>
      <c r="ER12" s="64">
        <f t="shared" si="164"/>
        <v>0</v>
      </c>
      <c r="ES12" s="64">
        <f t="shared" si="165"/>
        <v>0</v>
      </c>
      <c r="ET12" s="64">
        <f t="shared" si="166"/>
        <v>0</v>
      </c>
      <c r="EU12" s="64">
        <f t="shared" si="167"/>
        <v>0</v>
      </c>
      <c r="EV12" s="64">
        <f t="shared" si="83"/>
        <v>0</v>
      </c>
      <c r="EW12" s="64">
        <f t="shared" si="84"/>
        <v>0</v>
      </c>
      <c r="EX12" s="64">
        <f t="shared" si="85"/>
        <v>0</v>
      </c>
      <c r="EY12" s="64">
        <f t="shared" si="86"/>
        <v>0</v>
      </c>
      <c r="EZ12" s="148">
        <f t="shared" si="87"/>
        <v>0</v>
      </c>
      <c r="FA12" s="147">
        <v>0</v>
      </c>
      <c r="FB12" s="64">
        <f t="shared" si="88"/>
        <v>0</v>
      </c>
      <c r="FC12" s="64">
        <f t="shared" si="89"/>
        <v>0</v>
      </c>
      <c r="FD12" s="64">
        <f t="shared" si="90"/>
        <v>0</v>
      </c>
      <c r="FE12" s="64">
        <f t="shared" si="91"/>
        <v>0</v>
      </c>
      <c r="FF12" s="64">
        <f t="shared" si="168"/>
        <v>0</v>
      </c>
      <c r="FG12" s="64">
        <f t="shared" si="169"/>
        <v>0</v>
      </c>
      <c r="FH12" s="64">
        <f t="shared" si="170"/>
        <v>0</v>
      </c>
      <c r="FI12" s="64">
        <f t="shared" si="171"/>
        <v>0</v>
      </c>
      <c r="FJ12" s="64">
        <f t="shared" si="172"/>
        <v>0</v>
      </c>
      <c r="FK12" s="64">
        <f t="shared" si="92"/>
        <v>0</v>
      </c>
      <c r="FL12" s="64">
        <f t="shared" si="93"/>
        <v>0</v>
      </c>
      <c r="FM12" s="64">
        <f t="shared" si="94"/>
        <v>0</v>
      </c>
      <c r="FN12" s="64">
        <f t="shared" si="95"/>
        <v>0</v>
      </c>
      <c r="FO12" s="148">
        <f t="shared" si="96"/>
        <v>0</v>
      </c>
      <c r="FP12" s="147">
        <v>0</v>
      </c>
      <c r="FQ12" s="64">
        <f t="shared" si="97"/>
        <v>0</v>
      </c>
      <c r="FR12" s="64">
        <f t="shared" si="98"/>
        <v>0</v>
      </c>
      <c r="FS12" s="64">
        <f t="shared" si="99"/>
        <v>0</v>
      </c>
      <c r="FT12" s="64">
        <f t="shared" si="100"/>
        <v>0</v>
      </c>
      <c r="FU12" s="64">
        <f t="shared" si="173"/>
        <v>0</v>
      </c>
      <c r="FV12" s="64">
        <f t="shared" si="174"/>
        <v>0</v>
      </c>
      <c r="FW12" s="64">
        <f t="shared" si="175"/>
        <v>0</v>
      </c>
      <c r="FX12" s="64">
        <f t="shared" si="176"/>
        <v>0</v>
      </c>
      <c r="FY12" s="64">
        <f t="shared" si="177"/>
        <v>0</v>
      </c>
      <c r="FZ12" s="64">
        <f t="shared" si="101"/>
        <v>0</v>
      </c>
      <c r="GA12" s="64">
        <f t="shared" si="102"/>
        <v>0</v>
      </c>
      <c r="GB12" s="64">
        <f t="shared" si="103"/>
        <v>0</v>
      </c>
      <c r="GC12" s="64">
        <f t="shared" si="104"/>
        <v>0</v>
      </c>
      <c r="GD12" s="148">
        <f t="shared" si="105"/>
        <v>0</v>
      </c>
      <c r="GE12" s="147">
        <v>0</v>
      </c>
      <c r="GF12" s="64">
        <f t="shared" si="106"/>
        <v>0</v>
      </c>
      <c r="GG12" s="64">
        <f t="shared" si="107"/>
        <v>0</v>
      </c>
      <c r="GH12" s="64">
        <f t="shared" si="108"/>
        <v>0</v>
      </c>
      <c r="GI12" s="64">
        <f t="shared" si="109"/>
        <v>0</v>
      </c>
      <c r="GJ12" s="64">
        <f t="shared" si="178"/>
        <v>0</v>
      </c>
      <c r="GK12" s="64">
        <f t="shared" si="179"/>
        <v>0</v>
      </c>
      <c r="GL12" s="64">
        <f t="shared" si="180"/>
        <v>0</v>
      </c>
      <c r="GM12" s="64">
        <f t="shared" si="181"/>
        <v>0</v>
      </c>
      <c r="GN12" s="64">
        <f t="shared" si="182"/>
        <v>0</v>
      </c>
      <c r="GO12" s="64">
        <f t="shared" si="110"/>
        <v>0</v>
      </c>
      <c r="GP12" s="64">
        <f t="shared" si="111"/>
        <v>0</v>
      </c>
      <c r="GQ12" s="64">
        <f t="shared" si="112"/>
        <v>0</v>
      </c>
      <c r="GR12" s="64">
        <f t="shared" si="113"/>
        <v>0</v>
      </c>
      <c r="GS12" s="148">
        <f t="shared" si="114"/>
        <v>0</v>
      </c>
    </row>
    <row r="13" spans="1:201" x14ac:dyDescent="0.2">
      <c r="A13" s="104">
        <v>7</v>
      </c>
      <c r="B13" s="3" t="s">
        <v>8</v>
      </c>
      <c r="C13" s="71">
        <v>9931</v>
      </c>
      <c r="D13" s="71">
        <v>16516</v>
      </c>
      <c r="E13" s="71">
        <f t="shared" si="0"/>
        <v>0.37550572843800811</v>
      </c>
      <c r="F13" s="105">
        <f t="shared" si="1"/>
        <v>0.62449427156199189</v>
      </c>
      <c r="G13" s="147">
        <v>282954.12</v>
      </c>
      <c r="H13" s="64">
        <f t="shared" si="2"/>
        <v>70739</v>
      </c>
      <c r="I13" s="64">
        <f t="shared" si="3"/>
        <v>70739</v>
      </c>
      <c r="J13" s="64">
        <f t="shared" si="4"/>
        <v>70739</v>
      </c>
      <c r="K13" s="64">
        <f t="shared" si="5"/>
        <v>70737.119999999995</v>
      </c>
      <c r="L13" s="64">
        <f t="shared" si="115"/>
        <v>106251</v>
      </c>
      <c r="M13" s="64">
        <f t="shared" si="116"/>
        <v>26563</v>
      </c>
      <c r="N13" s="64">
        <f t="shared" si="117"/>
        <v>26563</v>
      </c>
      <c r="O13" s="64">
        <f t="shared" si="118"/>
        <v>26563</v>
      </c>
      <c r="P13" s="64">
        <f t="shared" si="119"/>
        <v>26562</v>
      </c>
      <c r="Q13" s="64">
        <f t="shared" si="6"/>
        <v>176703.12</v>
      </c>
      <c r="R13" s="64">
        <f t="shared" si="7"/>
        <v>44176</v>
      </c>
      <c r="S13" s="64">
        <f t="shared" si="8"/>
        <v>44176</v>
      </c>
      <c r="T13" s="64">
        <f t="shared" si="9"/>
        <v>44176</v>
      </c>
      <c r="U13" s="148">
        <f t="shared" si="10"/>
        <v>44175.119999999995</v>
      </c>
      <c r="V13" s="147">
        <v>0</v>
      </c>
      <c r="W13" s="64">
        <f t="shared" si="11"/>
        <v>0</v>
      </c>
      <c r="X13" s="64">
        <f t="shared" si="12"/>
        <v>0</v>
      </c>
      <c r="Y13" s="64">
        <f t="shared" si="13"/>
        <v>0</v>
      </c>
      <c r="Z13" s="64">
        <f t="shared" si="14"/>
        <v>0</v>
      </c>
      <c r="AA13" s="64">
        <f t="shared" si="120"/>
        <v>0</v>
      </c>
      <c r="AB13" s="64">
        <f t="shared" si="121"/>
        <v>0</v>
      </c>
      <c r="AC13" s="64">
        <f t="shared" si="122"/>
        <v>0</v>
      </c>
      <c r="AD13" s="64">
        <f t="shared" si="123"/>
        <v>0</v>
      </c>
      <c r="AE13" s="64">
        <f t="shared" si="124"/>
        <v>0</v>
      </c>
      <c r="AF13" s="64">
        <f t="shared" si="15"/>
        <v>0</v>
      </c>
      <c r="AG13" s="64">
        <f t="shared" si="16"/>
        <v>0</v>
      </c>
      <c r="AH13" s="64">
        <f t="shared" si="17"/>
        <v>0</v>
      </c>
      <c r="AI13" s="64">
        <f t="shared" si="18"/>
        <v>0</v>
      </c>
      <c r="AJ13" s="148">
        <f t="shared" si="19"/>
        <v>0</v>
      </c>
      <c r="AK13" s="147">
        <v>0</v>
      </c>
      <c r="AL13" s="64">
        <f t="shared" si="20"/>
        <v>0</v>
      </c>
      <c r="AM13" s="64">
        <f t="shared" si="21"/>
        <v>0</v>
      </c>
      <c r="AN13" s="64">
        <f t="shared" si="22"/>
        <v>0</v>
      </c>
      <c r="AO13" s="64">
        <f t="shared" si="23"/>
        <v>0</v>
      </c>
      <c r="AP13" s="64">
        <f t="shared" si="125"/>
        <v>0</v>
      </c>
      <c r="AQ13" s="64">
        <f t="shared" si="126"/>
        <v>0</v>
      </c>
      <c r="AR13" s="64">
        <f t="shared" si="127"/>
        <v>0</v>
      </c>
      <c r="AS13" s="64">
        <f t="shared" si="128"/>
        <v>0</v>
      </c>
      <c r="AT13" s="64">
        <f t="shared" si="129"/>
        <v>0</v>
      </c>
      <c r="AU13" s="64">
        <f t="shared" si="24"/>
        <v>0</v>
      </c>
      <c r="AV13" s="64">
        <f t="shared" si="25"/>
        <v>0</v>
      </c>
      <c r="AW13" s="64">
        <f t="shared" si="26"/>
        <v>0</v>
      </c>
      <c r="AX13" s="64">
        <f t="shared" si="27"/>
        <v>0</v>
      </c>
      <c r="AY13" s="148">
        <f t="shared" si="28"/>
        <v>0</v>
      </c>
      <c r="AZ13" s="147">
        <v>0</v>
      </c>
      <c r="BA13" s="64">
        <f t="shared" si="29"/>
        <v>0</v>
      </c>
      <c r="BB13" s="64">
        <f t="shared" si="30"/>
        <v>0</v>
      </c>
      <c r="BC13" s="64">
        <f t="shared" si="31"/>
        <v>0</v>
      </c>
      <c r="BD13" s="64">
        <f t="shared" si="32"/>
        <v>0</v>
      </c>
      <c r="BE13" s="18">
        <f t="shared" si="130"/>
        <v>0</v>
      </c>
      <c r="BF13" s="18">
        <f t="shared" si="131"/>
        <v>0</v>
      </c>
      <c r="BG13" s="18">
        <f t="shared" si="132"/>
        <v>0</v>
      </c>
      <c r="BH13" s="18">
        <f t="shared" si="133"/>
        <v>0</v>
      </c>
      <c r="BI13" s="18">
        <f t="shared" si="134"/>
        <v>0</v>
      </c>
      <c r="BJ13" s="18">
        <f t="shared" si="33"/>
        <v>0</v>
      </c>
      <c r="BK13" s="18">
        <f t="shared" si="34"/>
        <v>0</v>
      </c>
      <c r="BL13" s="18">
        <f t="shared" si="35"/>
        <v>0</v>
      </c>
      <c r="BM13" s="18">
        <f t="shared" si="36"/>
        <v>0</v>
      </c>
      <c r="BN13" s="85">
        <f t="shared" si="37"/>
        <v>0</v>
      </c>
      <c r="BO13" s="147">
        <v>302050.64</v>
      </c>
      <c r="BP13" s="64">
        <f t="shared" si="135"/>
        <v>302050.64</v>
      </c>
      <c r="BQ13" s="64">
        <v>0</v>
      </c>
      <c r="BR13" s="64">
        <v>0</v>
      </c>
      <c r="BS13" s="64">
        <v>0</v>
      </c>
      <c r="BT13" s="64">
        <f t="shared" si="136"/>
        <v>113422</v>
      </c>
      <c r="BU13" s="64">
        <f t="shared" si="137"/>
        <v>113422</v>
      </c>
      <c r="BV13" s="64">
        <v>0</v>
      </c>
      <c r="BW13" s="64">
        <v>0</v>
      </c>
      <c r="BX13" s="64">
        <v>0</v>
      </c>
      <c r="BY13" s="64">
        <f t="shared" si="138"/>
        <v>188628.64</v>
      </c>
      <c r="BZ13" s="64">
        <f t="shared" si="139"/>
        <v>188628.64</v>
      </c>
      <c r="CA13" s="64">
        <f t="shared" si="140"/>
        <v>0</v>
      </c>
      <c r="CB13" s="64">
        <f t="shared" si="141"/>
        <v>0</v>
      </c>
      <c r="CC13" s="64">
        <f t="shared" si="142"/>
        <v>0</v>
      </c>
      <c r="CD13" s="147">
        <v>0</v>
      </c>
      <c r="CE13" s="64">
        <f t="shared" si="43"/>
        <v>0</v>
      </c>
      <c r="CF13" s="64">
        <f t="shared" si="44"/>
        <v>0</v>
      </c>
      <c r="CG13" s="64">
        <f t="shared" si="45"/>
        <v>0</v>
      </c>
      <c r="CH13" s="64">
        <f t="shared" si="46"/>
        <v>0</v>
      </c>
      <c r="CI13" s="64">
        <f t="shared" si="143"/>
        <v>0</v>
      </c>
      <c r="CJ13" s="64">
        <f t="shared" si="144"/>
        <v>0</v>
      </c>
      <c r="CK13" s="64">
        <f t="shared" si="145"/>
        <v>0</v>
      </c>
      <c r="CL13" s="64">
        <f t="shared" si="146"/>
        <v>0</v>
      </c>
      <c r="CM13" s="64">
        <f t="shared" si="147"/>
        <v>0</v>
      </c>
      <c r="CN13" s="64">
        <f t="shared" si="47"/>
        <v>0</v>
      </c>
      <c r="CO13" s="64">
        <f t="shared" si="48"/>
        <v>0</v>
      </c>
      <c r="CP13" s="64">
        <f t="shared" si="49"/>
        <v>0</v>
      </c>
      <c r="CQ13" s="64">
        <f t="shared" si="50"/>
        <v>0</v>
      </c>
      <c r="CR13" s="148">
        <f t="shared" si="51"/>
        <v>0</v>
      </c>
      <c r="CS13" s="147">
        <v>0</v>
      </c>
      <c r="CT13" s="64">
        <f t="shared" si="52"/>
        <v>0</v>
      </c>
      <c r="CU13" s="64">
        <f t="shared" si="53"/>
        <v>0</v>
      </c>
      <c r="CV13" s="64">
        <f t="shared" si="54"/>
        <v>0</v>
      </c>
      <c r="CW13" s="64">
        <f t="shared" si="55"/>
        <v>0</v>
      </c>
      <c r="CX13" s="64">
        <f t="shared" si="148"/>
        <v>0</v>
      </c>
      <c r="CY13" s="64">
        <f t="shared" si="149"/>
        <v>0</v>
      </c>
      <c r="CZ13" s="64">
        <f t="shared" si="150"/>
        <v>0</v>
      </c>
      <c r="DA13" s="64">
        <f t="shared" si="151"/>
        <v>0</v>
      </c>
      <c r="DB13" s="64">
        <f t="shared" si="152"/>
        <v>0</v>
      </c>
      <c r="DC13" s="64">
        <f t="shared" si="56"/>
        <v>0</v>
      </c>
      <c r="DD13" s="64">
        <f t="shared" si="57"/>
        <v>0</v>
      </c>
      <c r="DE13" s="64">
        <f t="shared" si="58"/>
        <v>0</v>
      </c>
      <c r="DF13" s="64">
        <f t="shared" si="59"/>
        <v>0</v>
      </c>
      <c r="DG13" s="148">
        <f t="shared" si="60"/>
        <v>0</v>
      </c>
      <c r="DH13" s="147">
        <v>0</v>
      </c>
      <c r="DI13" s="64">
        <f t="shared" si="61"/>
        <v>0</v>
      </c>
      <c r="DJ13" s="64">
        <f t="shared" si="62"/>
        <v>0</v>
      </c>
      <c r="DK13" s="64">
        <f t="shared" si="63"/>
        <v>0</v>
      </c>
      <c r="DL13" s="64">
        <f t="shared" si="64"/>
        <v>0</v>
      </c>
      <c r="DM13" s="64">
        <f t="shared" si="153"/>
        <v>0</v>
      </c>
      <c r="DN13" s="64">
        <f t="shared" si="154"/>
        <v>0</v>
      </c>
      <c r="DO13" s="64">
        <f t="shared" si="155"/>
        <v>0</v>
      </c>
      <c r="DP13" s="64">
        <f t="shared" si="156"/>
        <v>0</v>
      </c>
      <c r="DQ13" s="64">
        <f t="shared" si="157"/>
        <v>0</v>
      </c>
      <c r="DR13" s="64">
        <f t="shared" si="65"/>
        <v>0</v>
      </c>
      <c r="DS13" s="64">
        <f t="shared" si="66"/>
        <v>0</v>
      </c>
      <c r="DT13" s="64">
        <f t="shared" si="67"/>
        <v>0</v>
      </c>
      <c r="DU13" s="64">
        <f t="shared" si="68"/>
        <v>0</v>
      </c>
      <c r="DV13" s="148">
        <f t="shared" si="69"/>
        <v>0</v>
      </c>
      <c r="DW13" s="147">
        <v>0</v>
      </c>
      <c r="DX13" s="64">
        <f t="shared" si="70"/>
        <v>0</v>
      </c>
      <c r="DY13" s="64">
        <f t="shared" si="71"/>
        <v>0</v>
      </c>
      <c r="DZ13" s="64">
        <f t="shared" si="72"/>
        <v>0</v>
      </c>
      <c r="EA13" s="64">
        <f t="shared" si="73"/>
        <v>0</v>
      </c>
      <c r="EB13" s="64">
        <f t="shared" si="158"/>
        <v>0</v>
      </c>
      <c r="EC13" s="64">
        <f t="shared" si="159"/>
        <v>0</v>
      </c>
      <c r="ED13" s="64">
        <f t="shared" si="160"/>
        <v>0</v>
      </c>
      <c r="EE13" s="64">
        <f t="shared" si="161"/>
        <v>0</v>
      </c>
      <c r="EF13" s="64">
        <f t="shared" si="162"/>
        <v>0</v>
      </c>
      <c r="EG13" s="64">
        <f t="shared" si="74"/>
        <v>0</v>
      </c>
      <c r="EH13" s="64">
        <f t="shared" si="75"/>
        <v>0</v>
      </c>
      <c r="EI13" s="64">
        <f t="shared" si="76"/>
        <v>0</v>
      </c>
      <c r="EJ13" s="64">
        <f t="shared" si="77"/>
        <v>0</v>
      </c>
      <c r="EK13" s="148">
        <f t="shared" si="78"/>
        <v>0</v>
      </c>
      <c r="EL13" s="147">
        <v>0</v>
      </c>
      <c r="EM13" s="64">
        <f t="shared" si="79"/>
        <v>0</v>
      </c>
      <c r="EN13" s="64">
        <f t="shared" si="80"/>
        <v>0</v>
      </c>
      <c r="EO13" s="64">
        <f t="shared" si="81"/>
        <v>0</v>
      </c>
      <c r="EP13" s="64">
        <f t="shared" si="82"/>
        <v>0</v>
      </c>
      <c r="EQ13" s="64">
        <f t="shared" si="163"/>
        <v>0</v>
      </c>
      <c r="ER13" s="64">
        <f t="shared" si="164"/>
        <v>0</v>
      </c>
      <c r="ES13" s="64">
        <f t="shared" si="165"/>
        <v>0</v>
      </c>
      <c r="ET13" s="64">
        <f t="shared" si="166"/>
        <v>0</v>
      </c>
      <c r="EU13" s="64">
        <f t="shared" si="167"/>
        <v>0</v>
      </c>
      <c r="EV13" s="64">
        <f t="shared" si="83"/>
        <v>0</v>
      </c>
      <c r="EW13" s="64">
        <f t="shared" si="84"/>
        <v>0</v>
      </c>
      <c r="EX13" s="64">
        <f t="shared" si="85"/>
        <v>0</v>
      </c>
      <c r="EY13" s="64">
        <f t="shared" si="86"/>
        <v>0</v>
      </c>
      <c r="EZ13" s="148">
        <f t="shared" si="87"/>
        <v>0</v>
      </c>
      <c r="FA13" s="147">
        <v>0</v>
      </c>
      <c r="FB13" s="64">
        <f t="shared" si="88"/>
        <v>0</v>
      </c>
      <c r="FC13" s="64">
        <f t="shared" si="89"/>
        <v>0</v>
      </c>
      <c r="FD13" s="64">
        <f t="shared" si="90"/>
        <v>0</v>
      </c>
      <c r="FE13" s="64">
        <f t="shared" si="91"/>
        <v>0</v>
      </c>
      <c r="FF13" s="64">
        <f t="shared" si="168"/>
        <v>0</v>
      </c>
      <c r="FG13" s="64">
        <f t="shared" si="169"/>
        <v>0</v>
      </c>
      <c r="FH13" s="64">
        <f t="shared" si="170"/>
        <v>0</v>
      </c>
      <c r="FI13" s="64">
        <f t="shared" si="171"/>
        <v>0</v>
      </c>
      <c r="FJ13" s="64">
        <f t="shared" si="172"/>
        <v>0</v>
      </c>
      <c r="FK13" s="64">
        <f t="shared" si="92"/>
        <v>0</v>
      </c>
      <c r="FL13" s="64">
        <f t="shared" si="93"/>
        <v>0</v>
      </c>
      <c r="FM13" s="64">
        <f t="shared" si="94"/>
        <v>0</v>
      </c>
      <c r="FN13" s="64">
        <f t="shared" si="95"/>
        <v>0</v>
      </c>
      <c r="FO13" s="148">
        <f t="shared" si="96"/>
        <v>0</v>
      </c>
      <c r="FP13" s="147">
        <v>0</v>
      </c>
      <c r="FQ13" s="64">
        <f t="shared" si="97"/>
        <v>0</v>
      </c>
      <c r="FR13" s="64">
        <f t="shared" si="98"/>
        <v>0</v>
      </c>
      <c r="FS13" s="64">
        <f t="shared" si="99"/>
        <v>0</v>
      </c>
      <c r="FT13" s="64">
        <f t="shared" si="100"/>
        <v>0</v>
      </c>
      <c r="FU13" s="64">
        <f t="shared" si="173"/>
        <v>0</v>
      </c>
      <c r="FV13" s="64">
        <f t="shared" si="174"/>
        <v>0</v>
      </c>
      <c r="FW13" s="64">
        <f t="shared" si="175"/>
        <v>0</v>
      </c>
      <c r="FX13" s="64">
        <f t="shared" si="176"/>
        <v>0</v>
      </c>
      <c r="FY13" s="64">
        <f t="shared" si="177"/>
        <v>0</v>
      </c>
      <c r="FZ13" s="64">
        <f t="shared" si="101"/>
        <v>0</v>
      </c>
      <c r="GA13" s="64">
        <f t="shared" si="102"/>
        <v>0</v>
      </c>
      <c r="GB13" s="64">
        <f t="shared" si="103"/>
        <v>0</v>
      </c>
      <c r="GC13" s="64">
        <f t="shared" si="104"/>
        <v>0</v>
      </c>
      <c r="GD13" s="148">
        <f t="shared" si="105"/>
        <v>0</v>
      </c>
      <c r="GE13" s="147">
        <v>0</v>
      </c>
      <c r="GF13" s="64">
        <f t="shared" si="106"/>
        <v>0</v>
      </c>
      <c r="GG13" s="64">
        <f t="shared" si="107"/>
        <v>0</v>
      </c>
      <c r="GH13" s="64">
        <f t="shared" si="108"/>
        <v>0</v>
      </c>
      <c r="GI13" s="64">
        <f t="shared" si="109"/>
        <v>0</v>
      </c>
      <c r="GJ13" s="64">
        <f t="shared" si="178"/>
        <v>0</v>
      </c>
      <c r="GK13" s="64">
        <f t="shared" si="179"/>
        <v>0</v>
      </c>
      <c r="GL13" s="64">
        <f t="shared" si="180"/>
        <v>0</v>
      </c>
      <c r="GM13" s="64">
        <f t="shared" si="181"/>
        <v>0</v>
      </c>
      <c r="GN13" s="64">
        <f t="shared" si="182"/>
        <v>0</v>
      </c>
      <c r="GO13" s="64">
        <f t="shared" si="110"/>
        <v>0</v>
      </c>
      <c r="GP13" s="64">
        <f t="shared" si="111"/>
        <v>0</v>
      </c>
      <c r="GQ13" s="64">
        <f t="shared" si="112"/>
        <v>0</v>
      </c>
      <c r="GR13" s="64">
        <f t="shared" si="113"/>
        <v>0</v>
      </c>
      <c r="GS13" s="148">
        <f t="shared" si="114"/>
        <v>0</v>
      </c>
    </row>
    <row r="14" spans="1:201" x14ac:dyDescent="0.2">
      <c r="A14" s="104">
        <v>8</v>
      </c>
      <c r="B14" s="3" t="s">
        <v>9</v>
      </c>
      <c r="C14" s="71">
        <v>1017</v>
      </c>
      <c r="D14" s="71">
        <v>19151</v>
      </c>
      <c r="E14" s="71">
        <f t="shared" si="0"/>
        <v>5.0426418088060296E-2</v>
      </c>
      <c r="F14" s="105">
        <f t="shared" si="1"/>
        <v>0.94957358191193975</v>
      </c>
      <c r="G14" s="147">
        <v>1832073.6</v>
      </c>
      <c r="H14" s="64">
        <f t="shared" si="2"/>
        <v>458018</v>
      </c>
      <c r="I14" s="64">
        <f t="shared" si="3"/>
        <v>458018</v>
      </c>
      <c r="J14" s="64">
        <f t="shared" si="4"/>
        <v>458018</v>
      </c>
      <c r="K14" s="64">
        <f t="shared" si="5"/>
        <v>458019.60000000009</v>
      </c>
      <c r="L14" s="64">
        <f t="shared" si="115"/>
        <v>92385</v>
      </c>
      <c r="M14" s="64">
        <f t="shared" si="116"/>
        <v>23096</v>
      </c>
      <c r="N14" s="64">
        <f t="shared" si="117"/>
        <v>23096</v>
      </c>
      <c r="O14" s="64">
        <f t="shared" si="118"/>
        <v>23096</v>
      </c>
      <c r="P14" s="64">
        <f t="shared" si="119"/>
        <v>23097</v>
      </c>
      <c r="Q14" s="64">
        <f t="shared" si="6"/>
        <v>1739688.6</v>
      </c>
      <c r="R14" s="64">
        <f t="shared" si="7"/>
        <v>434922</v>
      </c>
      <c r="S14" s="64">
        <f t="shared" si="8"/>
        <v>434922</v>
      </c>
      <c r="T14" s="64">
        <f t="shared" si="9"/>
        <v>434922</v>
      </c>
      <c r="U14" s="148">
        <f t="shared" si="10"/>
        <v>434922.60000000009</v>
      </c>
      <c r="V14" s="147">
        <v>0</v>
      </c>
      <c r="W14" s="64">
        <f t="shared" si="11"/>
        <v>0</v>
      </c>
      <c r="X14" s="64">
        <f t="shared" si="12"/>
        <v>0</v>
      </c>
      <c r="Y14" s="64">
        <f t="shared" si="13"/>
        <v>0</v>
      </c>
      <c r="Z14" s="64">
        <f t="shared" si="14"/>
        <v>0</v>
      </c>
      <c r="AA14" s="64">
        <f t="shared" si="120"/>
        <v>0</v>
      </c>
      <c r="AB14" s="64">
        <f t="shared" si="121"/>
        <v>0</v>
      </c>
      <c r="AC14" s="64">
        <f t="shared" si="122"/>
        <v>0</v>
      </c>
      <c r="AD14" s="64">
        <f t="shared" si="123"/>
        <v>0</v>
      </c>
      <c r="AE14" s="64">
        <f t="shared" si="124"/>
        <v>0</v>
      </c>
      <c r="AF14" s="64">
        <f t="shared" si="15"/>
        <v>0</v>
      </c>
      <c r="AG14" s="64">
        <f t="shared" si="16"/>
        <v>0</v>
      </c>
      <c r="AH14" s="64">
        <f t="shared" si="17"/>
        <v>0</v>
      </c>
      <c r="AI14" s="64">
        <f t="shared" si="18"/>
        <v>0</v>
      </c>
      <c r="AJ14" s="148">
        <f t="shared" si="19"/>
        <v>0</v>
      </c>
      <c r="AK14" s="147">
        <v>0</v>
      </c>
      <c r="AL14" s="64">
        <f t="shared" si="20"/>
        <v>0</v>
      </c>
      <c r="AM14" s="64">
        <f t="shared" si="21"/>
        <v>0</v>
      </c>
      <c r="AN14" s="64">
        <f t="shared" si="22"/>
        <v>0</v>
      </c>
      <c r="AO14" s="64">
        <f t="shared" si="23"/>
        <v>0</v>
      </c>
      <c r="AP14" s="64">
        <f t="shared" si="125"/>
        <v>0</v>
      </c>
      <c r="AQ14" s="64">
        <f t="shared" si="126"/>
        <v>0</v>
      </c>
      <c r="AR14" s="64">
        <f t="shared" si="127"/>
        <v>0</v>
      </c>
      <c r="AS14" s="64">
        <f t="shared" si="128"/>
        <v>0</v>
      </c>
      <c r="AT14" s="64">
        <f t="shared" si="129"/>
        <v>0</v>
      </c>
      <c r="AU14" s="64">
        <f t="shared" si="24"/>
        <v>0</v>
      </c>
      <c r="AV14" s="64">
        <f t="shared" si="25"/>
        <v>0</v>
      </c>
      <c r="AW14" s="64">
        <f t="shared" si="26"/>
        <v>0</v>
      </c>
      <c r="AX14" s="64">
        <f t="shared" si="27"/>
        <v>0</v>
      </c>
      <c r="AY14" s="148">
        <f t="shared" si="28"/>
        <v>0</v>
      </c>
      <c r="AZ14" s="147"/>
      <c r="BA14" s="64">
        <f t="shared" si="29"/>
        <v>0</v>
      </c>
      <c r="BB14" s="64">
        <f t="shared" si="30"/>
        <v>0</v>
      </c>
      <c r="BC14" s="64">
        <f t="shared" si="31"/>
        <v>0</v>
      </c>
      <c r="BD14" s="64">
        <f t="shared" si="32"/>
        <v>0</v>
      </c>
      <c r="BE14" s="18">
        <f t="shared" si="130"/>
        <v>0</v>
      </c>
      <c r="BF14" s="18">
        <f t="shared" si="131"/>
        <v>0</v>
      </c>
      <c r="BG14" s="18">
        <f t="shared" si="132"/>
        <v>0</v>
      </c>
      <c r="BH14" s="18">
        <f t="shared" si="133"/>
        <v>0</v>
      </c>
      <c r="BI14" s="18">
        <f t="shared" si="134"/>
        <v>0</v>
      </c>
      <c r="BJ14" s="18">
        <f t="shared" si="33"/>
        <v>0</v>
      </c>
      <c r="BK14" s="18">
        <f t="shared" si="34"/>
        <v>0</v>
      </c>
      <c r="BL14" s="18">
        <f t="shared" si="35"/>
        <v>0</v>
      </c>
      <c r="BM14" s="18">
        <f t="shared" si="36"/>
        <v>0</v>
      </c>
      <c r="BN14" s="85">
        <f t="shared" si="37"/>
        <v>0</v>
      </c>
      <c r="BO14" s="147">
        <v>340574.20000000007</v>
      </c>
      <c r="BP14" s="64">
        <f t="shared" si="135"/>
        <v>340574.20000000007</v>
      </c>
      <c r="BQ14" s="64">
        <v>0</v>
      </c>
      <c r="BR14" s="64">
        <v>0</v>
      </c>
      <c r="BS14" s="64">
        <v>0</v>
      </c>
      <c r="BT14" s="64">
        <f t="shared" si="136"/>
        <v>17174</v>
      </c>
      <c r="BU14" s="64">
        <f t="shared" si="137"/>
        <v>17174</v>
      </c>
      <c r="BV14" s="64">
        <v>0</v>
      </c>
      <c r="BW14" s="64">
        <v>0</v>
      </c>
      <c r="BX14" s="64">
        <v>0</v>
      </c>
      <c r="BY14" s="64">
        <f t="shared" si="138"/>
        <v>323400.20000000007</v>
      </c>
      <c r="BZ14" s="64">
        <f t="shared" si="139"/>
        <v>323400.20000000007</v>
      </c>
      <c r="CA14" s="64">
        <f t="shared" si="140"/>
        <v>0</v>
      </c>
      <c r="CB14" s="64">
        <f t="shared" si="141"/>
        <v>0</v>
      </c>
      <c r="CC14" s="64">
        <f t="shared" si="142"/>
        <v>0</v>
      </c>
      <c r="CD14" s="147">
        <v>0</v>
      </c>
      <c r="CE14" s="64">
        <f t="shared" si="43"/>
        <v>0</v>
      </c>
      <c r="CF14" s="64">
        <f t="shared" si="44"/>
        <v>0</v>
      </c>
      <c r="CG14" s="64">
        <f t="shared" si="45"/>
        <v>0</v>
      </c>
      <c r="CH14" s="64">
        <f t="shared" si="46"/>
        <v>0</v>
      </c>
      <c r="CI14" s="64">
        <f t="shared" si="143"/>
        <v>0</v>
      </c>
      <c r="CJ14" s="64">
        <f t="shared" si="144"/>
        <v>0</v>
      </c>
      <c r="CK14" s="64">
        <f t="shared" si="145"/>
        <v>0</v>
      </c>
      <c r="CL14" s="64">
        <f t="shared" si="146"/>
        <v>0</v>
      </c>
      <c r="CM14" s="64">
        <f t="shared" si="147"/>
        <v>0</v>
      </c>
      <c r="CN14" s="64">
        <f t="shared" si="47"/>
        <v>0</v>
      </c>
      <c r="CO14" s="64">
        <f t="shared" si="48"/>
        <v>0</v>
      </c>
      <c r="CP14" s="64">
        <f t="shared" si="49"/>
        <v>0</v>
      </c>
      <c r="CQ14" s="64">
        <f t="shared" si="50"/>
        <v>0</v>
      </c>
      <c r="CR14" s="148">
        <f t="shared" si="51"/>
        <v>0</v>
      </c>
      <c r="CS14" s="147">
        <v>0</v>
      </c>
      <c r="CT14" s="64">
        <f t="shared" si="52"/>
        <v>0</v>
      </c>
      <c r="CU14" s="64">
        <f t="shared" si="53"/>
        <v>0</v>
      </c>
      <c r="CV14" s="64">
        <f t="shared" si="54"/>
        <v>0</v>
      </c>
      <c r="CW14" s="64">
        <f t="shared" si="55"/>
        <v>0</v>
      </c>
      <c r="CX14" s="64">
        <f t="shared" si="148"/>
        <v>0</v>
      </c>
      <c r="CY14" s="64">
        <f t="shared" si="149"/>
        <v>0</v>
      </c>
      <c r="CZ14" s="64">
        <f t="shared" si="150"/>
        <v>0</v>
      </c>
      <c r="DA14" s="64">
        <f t="shared" si="151"/>
        <v>0</v>
      </c>
      <c r="DB14" s="64">
        <f t="shared" si="152"/>
        <v>0</v>
      </c>
      <c r="DC14" s="64">
        <f t="shared" si="56"/>
        <v>0</v>
      </c>
      <c r="DD14" s="64">
        <f t="shared" si="57"/>
        <v>0</v>
      </c>
      <c r="DE14" s="64">
        <f t="shared" si="58"/>
        <v>0</v>
      </c>
      <c r="DF14" s="64">
        <f t="shared" si="59"/>
        <v>0</v>
      </c>
      <c r="DG14" s="148">
        <f t="shared" si="60"/>
        <v>0</v>
      </c>
      <c r="DH14" s="147">
        <v>0</v>
      </c>
      <c r="DI14" s="64">
        <f t="shared" si="61"/>
        <v>0</v>
      </c>
      <c r="DJ14" s="64">
        <f t="shared" si="62"/>
        <v>0</v>
      </c>
      <c r="DK14" s="64">
        <f t="shared" si="63"/>
        <v>0</v>
      </c>
      <c r="DL14" s="64">
        <f t="shared" si="64"/>
        <v>0</v>
      </c>
      <c r="DM14" s="64">
        <f t="shared" si="153"/>
        <v>0</v>
      </c>
      <c r="DN14" s="64">
        <f t="shared" si="154"/>
        <v>0</v>
      </c>
      <c r="DO14" s="64">
        <f t="shared" si="155"/>
        <v>0</v>
      </c>
      <c r="DP14" s="64">
        <f t="shared" si="156"/>
        <v>0</v>
      </c>
      <c r="DQ14" s="64">
        <f t="shared" si="157"/>
        <v>0</v>
      </c>
      <c r="DR14" s="64">
        <f t="shared" si="65"/>
        <v>0</v>
      </c>
      <c r="DS14" s="64">
        <f t="shared" si="66"/>
        <v>0</v>
      </c>
      <c r="DT14" s="64">
        <f t="shared" si="67"/>
        <v>0</v>
      </c>
      <c r="DU14" s="64">
        <f t="shared" si="68"/>
        <v>0</v>
      </c>
      <c r="DV14" s="148">
        <f t="shared" si="69"/>
        <v>0</v>
      </c>
      <c r="DW14" s="147">
        <v>0</v>
      </c>
      <c r="DX14" s="64">
        <f t="shared" si="70"/>
        <v>0</v>
      </c>
      <c r="DY14" s="64">
        <f t="shared" si="71"/>
        <v>0</v>
      </c>
      <c r="DZ14" s="64">
        <f t="shared" si="72"/>
        <v>0</v>
      </c>
      <c r="EA14" s="64">
        <f t="shared" si="73"/>
        <v>0</v>
      </c>
      <c r="EB14" s="64">
        <f t="shared" si="158"/>
        <v>0</v>
      </c>
      <c r="EC14" s="64">
        <f t="shared" si="159"/>
        <v>0</v>
      </c>
      <c r="ED14" s="64">
        <f t="shared" si="160"/>
        <v>0</v>
      </c>
      <c r="EE14" s="64">
        <f t="shared" si="161"/>
        <v>0</v>
      </c>
      <c r="EF14" s="64">
        <f t="shared" si="162"/>
        <v>0</v>
      </c>
      <c r="EG14" s="64">
        <f t="shared" si="74"/>
        <v>0</v>
      </c>
      <c r="EH14" s="64">
        <f t="shared" si="75"/>
        <v>0</v>
      </c>
      <c r="EI14" s="64">
        <f t="shared" si="76"/>
        <v>0</v>
      </c>
      <c r="EJ14" s="64">
        <f t="shared" si="77"/>
        <v>0</v>
      </c>
      <c r="EK14" s="148">
        <f t="shared" si="78"/>
        <v>0</v>
      </c>
      <c r="EL14" s="147">
        <v>0</v>
      </c>
      <c r="EM14" s="64">
        <f t="shared" si="79"/>
        <v>0</v>
      </c>
      <c r="EN14" s="64">
        <f t="shared" si="80"/>
        <v>0</v>
      </c>
      <c r="EO14" s="64">
        <f t="shared" si="81"/>
        <v>0</v>
      </c>
      <c r="EP14" s="64">
        <f t="shared" si="82"/>
        <v>0</v>
      </c>
      <c r="EQ14" s="64">
        <f t="shared" si="163"/>
        <v>0</v>
      </c>
      <c r="ER14" s="64">
        <f t="shared" si="164"/>
        <v>0</v>
      </c>
      <c r="ES14" s="64">
        <f t="shared" si="165"/>
        <v>0</v>
      </c>
      <c r="ET14" s="64">
        <f t="shared" si="166"/>
        <v>0</v>
      </c>
      <c r="EU14" s="64">
        <f t="shared" si="167"/>
        <v>0</v>
      </c>
      <c r="EV14" s="64">
        <f t="shared" si="83"/>
        <v>0</v>
      </c>
      <c r="EW14" s="64">
        <f t="shared" si="84"/>
        <v>0</v>
      </c>
      <c r="EX14" s="64">
        <f t="shared" si="85"/>
        <v>0</v>
      </c>
      <c r="EY14" s="64">
        <f t="shared" si="86"/>
        <v>0</v>
      </c>
      <c r="EZ14" s="148">
        <f t="shared" si="87"/>
        <v>0</v>
      </c>
      <c r="FA14" s="147">
        <v>0</v>
      </c>
      <c r="FB14" s="64">
        <f t="shared" si="88"/>
        <v>0</v>
      </c>
      <c r="FC14" s="64">
        <f t="shared" si="89"/>
        <v>0</v>
      </c>
      <c r="FD14" s="64">
        <f t="shared" si="90"/>
        <v>0</v>
      </c>
      <c r="FE14" s="64">
        <f t="shared" si="91"/>
        <v>0</v>
      </c>
      <c r="FF14" s="64">
        <f t="shared" si="168"/>
        <v>0</v>
      </c>
      <c r="FG14" s="64">
        <f t="shared" si="169"/>
        <v>0</v>
      </c>
      <c r="FH14" s="64">
        <f t="shared" si="170"/>
        <v>0</v>
      </c>
      <c r="FI14" s="64">
        <f t="shared" si="171"/>
        <v>0</v>
      </c>
      <c r="FJ14" s="64">
        <f t="shared" si="172"/>
        <v>0</v>
      </c>
      <c r="FK14" s="64">
        <f t="shared" si="92"/>
        <v>0</v>
      </c>
      <c r="FL14" s="64">
        <f t="shared" si="93"/>
        <v>0</v>
      </c>
      <c r="FM14" s="64">
        <f t="shared" si="94"/>
        <v>0</v>
      </c>
      <c r="FN14" s="64">
        <f t="shared" si="95"/>
        <v>0</v>
      </c>
      <c r="FO14" s="148">
        <f t="shared" si="96"/>
        <v>0</v>
      </c>
      <c r="FP14" s="147">
        <v>0</v>
      </c>
      <c r="FQ14" s="64">
        <f t="shared" si="97"/>
        <v>0</v>
      </c>
      <c r="FR14" s="64">
        <f t="shared" si="98"/>
        <v>0</v>
      </c>
      <c r="FS14" s="64">
        <f t="shared" si="99"/>
        <v>0</v>
      </c>
      <c r="FT14" s="64">
        <f t="shared" si="100"/>
        <v>0</v>
      </c>
      <c r="FU14" s="64">
        <f t="shared" si="173"/>
        <v>0</v>
      </c>
      <c r="FV14" s="64">
        <f t="shared" si="174"/>
        <v>0</v>
      </c>
      <c r="FW14" s="64">
        <f t="shared" si="175"/>
        <v>0</v>
      </c>
      <c r="FX14" s="64">
        <f t="shared" si="176"/>
        <v>0</v>
      </c>
      <c r="FY14" s="64">
        <f t="shared" si="177"/>
        <v>0</v>
      </c>
      <c r="FZ14" s="64">
        <f t="shared" si="101"/>
        <v>0</v>
      </c>
      <c r="GA14" s="64">
        <f t="shared" si="102"/>
        <v>0</v>
      </c>
      <c r="GB14" s="64">
        <f t="shared" si="103"/>
        <v>0</v>
      </c>
      <c r="GC14" s="64">
        <f t="shared" si="104"/>
        <v>0</v>
      </c>
      <c r="GD14" s="148">
        <f t="shared" si="105"/>
        <v>0</v>
      </c>
      <c r="GE14" s="147">
        <v>0</v>
      </c>
      <c r="GF14" s="64">
        <f t="shared" si="106"/>
        <v>0</v>
      </c>
      <c r="GG14" s="64">
        <f t="shared" si="107"/>
        <v>0</v>
      </c>
      <c r="GH14" s="64">
        <f t="shared" si="108"/>
        <v>0</v>
      </c>
      <c r="GI14" s="64">
        <f t="shared" si="109"/>
        <v>0</v>
      </c>
      <c r="GJ14" s="64">
        <f t="shared" si="178"/>
        <v>0</v>
      </c>
      <c r="GK14" s="64">
        <f t="shared" si="179"/>
        <v>0</v>
      </c>
      <c r="GL14" s="64">
        <f t="shared" si="180"/>
        <v>0</v>
      </c>
      <c r="GM14" s="64">
        <f t="shared" si="181"/>
        <v>0</v>
      </c>
      <c r="GN14" s="64">
        <f t="shared" si="182"/>
        <v>0</v>
      </c>
      <c r="GO14" s="64">
        <f t="shared" si="110"/>
        <v>0</v>
      </c>
      <c r="GP14" s="64">
        <f t="shared" si="111"/>
        <v>0</v>
      </c>
      <c r="GQ14" s="64">
        <f t="shared" si="112"/>
        <v>0</v>
      </c>
      <c r="GR14" s="64">
        <f t="shared" si="113"/>
        <v>0</v>
      </c>
      <c r="GS14" s="148">
        <f t="shared" si="114"/>
        <v>0</v>
      </c>
    </row>
    <row r="15" spans="1:201" x14ac:dyDescent="0.2">
      <c r="A15" s="104">
        <v>9</v>
      </c>
      <c r="B15" s="3" t="s">
        <v>10</v>
      </c>
      <c r="C15" s="71">
        <v>42487</v>
      </c>
      <c r="D15" s="71">
        <v>4862</v>
      </c>
      <c r="E15" s="71">
        <f t="shared" si="0"/>
        <v>0.89731567720543204</v>
      </c>
      <c r="F15" s="105">
        <f t="shared" si="1"/>
        <v>0.10268432279456796</v>
      </c>
      <c r="G15" s="147">
        <v>974284.64</v>
      </c>
      <c r="H15" s="64">
        <f t="shared" si="2"/>
        <v>243571</v>
      </c>
      <c r="I15" s="64">
        <f t="shared" si="3"/>
        <v>243571</v>
      </c>
      <c r="J15" s="64">
        <f t="shared" si="4"/>
        <v>243571</v>
      </c>
      <c r="K15" s="64">
        <f t="shared" si="5"/>
        <v>243571.64</v>
      </c>
      <c r="L15" s="64">
        <f t="shared" si="115"/>
        <v>874241</v>
      </c>
      <c r="M15" s="64">
        <f t="shared" si="116"/>
        <v>218560</v>
      </c>
      <c r="N15" s="64">
        <f t="shared" si="117"/>
        <v>218560</v>
      </c>
      <c r="O15" s="64">
        <f t="shared" si="118"/>
        <v>218560</v>
      </c>
      <c r="P15" s="64">
        <f t="shared" si="119"/>
        <v>218561</v>
      </c>
      <c r="Q15" s="64">
        <f t="shared" si="6"/>
        <v>100043.64000000001</v>
      </c>
      <c r="R15" s="64">
        <f t="shared" si="7"/>
        <v>25011</v>
      </c>
      <c r="S15" s="64">
        <f t="shared" si="8"/>
        <v>25011</v>
      </c>
      <c r="T15" s="64">
        <f t="shared" si="9"/>
        <v>25011</v>
      </c>
      <c r="U15" s="148">
        <f t="shared" si="10"/>
        <v>25010.640000000014</v>
      </c>
      <c r="V15" s="147">
        <v>3242337.7700000005</v>
      </c>
      <c r="W15" s="64">
        <f t="shared" si="11"/>
        <v>810584</v>
      </c>
      <c r="X15" s="64">
        <f t="shared" si="12"/>
        <v>810584</v>
      </c>
      <c r="Y15" s="64">
        <f t="shared" si="13"/>
        <v>810584</v>
      </c>
      <c r="Z15" s="64">
        <f t="shared" si="14"/>
        <v>810585.77000000048</v>
      </c>
      <c r="AA15" s="64">
        <f t="shared" si="120"/>
        <v>2909401</v>
      </c>
      <c r="AB15" s="64">
        <f t="shared" si="121"/>
        <v>727350</v>
      </c>
      <c r="AC15" s="64">
        <f t="shared" si="122"/>
        <v>727350</v>
      </c>
      <c r="AD15" s="64">
        <f t="shared" si="123"/>
        <v>727350</v>
      </c>
      <c r="AE15" s="64">
        <f t="shared" si="124"/>
        <v>727351</v>
      </c>
      <c r="AF15" s="64">
        <f t="shared" si="15"/>
        <v>332936.77000000048</v>
      </c>
      <c r="AG15" s="64">
        <f t="shared" si="16"/>
        <v>83234</v>
      </c>
      <c r="AH15" s="64">
        <f t="shared" si="17"/>
        <v>83234</v>
      </c>
      <c r="AI15" s="64">
        <f t="shared" si="18"/>
        <v>83234</v>
      </c>
      <c r="AJ15" s="148">
        <f t="shared" si="19"/>
        <v>83234.770000000484</v>
      </c>
      <c r="AK15" s="147">
        <v>0</v>
      </c>
      <c r="AL15" s="64">
        <f t="shared" si="20"/>
        <v>0</v>
      </c>
      <c r="AM15" s="64">
        <f t="shared" si="21"/>
        <v>0</v>
      </c>
      <c r="AN15" s="64">
        <f t="shared" si="22"/>
        <v>0</v>
      </c>
      <c r="AO15" s="64">
        <f t="shared" si="23"/>
        <v>0</v>
      </c>
      <c r="AP15" s="64">
        <f t="shared" si="125"/>
        <v>0</v>
      </c>
      <c r="AQ15" s="64">
        <f t="shared" si="126"/>
        <v>0</v>
      </c>
      <c r="AR15" s="64">
        <f t="shared" si="127"/>
        <v>0</v>
      </c>
      <c r="AS15" s="64">
        <f t="shared" si="128"/>
        <v>0</v>
      </c>
      <c r="AT15" s="64">
        <f t="shared" si="129"/>
        <v>0</v>
      </c>
      <c r="AU15" s="64">
        <f t="shared" si="24"/>
        <v>0</v>
      </c>
      <c r="AV15" s="64">
        <f t="shared" si="25"/>
        <v>0</v>
      </c>
      <c r="AW15" s="64">
        <f t="shared" si="26"/>
        <v>0</v>
      </c>
      <c r="AX15" s="64">
        <f t="shared" si="27"/>
        <v>0</v>
      </c>
      <c r="AY15" s="148">
        <f t="shared" si="28"/>
        <v>0</v>
      </c>
      <c r="AZ15" s="147">
        <v>0</v>
      </c>
      <c r="BA15" s="64">
        <f t="shared" si="29"/>
        <v>0</v>
      </c>
      <c r="BB15" s="64">
        <f t="shared" si="30"/>
        <v>0</v>
      </c>
      <c r="BC15" s="64">
        <f t="shared" si="31"/>
        <v>0</v>
      </c>
      <c r="BD15" s="64">
        <f t="shared" si="32"/>
        <v>0</v>
      </c>
      <c r="BE15" s="18">
        <f t="shared" si="130"/>
        <v>0</v>
      </c>
      <c r="BF15" s="18">
        <f t="shared" si="131"/>
        <v>0</v>
      </c>
      <c r="BG15" s="18">
        <f t="shared" si="132"/>
        <v>0</v>
      </c>
      <c r="BH15" s="18">
        <f t="shared" si="133"/>
        <v>0</v>
      </c>
      <c r="BI15" s="18">
        <f t="shared" si="134"/>
        <v>0</v>
      </c>
      <c r="BJ15" s="18">
        <f t="shared" si="33"/>
        <v>0</v>
      </c>
      <c r="BK15" s="18">
        <f t="shared" si="34"/>
        <v>0</v>
      </c>
      <c r="BL15" s="18">
        <f t="shared" si="35"/>
        <v>0</v>
      </c>
      <c r="BM15" s="18">
        <f t="shared" si="36"/>
        <v>0</v>
      </c>
      <c r="BN15" s="85">
        <f t="shared" si="37"/>
        <v>0</v>
      </c>
      <c r="BO15" s="147">
        <v>1055696.8</v>
      </c>
      <c r="BP15" s="64">
        <f t="shared" si="135"/>
        <v>1055696.8</v>
      </c>
      <c r="BQ15" s="64">
        <v>0</v>
      </c>
      <c r="BR15" s="64">
        <v>0</v>
      </c>
      <c r="BS15" s="64">
        <v>0</v>
      </c>
      <c r="BT15" s="64">
        <f t="shared" si="136"/>
        <v>947293</v>
      </c>
      <c r="BU15" s="64">
        <f t="shared" si="137"/>
        <v>947293</v>
      </c>
      <c r="BV15" s="64">
        <v>0</v>
      </c>
      <c r="BW15" s="64">
        <v>0</v>
      </c>
      <c r="BX15" s="64">
        <v>0</v>
      </c>
      <c r="BY15" s="64">
        <f t="shared" si="138"/>
        <v>108403.80000000005</v>
      </c>
      <c r="BZ15" s="64">
        <f t="shared" si="139"/>
        <v>108403.80000000005</v>
      </c>
      <c r="CA15" s="64">
        <f t="shared" si="140"/>
        <v>0</v>
      </c>
      <c r="CB15" s="64">
        <f t="shared" si="141"/>
        <v>0</v>
      </c>
      <c r="CC15" s="64">
        <f t="shared" si="142"/>
        <v>0</v>
      </c>
      <c r="CD15" s="147">
        <v>0</v>
      </c>
      <c r="CE15" s="64">
        <f t="shared" si="43"/>
        <v>0</v>
      </c>
      <c r="CF15" s="64">
        <f t="shared" si="44"/>
        <v>0</v>
      </c>
      <c r="CG15" s="64">
        <f t="shared" si="45"/>
        <v>0</v>
      </c>
      <c r="CH15" s="64">
        <f t="shared" si="46"/>
        <v>0</v>
      </c>
      <c r="CI15" s="64">
        <f t="shared" si="143"/>
        <v>0</v>
      </c>
      <c r="CJ15" s="64">
        <f t="shared" si="144"/>
        <v>0</v>
      </c>
      <c r="CK15" s="64">
        <f t="shared" si="145"/>
        <v>0</v>
      </c>
      <c r="CL15" s="64">
        <f t="shared" si="146"/>
        <v>0</v>
      </c>
      <c r="CM15" s="64">
        <f t="shared" si="147"/>
        <v>0</v>
      </c>
      <c r="CN15" s="64">
        <f t="shared" si="47"/>
        <v>0</v>
      </c>
      <c r="CO15" s="64">
        <f t="shared" si="48"/>
        <v>0</v>
      </c>
      <c r="CP15" s="64">
        <f t="shared" si="49"/>
        <v>0</v>
      </c>
      <c r="CQ15" s="64">
        <f t="shared" si="50"/>
        <v>0</v>
      </c>
      <c r="CR15" s="148">
        <f t="shared" si="51"/>
        <v>0</v>
      </c>
      <c r="CS15" s="147">
        <v>0</v>
      </c>
      <c r="CT15" s="64">
        <f t="shared" si="52"/>
        <v>0</v>
      </c>
      <c r="CU15" s="64">
        <f t="shared" si="53"/>
        <v>0</v>
      </c>
      <c r="CV15" s="64">
        <f t="shared" si="54"/>
        <v>0</v>
      </c>
      <c r="CW15" s="64">
        <f t="shared" si="55"/>
        <v>0</v>
      </c>
      <c r="CX15" s="64">
        <f t="shared" si="148"/>
        <v>0</v>
      </c>
      <c r="CY15" s="64">
        <f t="shared" si="149"/>
        <v>0</v>
      </c>
      <c r="CZ15" s="64">
        <f t="shared" si="150"/>
        <v>0</v>
      </c>
      <c r="DA15" s="64">
        <f t="shared" si="151"/>
        <v>0</v>
      </c>
      <c r="DB15" s="64">
        <f t="shared" si="152"/>
        <v>0</v>
      </c>
      <c r="DC15" s="64">
        <f t="shared" si="56"/>
        <v>0</v>
      </c>
      <c r="DD15" s="64">
        <f t="shared" si="57"/>
        <v>0</v>
      </c>
      <c r="DE15" s="64">
        <f t="shared" si="58"/>
        <v>0</v>
      </c>
      <c r="DF15" s="64">
        <f t="shared" si="59"/>
        <v>0</v>
      </c>
      <c r="DG15" s="148">
        <f t="shared" si="60"/>
        <v>0</v>
      </c>
      <c r="DH15" s="147">
        <v>0</v>
      </c>
      <c r="DI15" s="64">
        <f t="shared" si="61"/>
        <v>0</v>
      </c>
      <c r="DJ15" s="64">
        <f t="shared" si="62"/>
        <v>0</v>
      </c>
      <c r="DK15" s="64">
        <f t="shared" si="63"/>
        <v>0</v>
      </c>
      <c r="DL15" s="64">
        <f t="shared" si="64"/>
        <v>0</v>
      </c>
      <c r="DM15" s="64">
        <f t="shared" si="153"/>
        <v>0</v>
      </c>
      <c r="DN15" s="64">
        <f t="shared" si="154"/>
        <v>0</v>
      </c>
      <c r="DO15" s="64">
        <f t="shared" si="155"/>
        <v>0</v>
      </c>
      <c r="DP15" s="64">
        <f t="shared" si="156"/>
        <v>0</v>
      </c>
      <c r="DQ15" s="64">
        <f t="shared" si="157"/>
        <v>0</v>
      </c>
      <c r="DR15" s="64">
        <f t="shared" si="65"/>
        <v>0</v>
      </c>
      <c r="DS15" s="64">
        <f t="shared" si="66"/>
        <v>0</v>
      </c>
      <c r="DT15" s="64">
        <f t="shared" si="67"/>
        <v>0</v>
      </c>
      <c r="DU15" s="64">
        <f t="shared" si="68"/>
        <v>0</v>
      </c>
      <c r="DV15" s="148">
        <f t="shared" si="69"/>
        <v>0</v>
      </c>
      <c r="DW15" s="147">
        <v>0</v>
      </c>
      <c r="DX15" s="64">
        <f t="shared" si="70"/>
        <v>0</v>
      </c>
      <c r="DY15" s="64">
        <f t="shared" si="71"/>
        <v>0</v>
      </c>
      <c r="DZ15" s="64">
        <f t="shared" si="72"/>
        <v>0</v>
      </c>
      <c r="EA15" s="64">
        <f t="shared" si="73"/>
        <v>0</v>
      </c>
      <c r="EB15" s="64">
        <f t="shared" si="158"/>
        <v>0</v>
      </c>
      <c r="EC15" s="64">
        <f t="shared" si="159"/>
        <v>0</v>
      </c>
      <c r="ED15" s="64">
        <f t="shared" si="160"/>
        <v>0</v>
      </c>
      <c r="EE15" s="64">
        <f t="shared" si="161"/>
        <v>0</v>
      </c>
      <c r="EF15" s="64">
        <f t="shared" si="162"/>
        <v>0</v>
      </c>
      <c r="EG15" s="64">
        <f t="shared" si="74"/>
        <v>0</v>
      </c>
      <c r="EH15" s="64">
        <f t="shared" si="75"/>
        <v>0</v>
      </c>
      <c r="EI15" s="64">
        <f t="shared" si="76"/>
        <v>0</v>
      </c>
      <c r="EJ15" s="64">
        <f t="shared" si="77"/>
        <v>0</v>
      </c>
      <c r="EK15" s="148">
        <f t="shared" si="78"/>
        <v>0</v>
      </c>
      <c r="EL15" s="147">
        <v>0</v>
      </c>
      <c r="EM15" s="64">
        <f t="shared" si="79"/>
        <v>0</v>
      </c>
      <c r="EN15" s="64">
        <f t="shared" si="80"/>
        <v>0</v>
      </c>
      <c r="EO15" s="64">
        <f t="shared" si="81"/>
        <v>0</v>
      </c>
      <c r="EP15" s="64">
        <f t="shared" si="82"/>
        <v>0</v>
      </c>
      <c r="EQ15" s="64">
        <f t="shared" si="163"/>
        <v>0</v>
      </c>
      <c r="ER15" s="64">
        <f t="shared" si="164"/>
        <v>0</v>
      </c>
      <c r="ES15" s="64">
        <f t="shared" si="165"/>
        <v>0</v>
      </c>
      <c r="ET15" s="64">
        <f t="shared" si="166"/>
        <v>0</v>
      </c>
      <c r="EU15" s="64">
        <f t="shared" si="167"/>
        <v>0</v>
      </c>
      <c r="EV15" s="64">
        <f t="shared" si="83"/>
        <v>0</v>
      </c>
      <c r="EW15" s="64">
        <f t="shared" si="84"/>
        <v>0</v>
      </c>
      <c r="EX15" s="64">
        <f t="shared" si="85"/>
        <v>0</v>
      </c>
      <c r="EY15" s="64">
        <f t="shared" si="86"/>
        <v>0</v>
      </c>
      <c r="EZ15" s="148">
        <f t="shared" si="87"/>
        <v>0</v>
      </c>
      <c r="FA15" s="147">
        <v>0</v>
      </c>
      <c r="FB15" s="64">
        <f t="shared" si="88"/>
        <v>0</v>
      </c>
      <c r="FC15" s="64">
        <f t="shared" si="89"/>
        <v>0</v>
      </c>
      <c r="FD15" s="64">
        <f t="shared" si="90"/>
        <v>0</v>
      </c>
      <c r="FE15" s="64">
        <f t="shared" si="91"/>
        <v>0</v>
      </c>
      <c r="FF15" s="64">
        <f t="shared" si="168"/>
        <v>0</v>
      </c>
      <c r="FG15" s="64">
        <f t="shared" si="169"/>
        <v>0</v>
      </c>
      <c r="FH15" s="64">
        <f t="shared" si="170"/>
        <v>0</v>
      </c>
      <c r="FI15" s="64">
        <f t="shared" si="171"/>
        <v>0</v>
      </c>
      <c r="FJ15" s="64">
        <f t="shared" si="172"/>
        <v>0</v>
      </c>
      <c r="FK15" s="64">
        <f t="shared" si="92"/>
        <v>0</v>
      </c>
      <c r="FL15" s="64">
        <f t="shared" si="93"/>
        <v>0</v>
      </c>
      <c r="FM15" s="64">
        <f t="shared" si="94"/>
        <v>0</v>
      </c>
      <c r="FN15" s="64">
        <f t="shared" si="95"/>
        <v>0</v>
      </c>
      <c r="FO15" s="148">
        <f t="shared" si="96"/>
        <v>0</v>
      </c>
      <c r="FP15" s="147">
        <v>0</v>
      </c>
      <c r="FQ15" s="64">
        <f t="shared" si="97"/>
        <v>0</v>
      </c>
      <c r="FR15" s="64">
        <f t="shared" si="98"/>
        <v>0</v>
      </c>
      <c r="FS15" s="64">
        <f t="shared" si="99"/>
        <v>0</v>
      </c>
      <c r="FT15" s="64">
        <f t="shared" si="100"/>
        <v>0</v>
      </c>
      <c r="FU15" s="64">
        <f t="shared" si="173"/>
        <v>0</v>
      </c>
      <c r="FV15" s="64">
        <f t="shared" si="174"/>
        <v>0</v>
      </c>
      <c r="FW15" s="64">
        <f t="shared" si="175"/>
        <v>0</v>
      </c>
      <c r="FX15" s="64">
        <f t="shared" si="176"/>
        <v>0</v>
      </c>
      <c r="FY15" s="64">
        <f t="shared" si="177"/>
        <v>0</v>
      </c>
      <c r="FZ15" s="64">
        <f t="shared" si="101"/>
        <v>0</v>
      </c>
      <c r="GA15" s="64">
        <f t="shared" si="102"/>
        <v>0</v>
      </c>
      <c r="GB15" s="64">
        <f t="shared" si="103"/>
        <v>0</v>
      </c>
      <c r="GC15" s="64">
        <f t="shared" si="104"/>
        <v>0</v>
      </c>
      <c r="GD15" s="148">
        <f t="shared" si="105"/>
        <v>0</v>
      </c>
      <c r="GE15" s="147">
        <v>0</v>
      </c>
      <c r="GF15" s="64">
        <f t="shared" si="106"/>
        <v>0</v>
      </c>
      <c r="GG15" s="64">
        <f t="shared" si="107"/>
        <v>0</v>
      </c>
      <c r="GH15" s="64">
        <f t="shared" si="108"/>
        <v>0</v>
      </c>
      <c r="GI15" s="64">
        <f t="shared" si="109"/>
        <v>0</v>
      </c>
      <c r="GJ15" s="64">
        <f t="shared" si="178"/>
        <v>0</v>
      </c>
      <c r="GK15" s="64">
        <f t="shared" si="179"/>
        <v>0</v>
      </c>
      <c r="GL15" s="64">
        <f t="shared" si="180"/>
        <v>0</v>
      </c>
      <c r="GM15" s="64">
        <f t="shared" si="181"/>
        <v>0</v>
      </c>
      <c r="GN15" s="64">
        <f t="shared" si="182"/>
        <v>0</v>
      </c>
      <c r="GO15" s="64">
        <f t="shared" si="110"/>
        <v>0</v>
      </c>
      <c r="GP15" s="64">
        <f t="shared" si="111"/>
        <v>0</v>
      </c>
      <c r="GQ15" s="64">
        <f t="shared" si="112"/>
        <v>0</v>
      </c>
      <c r="GR15" s="64">
        <f t="shared" si="113"/>
        <v>0</v>
      </c>
      <c r="GS15" s="148">
        <f t="shared" si="114"/>
        <v>0</v>
      </c>
    </row>
    <row r="16" spans="1:201" ht="30" x14ac:dyDescent="0.2">
      <c r="A16" s="104">
        <v>10</v>
      </c>
      <c r="B16" s="3" t="s">
        <v>67</v>
      </c>
      <c r="C16" s="71">
        <v>2504</v>
      </c>
      <c r="D16" s="71">
        <v>26391</v>
      </c>
      <c r="E16" s="71">
        <f t="shared" si="0"/>
        <v>8.6658591451808265E-2</v>
      </c>
      <c r="F16" s="105">
        <f t="shared" si="1"/>
        <v>0.91334140854819168</v>
      </c>
      <c r="G16" s="147">
        <v>907822.08000000007</v>
      </c>
      <c r="H16" s="64">
        <f t="shared" si="2"/>
        <v>226956</v>
      </c>
      <c r="I16" s="64">
        <f t="shared" si="3"/>
        <v>226956</v>
      </c>
      <c r="J16" s="64">
        <f t="shared" si="4"/>
        <v>226956</v>
      </c>
      <c r="K16" s="64">
        <f t="shared" si="5"/>
        <v>226954.08000000007</v>
      </c>
      <c r="L16" s="64">
        <f t="shared" si="115"/>
        <v>78671</v>
      </c>
      <c r="M16" s="64">
        <f t="shared" si="116"/>
        <v>19668</v>
      </c>
      <c r="N16" s="64">
        <f t="shared" si="117"/>
        <v>19668</v>
      </c>
      <c r="O16" s="64">
        <f t="shared" si="118"/>
        <v>19668</v>
      </c>
      <c r="P16" s="64">
        <f t="shared" si="119"/>
        <v>19667</v>
      </c>
      <c r="Q16" s="64">
        <f t="shared" si="6"/>
        <v>829151.08000000007</v>
      </c>
      <c r="R16" s="64">
        <f t="shared" si="7"/>
        <v>207288</v>
      </c>
      <c r="S16" s="64">
        <f t="shared" si="8"/>
        <v>207288</v>
      </c>
      <c r="T16" s="64">
        <f t="shared" si="9"/>
        <v>207288</v>
      </c>
      <c r="U16" s="148">
        <f t="shared" si="10"/>
        <v>207287.08000000007</v>
      </c>
      <c r="V16" s="147">
        <v>2133637.5499999998</v>
      </c>
      <c r="W16" s="64">
        <f t="shared" si="11"/>
        <v>533409</v>
      </c>
      <c r="X16" s="64">
        <f t="shared" si="12"/>
        <v>533409</v>
      </c>
      <c r="Y16" s="64">
        <f t="shared" si="13"/>
        <v>533409</v>
      </c>
      <c r="Z16" s="64">
        <f t="shared" si="14"/>
        <v>533410.54999999981</v>
      </c>
      <c r="AA16" s="64">
        <f t="shared" si="120"/>
        <v>184898</v>
      </c>
      <c r="AB16" s="64">
        <f t="shared" si="121"/>
        <v>46225</v>
      </c>
      <c r="AC16" s="64">
        <f t="shared" si="122"/>
        <v>46225</v>
      </c>
      <c r="AD16" s="64">
        <f t="shared" si="123"/>
        <v>46225</v>
      </c>
      <c r="AE16" s="64">
        <f t="shared" si="124"/>
        <v>46223</v>
      </c>
      <c r="AF16" s="64">
        <f t="shared" si="15"/>
        <v>1948739.5499999998</v>
      </c>
      <c r="AG16" s="64">
        <f t="shared" si="16"/>
        <v>487185</v>
      </c>
      <c r="AH16" s="64">
        <f t="shared" si="17"/>
        <v>487185</v>
      </c>
      <c r="AI16" s="64">
        <f t="shared" si="18"/>
        <v>487185</v>
      </c>
      <c r="AJ16" s="148">
        <f t="shared" si="19"/>
        <v>487184.54999999981</v>
      </c>
      <c r="AK16" s="147">
        <v>0</v>
      </c>
      <c r="AL16" s="64">
        <f t="shared" si="20"/>
        <v>0</v>
      </c>
      <c r="AM16" s="64">
        <f t="shared" si="21"/>
        <v>0</v>
      </c>
      <c r="AN16" s="64">
        <f t="shared" si="22"/>
        <v>0</v>
      </c>
      <c r="AO16" s="64">
        <f t="shared" si="23"/>
        <v>0</v>
      </c>
      <c r="AP16" s="64">
        <f t="shared" si="125"/>
        <v>0</v>
      </c>
      <c r="AQ16" s="64">
        <f t="shared" si="126"/>
        <v>0</v>
      </c>
      <c r="AR16" s="64">
        <f t="shared" si="127"/>
        <v>0</v>
      </c>
      <c r="AS16" s="64">
        <f t="shared" si="128"/>
        <v>0</v>
      </c>
      <c r="AT16" s="64">
        <f t="shared" si="129"/>
        <v>0</v>
      </c>
      <c r="AU16" s="64">
        <f t="shared" si="24"/>
        <v>0</v>
      </c>
      <c r="AV16" s="64">
        <f t="shared" si="25"/>
        <v>0</v>
      </c>
      <c r="AW16" s="64">
        <f t="shared" si="26"/>
        <v>0</v>
      </c>
      <c r="AX16" s="64">
        <f t="shared" si="27"/>
        <v>0</v>
      </c>
      <c r="AY16" s="148">
        <f t="shared" si="28"/>
        <v>0</v>
      </c>
      <c r="AZ16" s="147">
        <v>0</v>
      </c>
      <c r="BA16" s="64">
        <f t="shared" si="29"/>
        <v>0</v>
      </c>
      <c r="BB16" s="64">
        <f t="shared" si="30"/>
        <v>0</v>
      </c>
      <c r="BC16" s="64">
        <f t="shared" si="31"/>
        <v>0</v>
      </c>
      <c r="BD16" s="64">
        <f t="shared" si="32"/>
        <v>0</v>
      </c>
      <c r="BE16" s="18">
        <f t="shared" si="130"/>
        <v>0</v>
      </c>
      <c r="BF16" s="18">
        <f t="shared" si="131"/>
        <v>0</v>
      </c>
      <c r="BG16" s="18">
        <f t="shared" si="132"/>
        <v>0</v>
      </c>
      <c r="BH16" s="18">
        <f t="shared" si="133"/>
        <v>0</v>
      </c>
      <c r="BI16" s="18">
        <f t="shared" si="134"/>
        <v>0</v>
      </c>
      <c r="BJ16" s="18">
        <f t="shared" si="33"/>
        <v>0</v>
      </c>
      <c r="BK16" s="18">
        <f t="shared" si="34"/>
        <v>0</v>
      </c>
      <c r="BL16" s="18">
        <f t="shared" si="35"/>
        <v>0</v>
      </c>
      <c r="BM16" s="18">
        <f t="shared" si="36"/>
        <v>0</v>
      </c>
      <c r="BN16" s="85">
        <f t="shared" si="37"/>
        <v>0</v>
      </c>
      <c r="BO16" s="147">
        <v>791460.16000000015</v>
      </c>
      <c r="BP16" s="64">
        <f t="shared" si="135"/>
        <v>791460.16000000015</v>
      </c>
      <c r="BQ16" s="64">
        <v>0</v>
      </c>
      <c r="BR16" s="64">
        <v>0</v>
      </c>
      <c r="BS16" s="64">
        <v>0</v>
      </c>
      <c r="BT16" s="64">
        <f t="shared" si="136"/>
        <v>68587</v>
      </c>
      <c r="BU16" s="64">
        <f t="shared" si="137"/>
        <v>68587</v>
      </c>
      <c r="BV16" s="64">
        <v>0</v>
      </c>
      <c r="BW16" s="64">
        <v>0</v>
      </c>
      <c r="BX16" s="64">
        <v>0</v>
      </c>
      <c r="BY16" s="64">
        <f t="shared" si="138"/>
        <v>722873.16000000015</v>
      </c>
      <c r="BZ16" s="64">
        <f t="shared" si="139"/>
        <v>722873.16000000015</v>
      </c>
      <c r="CA16" s="64">
        <f t="shared" si="140"/>
        <v>0</v>
      </c>
      <c r="CB16" s="64">
        <f t="shared" si="141"/>
        <v>0</v>
      </c>
      <c r="CC16" s="64">
        <f t="shared" si="142"/>
        <v>0</v>
      </c>
      <c r="CD16" s="147">
        <v>0</v>
      </c>
      <c r="CE16" s="64">
        <f t="shared" si="43"/>
        <v>0</v>
      </c>
      <c r="CF16" s="64">
        <f t="shared" si="44"/>
        <v>0</v>
      </c>
      <c r="CG16" s="64">
        <f t="shared" si="45"/>
        <v>0</v>
      </c>
      <c r="CH16" s="64">
        <f t="shared" si="46"/>
        <v>0</v>
      </c>
      <c r="CI16" s="64">
        <f t="shared" si="143"/>
        <v>0</v>
      </c>
      <c r="CJ16" s="64">
        <f t="shared" si="144"/>
        <v>0</v>
      </c>
      <c r="CK16" s="64">
        <f t="shared" si="145"/>
        <v>0</v>
      </c>
      <c r="CL16" s="64">
        <f t="shared" si="146"/>
        <v>0</v>
      </c>
      <c r="CM16" s="64">
        <f t="shared" si="147"/>
        <v>0</v>
      </c>
      <c r="CN16" s="64">
        <f t="shared" si="47"/>
        <v>0</v>
      </c>
      <c r="CO16" s="64">
        <f t="shared" si="48"/>
        <v>0</v>
      </c>
      <c r="CP16" s="64">
        <f t="shared" si="49"/>
        <v>0</v>
      </c>
      <c r="CQ16" s="64">
        <f t="shared" si="50"/>
        <v>0</v>
      </c>
      <c r="CR16" s="148">
        <f t="shared" si="51"/>
        <v>0</v>
      </c>
      <c r="CS16" s="147">
        <v>0</v>
      </c>
      <c r="CT16" s="64">
        <f t="shared" si="52"/>
        <v>0</v>
      </c>
      <c r="CU16" s="64">
        <f t="shared" si="53"/>
        <v>0</v>
      </c>
      <c r="CV16" s="64">
        <f t="shared" si="54"/>
        <v>0</v>
      </c>
      <c r="CW16" s="64">
        <f t="shared" si="55"/>
        <v>0</v>
      </c>
      <c r="CX16" s="64">
        <f t="shared" si="148"/>
        <v>0</v>
      </c>
      <c r="CY16" s="64">
        <f t="shared" si="149"/>
        <v>0</v>
      </c>
      <c r="CZ16" s="64">
        <f t="shared" si="150"/>
        <v>0</v>
      </c>
      <c r="DA16" s="64">
        <f t="shared" si="151"/>
        <v>0</v>
      </c>
      <c r="DB16" s="64">
        <f t="shared" si="152"/>
        <v>0</v>
      </c>
      <c r="DC16" s="64">
        <f t="shared" si="56"/>
        <v>0</v>
      </c>
      <c r="DD16" s="64">
        <f t="shared" si="57"/>
        <v>0</v>
      </c>
      <c r="DE16" s="64">
        <f t="shared" si="58"/>
        <v>0</v>
      </c>
      <c r="DF16" s="64">
        <f t="shared" si="59"/>
        <v>0</v>
      </c>
      <c r="DG16" s="148">
        <f t="shared" si="60"/>
        <v>0</v>
      </c>
      <c r="DH16" s="147">
        <v>0</v>
      </c>
      <c r="DI16" s="64">
        <f t="shared" si="61"/>
        <v>0</v>
      </c>
      <c r="DJ16" s="64">
        <f t="shared" si="62"/>
        <v>0</v>
      </c>
      <c r="DK16" s="64">
        <f t="shared" si="63"/>
        <v>0</v>
      </c>
      <c r="DL16" s="64">
        <f t="shared" si="64"/>
        <v>0</v>
      </c>
      <c r="DM16" s="64">
        <f t="shared" si="153"/>
        <v>0</v>
      </c>
      <c r="DN16" s="64">
        <f t="shared" si="154"/>
        <v>0</v>
      </c>
      <c r="DO16" s="64">
        <f t="shared" si="155"/>
        <v>0</v>
      </c>
      <c r="DP16" s="64">
        <f t="shared" si="156"/>
        <v>0</v>
      </c>
      <c r="DQ16" s="64">
        <f t="shared" si="157"/>
        <v>0</v>
      </c>
      <c r="DR16" s="64">
        <f t="shared" si="65"/>
        <v>0</v>
      </c>
      <c r="DS16" s="64">
        <f t="shared" si="66"/>
        <v>0</v>
      </c>
      <c r="DT16" s="64">
        <f t="shared" si="67"/>
        <v>0</v>
      </c>
      <c r="DU16" s="64">
        <f t="shared" si="68"/>
        <v>0</v>
      </c>
      <c r="DV16" s="148">
        <f t="shared" si="69"/>
        <v>0</v>
      </c>
      <c r="DW16" s="147">
        <v>0</v>
      </c>
      <c r="DX16" s="64">
        <f t="shared" si="70"/>
        <v>0</v>
      </c>
      <c r="DY16" s="64">
        <f t="shared" si="71"/>
        <v>0</v>
      </c>
      <c r="DZ16" s="64">
        <f t="shared" si="72"/>
        <v>0</v>
      </c>
      <c r="EA16" s="64">
        <f t="shared" si="73"/>
        <v>0</v>
      </c>
      <c r="EB16" s="64">
        <f t="shared" si="158"/>
        <v>0</v>
      </c>
      <c r="EC16" s="64">
        <f t="shared" si="159"/>
        <v>0</v>
      </c>
      <c r="ED16" s="64">
        <f t="shared" si="160"/>
        <v>0</v>
      </c>
      <c r="EE16" s="64">
        <f t="shared" si="161"/>
        <v>0</v>
      </c>
      <c r="EF16" s="64">
        <f t="shared" si="162"/>
        <v>0</v>
      </c>
      <c r="EG16" s="64">
        <f t="shared" si="74"/>
        <v>0</v>
      </c>
      <c r="EH16" s="64">
        <f t="shared" si="75"/>
        <v>0</v>
      </c>
      <c r="EI16" s="64">
        <f t="shared" si="76"/>
        <v>0</v>
      </c>
      <c r="EJ16" s="64">
        <f t="shared" si="77"/>
        <v>0</v>
      </c>
      <c r="EK16" s="148">
        <f t="shared" si="78"/>
        <v>0</v>
      </c>
      <c r="EL16" s="147">
        <v>0</v>
      </c>
      <c r="EM16" s="64">
        <f t="shared" si="79"/>
        <v>0</v>
      </c>
      <c r="EN16" s="64">
        <f t="shared" si="80"/>
        <v>0</v>
      </c>
      <c r="EO16" s="64">
        <f t="shared" si="81"/>
        <v>0</v>
      </c>
      <c r="EP16" s="64">
        <f t="shared" si="82"/>
        <v>0</v>
      </c>
      <c r="EQ16" s="64">
        <f t="shared" si="163"/>
        <v>0</v>
      </c>
      <c r="ER16" s="64">
        <f t="shared" si="164"/>
        <v>0</v>
      </c>
      <c r="ES16" s="64">
        <f t="shared" si="165"/>
        <v>0</v>
      </c>
      <c r="ET16" s="64">
        <f t="shared" si="166"/>
        <v>0</v>
      </c>
      <c r="EU16" s="64">
        <f t="shared" si="167"/>
        <v>0</v>
      </c>
      <c r="EV16" s="64">
        <f t="shared" si="83"/>
        <v>0</v>
      </c>
      <c r="EW16" s="64">
        <f t="shared" si="84"/>
        <v>0</v>
      </c>
      <c r="EX16" s="64">
        <f t="shared" si="85"/>
        <v>0</v>
      </c>
      <c r="EY16" s="64">
        <f t="shared" si="86"/>
        <v>0</v>
      </c>
      <c r="EZ16" s="148">
        <f t="shared" si="87"/>
        <v>0</v>
      </c>
      <c r="FA16" s="147">
        <v>0</v>
      </c>
      <c r="FB16" s="64">
        <f t="shared" si="88"/>
        <v>0</v>
      </c>
      <c r="FC16" s="64">
        <f t="shared" si="89"/>
        <v>0</v>
      </c>
      <c r="FD16" s="64">
        <f t="shared" si="90"/>
        <v>0</v>
      </c>
      <c r="FE16" s="64">
        <f t="shared" si="91"/>
        <v>0</v>
      </c>
      <c r="FF16" s="64">
        <f t="shared" si="168"/>
        <v>0</v>
      </c>
      <c r="FG16" s="64">
        <f t="shared" si="169"/>
        <v>0</v>
      </c>
      <c r="FH16" s="64">
        <f t="shared" si="170"/>
        <v>0</v>
      </c>
      <c r="FI16" s="64">
        <f t="shared" si="171"/>
        <v>0</v>
      </c>
      <c r="FJ16" s="64">
        <f t="shared" si="172"/>
        <v>0</v>
      </c>
      <c r="FK16" s="64">
        <f t="shared" si="92"/>
        <v>0</v>
      </c>
      <c r="FL16" s="64">
        <f t="shared" si="93"/>
        <v>0</v>
      </c>
      <c r="FM16" s="64">
        <f t="shared" si="94"/>
        <v>0</v>
      </c>
      <c r="FN16" s="64">
        <f t="shared" si="95"/>
        <v>0</v>
      </c>
      <c r="FO16" s="148">
        <f t="shared" si="96"/>
        <v>0</v>
      </c>
      <c r="FP16" s="147">
        <v>0</v>
      </c>
      <c r="FQ16" s="64">
        <f t="shared" si="97"/>
        <v>0</v>
      </c>
      <c r="FR16" s="64">
        <f t="shared" si="98"/>
        <v>0</v>
      </c>
      <c r="FS16" s="64">
        <f t="shared" si="99"/>
        <v>0</v>
      </c>
      <c r="FT16" s="64">
        <f t="shared" si="100"/>
        <v>0</v>
      </c>
      <c r="FU16" s="64">
        <f t="shared" si="173"/>
        <v>0</v>
      </c>
      <c r="FV16" s="64">
        <f t="shared" si="174"/>
        <v>0</v>
      </c>
      <c r="FW16" s="64">
        <f t="shared" si="175"/>
        <v>0</v>
      </c>
      <c r="FX16" s="64">
        <f t="shared" si="176"/>
        <v>0</v>
      </c>
      <c r="FY16" s="64">
        <f t="shared" si="177"/>
        <v>0</v>
      </c>
      <c r="FZ16" s="64">
        <f t="shared" si="101"/>
        <v>0</v>
      </c>
      <c r="GA16" s="64">
        <f t="shared" si="102"/>
        <v>0</v>
      </c>
      <c r="GB16" s="64">
        <f t="shared" si="103"/>
        <v>0</v>
      </c>
      <c r="GC16" s="64">
        <f t="shared" si="104"/>
        <v>0</v>
      </c>
      <c r="GD16" s="148">
        <f t="shared" si="105"/>
        <v>0</v>
      </c>
      <c r="GE16" s="147">
        <v>0</v>
      </c>
      <c r="GF16" s="64">
        <f t="shared" si="106"/>
        <v>0</v>
      </c>
      <c r="GG16" s="64">
        <f t="shared" si="107"/>
        <v>0</v>
      </c>
      <c r="GH16" s="64">
        <f t="shared" si="108"/>
        <v>0</v>
      </c>
      <c r="GI16" s="64">
        <f t="shared" si="109"/>
        <v>0</v>
      </c>
      <c r="GJ16" s="64">
        <f t="shared" si="178"/>
        <v>0</v>
      </c>
      <c r="GK16" s="64">
        <f t="shared" si="179"/>
        <v>0</v>
      </c>
      <c r="GL16" s="64">
        <f t="shared" si="180"/>
        <v>0</v>
      </c>
      <c r="GM16" s="64">
        <f t="shared" si="181"/>
        <v>0</v>
      </c>
      <c r="GN16" s="64">
        <f t="shared" si="182"/>
        <v>0</v>
      </c>
      <c r="GO16" s="64">
        <f t="shared" si="110"/>
        <v>0</v>
      </c>
      <c r="GP16" s="64">
        <f t="shared" si="111"/>
        <v>0</v>
      </c>
      <c r="GQ16" s="64">
        <f t="shared" si="112"/>
        <v>0</v>
      </c>
      <c r="GR16" s="64">
        <f t="shared" si="113"/>
        <v>0</v>
      </c>
      <c r="GS16" s="148">
        <f t="shared" si="114"/>
        <v>0</v>
      </c>
    </row>
    <row r="17" spans="1:201" x14ac:dyDescent="0.2">
      <c r="A17" s="104">
        <v>11</v>
      </c>
      <c r="B17" s="3" t="s">
        <v>11</v>
      </c>
      <c r="C17" s="71">
        <v>13349</v>
      </c>
      <c r="D17" s="71">
        <v>623</v>
      </c>
      <c r="E17" s="71">
        <f t="shared" si="0"/>
        <v>0.95541082164328661</v>
      </c>
      <c r="F17" s="105">
        <f t="shared" si="1"/>
        <v>4.4589178356713388E-2</v>
      </c>
      <c r="G17" s="147">
        <v>282954.12</v>
      </c>
      <c r="H17" s="64">
        <f t="shared" si="2"/>
        <v>70739</v>
      </c>
      <c r="I17" s="64">
        <f t="shared" si="3"/>
        <v>70739</v>
      </c>
      <c r="J17" s="64">
        <f t="shared" si="4"/>
        <v>70739</v>
      </c>
      <c r="K17" s="64">
        <f t="shared" si="5"/>
        <v>70737.119999999995</v>
      </c>
      <c r="L17" s="64">
        <f t="shared" si="115"/>
        <v>270337</v>
      </c>
      <c r="M17" s="64">
        <f t="shared" si="116"/>
        <v>67584</v>
      </c>
      <c r="N17" s="64">
        <f t="shared" si="117"/>
        <v>67584</v>
      </c>
      <c r="O17" s="64">
        <f t="shared" si="118"/>
        <v>67584</v>
      </c>
      <c r="P17" s="64">
        <f t="shared" si="119"/>
        <v>67585</v>
      </c>
      <c r="Q17" s="64">
        <f t="shared" si="6"/>
        <v>12617.119999999995</v>
      </c>
      <c r="R17" s="64">
        <f t="shared" si="7"/>
        <v>3154</v>
      </c>
      <c r="S17" s="64">
        <f t="shared" si="8"/>
        <v>3154</v>
      </c>
      <c r="T17" s="64">
        <f t="shared" si="9"/>
        <v>3154</v>
      </c>
      <c r="U17" s="148">
        <f t="shared" si="10"/>
        <v>3155.1199999999953</v>
      </c>
      <c r="V17" s="147">
        <v>67169.25</v>
      </c>
      <c r="W17" s="64">
        <f t="shared" si="11"/>
        <v>16792</v>
      </c>
      <c r="X17" s="64">
        <f t="shared" si="12"/>
        <v>16792</v>
      </c>
      <c r="Y17" s="64">
        <f t="shared" si="13"/>
        <v>16792</v>
      </c>
      <c r="Z17" s="64">
        <f t="shared" si="14"/>
        <v>16793.25</v>
      </c>
      <c r="AA17" s="64">
        <f t="shared" si="120"/>
        <v>64174</v>
      </c>
      <c r="AB17" s="64">
        <f t="shared" si="121"/>
        <v>16044</v>
      </c>
      <c r="AC17" s="64">
        <f t="shared" si="122"/>
        <v>16044</v>
      </c>
      <c r="AD17" s="64">
        <f t="shared" si="123"/>
        <v>16044</v>
      </c>
      <c r="AE17" s="64">
        <f t="shared" si="124"/>
        <v>16042</v>
      </c>
      <c r="AF17" s="64">
        <f t="shared" si="15"/>
        <v>2995.25</v>
      </c>
      <c r="AG17" s="64">
        <f t="shared" si="16"/>
        <v>749</v>
      </c>
      <c r="AH17" s="64">
        <f t="shared" si="17"/>
        <v>749</v>
      </c>
      <c r="AI17" s="64">
        <f t="shared" si="18"/>
        <v>749</v>
      </c>
      <c r="AJ17" s="148">
        <f t="shared" si="19"/>
        <v>748.25</v>
      </c>
      <c r="AK17" s="147">
        <v>0</v>
      </c>
      <c r="AL17" s="64">
        <f t="shared" si="20"/>
        <v>0</v>
      </c>
      <c r="AM17" s="64">
        <f t="shared" si="21"/>
        <v>0</v>
      </c>
      <c r="AN17" s="64">
        <f t="shared" si="22"/>
        <v>0</v>
      </c>
      <c r="AO17" s="64">
        <f t="shared" si="23"/>
        <v>0</v>
      </c>
      <c r="AP17" s="64">
        <f t="shared" si="125"/>
        <v>0</v>
      </c>
      <c r="AQ17" s="64">
        <f t="shared" si="126"/>
        <v>0</v>
      </c>
      <c r="AR17" s="64">
        <f t="shared" si="127"/>
        <v>0</v>
      </c>
      <c r="AS17" s="64">
        <f t="shared" si="128"/>
        <v>0</v>
      </c>
      <c r="AT17" s="64">
        <f t="shared" si="129"/>
        <v>0</v>
      </c>
      <c r="AU17" s="64">
        <f t="shared" si="24"/>
        <v>0</v>
      </c>
      <c r="AV17" s="64">
        <f t="shared" si="25"/>
        <v>0</v>
      </c>
      <c r="AW17" s="64">
        <f t="shared" si="26"/>
        <v>0</v>
      </c>
      <c r="AX17" s="64">
        <f t="shared" si="27"/>
        <v>0</v>
      </c>
      <c r="AY17" s="148">
        <f t="shared" si="28"/>
        <v>0</v>
      </c>
      <c r="AZ17" s="147">
        <v>0</v>
      </c>
      <c r="BA17" s="64">
        <f t="shared" si="29"/>
        <v>0</v>
      </c>
      <c r="BB17" s="64">
        <f t="shared" si="30"/>
        <v>0</v>
      </c>
      <c r="BC17" s="64">
        <f t="shared" si="31"/>
        <v>0</v>
      </c>
      <c r="BD17" s="64">
        <f t="shared" si="32"/>
        <v>0</v>
      </c>
      <c r="BE17" s="18">
        <f t="shared" si="130"/>
        <v>0</v>
      </c>
      <c r="BF17" s="18">
        <f t="shared" si="131"/>
        <v>0</v>
      </c>
      <c r="BG17" s="18">
        <f t="shared" si="132"/>
        <v>0</v>
      </c>
      <c r="BH17" s="18">
        <f t="shared" si="133"/>
        <v>0</v>
      </c>
      <c r="BI17" s="18">
        <f t="shared" si="134"/>
        <v>0</v>
      </c>
      <c r="BJ17" s="18">
        <f t="shared" si="33"/>
        <v>0</v>
      </c>
      <c r="BK17" s="18">
        <f t="shared" si="34"/>
        <v>0</v>
      </c>
      <c r="BL17" s="18">
        <f t="shared" si="35"/>
        <v>0</v>
      </c>
      <c r="BM17" s="18">
        <f t="shared" si="36"/>
        <v>0</v>
      </c>
      <c r="BN17" s="85">
        <f t="shared" si="37"/>
        <v>0</v>
      </c>
      <c r="BO17" s="147">
        <v>139538.04000000004</v>
      </c>
      <c r="BP17" s="64">
        <f t="shared" si="135"/>
        <v>139538.04000000004</v>
      </c>
      <c r="BQ17" s="64">
        <v>0</v>
      </c>
      <c r="BR17" s="64">
        <v>0</v>
      </c>
      <c r="BS17" s="64">
        <v>0</v>
      </c>
      <c r="BT17" s="64">
        <f t="shared" si="136"/>
        <v>133316</v>
      </c>
      <c r="BU17" s="64">
        <f t="shared" si="137"/>
        <v>133316</v>
      </c>
      <c r="BV17" s="64">
        <v>0</v>
      </c>
      <c r="BW17" s="64">
        <v>0</v>
      </c>
      <c r="BX17" s="64">
        <v>0</v>
      </c>
      <c r="BY17" s="64">
        <f t="shared" si="138"/>
        <v>6222.0400000000373</v>
      </c>
      <c r="BZ17" s="64">
        <f t="shared" si="139"/>
        <v>6222.0400000000373</v>
      </c>
      <c r="CA17" s="64">
        <f t="shared" si="140"/>
        <v>0</v>
      </c>
      <c r="CB17" s="64">
        <f t="shared" si="141"/>
        <v>0</v>
      </c>
      <c r="CC17" s="64">
        <f t="shared" si="142"/>
        <v>0</v>
      </c>
      <c r="CD17" s="147">
        <v>0</v>
      </c>
      <c r="CE17" s="64">
        <f t="shared" si="43"/>
        <v>0</v>
      </c>
      <c r="CF17" s="64">
        <f t="shared" si="44"/>
        <v>0</v>
      </c>
      <c r="CG17" s="64">
        <f t="shared" si="45"/>
        <v>0</v>
      </c>
      <c r="CH17" s="64">
        <f t="shared" si="46"/>
        <v>0</v>
      </c>
      <c r="CI17" s="64">
        <f t="shared" si="143"/>
        <v>0</v>
      </c>
      <c r="CJ17" s="64">
        <f t="shared" si="144"/>
        <v>0</v>
      </c>
      <c r="CK17" s="64">
        <f t="shared" si="145"/>
        <v>0</v>
      </c>
      <c r="CL17" s="64">
        <f t="shared" si="146"/>
        <v>0</v>
      </c>
      <c r="CM17" s="64">
        <f t="shared" si="147"/>
        <v>0</v>
      </c>
      <c r="CN17" s="64">
        <f t="shared" si="47"/>
        <v>0</v>
      </c>
      <c r="CO17" s="64">
        <f t="shared" si="48"/>
        <v>0</v>
      </c>
      <c r="CP17" s="64">
        <f t="shared" si="49"/>
        <v>0</v>
      </c>
      <c r="CQ17" s="64">
        <f t="shared" si="50"/>
        <v>0</v>
      </c>
      <c r="CR17" s="148">
        <f t="shared" si="51"/>
        <v>0</v>
      </c>
      <c r="CS17" s="147">
        <v>0</v>
      </c>
      <c r="CT17" s="64">
        <f t="shared" si="52"/>
        <v>0</v>
      </c>
      <c r="CU17" s="64">
        <f t="shared" si="53"/>
        <v>0</v>
      </c>
      <c r="CV17" s="64">
        <f t="shared" si="54"/>
        <v>0</v>
      </c>
      <c r="CW17" s="64">
        <f t="shared" si="55"/>
        <v>0</v>
      </c>
      <c r="CX17" s="64">
        <f t="shared" si="148"/>
        <v>0</v>
      </c>
      <c r="CY17" s="64">
        <f t="shared" si="149"/>
        <v>0</v>
      </c>
      <c r="CZ17" s="64">
        <f t="shared" si="150"/>
        <v>0</v>
      </c>
      <c r="DA17" s="64">
        <f t="shared" si="151"/>
        <v>0</v>
      </c>
      <c r="DB17" s="64">
        <f t="shared" si="152"/>
        <v>0</v>
      </c>
      <c r="DC17" s="64">
        <f t="shared" si="56"/>
        <v>0</v>
      </c>
      <c r="DD17" s="64">
        <f t="shared" si="57"/>
        <v>0</v>
      </c>
      <c r="DE17" s="64">
        <f t="shared" si="58"/>
        <v>0</v>
      </c>
      <c r="DF17" s="64">
        <f t="shared" si="59"/>
        <v>0</v>
      </c>
      <c r="DG17" s="148">
        <f t="shared" si="60"/>
        <v>0</v>
      </c>
      <c r="DH17" s="147">
        <v>0</v>
      </c>
      <c r="DI17" s="64">
        <f t="shared" si="61"/>
        <v>0</v>
      </c>
      <c r="DJ17" s="64">
        <f t="shared" si="62"/>
        <v>0</v>
      </c>
      <c r="DK17" s="64">
        <f t="shared" si="63"/>
        <v>0</v>
      </c>
      <c r="DL17" s="64">
        <f t="shared" si="64"/>
        <v>0</v>
      </c>
      <c r="DM17" s="64">
        <f t="shared" si="153"/>
        <v>0</v>
      </c>
      <c r="DN17" s="64">
        <f t="shared" si="154"/>
        <v>0</v>
      </c>
      <c r="DO17" s="64">
        <f t="shared" si="155"/>
        <v>0</v>
      </c>
      <c r="DP17" s="64">
        <f t="shared" si="156"/>
        <v>0</v>
      </c>
      <c r="DQ17" s="64">
        <f t="shared" si="157"/>
        <v>0</v>
      </c>
      <c r="DR17" s="64">
        <f t="shared" si="65"/>
        <v>0</v>
      </c>
      <c r="DS17" s="64">
        <f t="shared" si="66"/>
        <v>0</v>
      </c>
      <c r="DT17" s="64">
        <f t="shared" si="67"/>
        <v>0</v>
      </c>
      <c r="DU17" s="64">
        <f t="shared" si="68"/>
        <v>0</v>
      </c>
      <c r="DV17" s="148">
        <f t="shared" si="69"/>
        <v>0</v>
      </c>
      <c r="DW17" s="147">
        <v>0</v>
      </c>
      <c r="DX17" s="64">
        <f t="shared" si="70"/>
        <v>0</v>
      </c>
      <c r="DY17" s="64">
        <f t="shared" si="71"/>
        <v>0</v>
      </c>
      <c r="DZ17" s="64">
        <f t="shared" si="72"/>
        <v>0</v>
      </c>
      <c r="EA17" s="64">
        <f t="shared" si="73"/>
        <v>0</v>
      </c>
      <c r="EB17" s="64">
        <f t="shared" si="158"/>
        <v>0</v>
      </c>
      <c r="EC17" s="64">
        <f t="shared" si="159"/>
        <v>0</v>
      </c>
      <c r="ED17" s="64">
        <f t="shared" si="160"/>
        <v>0</v>
      </c>
      <c r="EE17" s="64">
        <f t="shared" si="161"/>
        <v>0</v>
      </c>
      <c r="EF17" s="64">
        <f t="shared" si="162"/>
        <v>0</v>
      </c>
      <c r="EG17" s="64">
        <f t="shared" si="74"/>
        <v>0</v>
      </c>
      <c r="EH17" s="64">
        <f t="shared" si="75"/>
        <v>0</v>
      </c>
      <c r="EI17" s="64">
        <f t="shared" si="76"/>
        <v>0</v>
      </c>
      <c r="EJ17" s="64">
        <f t="shared" si="77"/>
        <v>0</v>
      </c>
      <c r="EK17" s="148">
        <f t="shared" si="78"/>
        <v>0</v>
      </c>
      <c r="EL17" s="147">
        <v>0</v>
      </c>
      <c r="EM17" s="64">
        <f t="shared" si="79"/>
        <v>0</v>
      </c>
      <c r="EN17" s="64">
        <f t="shared" si="80"/>
        <v>0</v>
      </c>
      <c r="EO17" s="64">
        <f t="shared" si="81"/>
        <v>0</v>
      </c>
      <c r="EP17" s="64">
        <f t="shared" si="82"/>
        <v>0</v>
      </c>
      <c r="EQ17" s="64">
        <f t="shared" si="163"/>
        <v>0</v>
      </c>
      <c r="ER17" s="64">
        <f t="shared" si="164"/>
        <v>0</v>
      </c>
      <c r="ES17" s="64">
        <f t="shared" si="165"/>
        <v>0</v>
      </c>
      <c r="ET17" s="64">
        <f t="shared" si="166"/>
        <v>0</v>
      </c>
      <c r="EU17" s="64">
        <f t="shared" si="167"/>
        <v>0</v>
      </c>
      <c r="EV17" s="64">
        <f t="shared" si="83"/>
        <v>0</v>
      </c>
      <c r="EW17" s="64">
        <f t="shared" si="84"/>
        <v>0</v>
      </c>
      <c r="EX17" s="64">
        <f t="shared" si="85"/>
        <v>0</v>
      </c>
      <c r="EY17" s="64">
        <f t="shared" si="86"/>
        <v>0</v>
      </c>
      <c r="EZ17" s="148">
        <f t="shared" si="87"/>
        <v>0</v>
      </c>
      <c r="FA17" s="147">
        <v>0</v>
      </c>
      <c r="FB17" s="64">
        <f t="shared" si="88"/>
        <v>0</v>
      </c>
      <c r="FC17" s="64">
        <f t="shared" si="89"/>
        <v>0</v>
      </c>
      <c r="FD17" s="64">
        <f t="shared" si="90"/>
        <v>0</v>
      </c>
      <c r="FE17" s="64">
        <f t="shared" si="91"/>
        <v>0</v>
      </c>
      <c r="FF17" s="64">
        <f t="shared" si="168"/>
        <v>0</v>
      </c>
      <c r="FG17" s="64">
        <f t="shared" si="169"/>
        <v>0</v>
      </c>
      <c r="FH17" s="64">
        <f t="shared" si="170"/>
        <v>0</v>
      </c>
      <c r="FI17" s="64">
        <f t="shared" si="171"/>
        <v>0</v>
      </c>
      <c r="FJ17" s="64">
        <f t="shared" si="172"/>
        <v>0</v>
      </c>
      <c r="FK17" s="64">
        <f t="shared" si="92"/>
        <v>0</v>
      </c>
      <c r="FL17" s="64">
        <f t="shared" si="93"/>
        <v>0</v>
      </c>
      <c r="FM17" s="64">
        <f t="shared" si="94"/>
        <v>0</v>
      </c>
      <c r="FN17" s="64">
        <f t="shared" si="95"/>
        <v>0</v>
      </c>
      <c r="FO17" s="148">
        <f t="shared" si="96"/>
        <v>0</v>
      </c>
      <c r="FP17" s="147">
        <v>0</v>
      </c>
      <c r="FQ17" s="64">
        <f t="shared" si="97"/>
        <v>0</v>
      </c>
      <c r="FR17" s="64">
        <f t="shared" si="98"/>
        <v>0</v>
      </c>
      <c r="FS17" s="64">
        <f t="shared" si="99"/>
        <v>0</v>
      </c>
      <c r="FT17" s="64">
        <f t="shared" si="100"/>
        <v>0</v>
      </c>
      <c r="FU17" s="64">
        <f t="shared" si="173"/>
        <v>0</v>
      </c>
      <c r="FV17" s="64">
        <f t="shared" si="174"/>
        <v>0</v>
      </c>
      <c r="FW17" s="64">
        <f t="shared" si="175"/>
        <v>0</v>
      </c>
      <c r="FX17" s="64">
        <f t="shared" si="176"/>
        <v>0</v>
      </c>
      <c r="FY17" s="64">
        <f t="shared" si="177"/>
        <v>0</v>
      </c>
      <c r="FZ17" s="64">
        <f t="shared" si="101"/>
        <v>0</v>
      </c>
      <c r="GA17" s="64">
        <f t="shared" si="102"/>
        <v>0</v>
      </c>
      <c r="GB17" s="64">
        <f t="shared" si="103"/>
        <v>0</v>
      </c>
      <c r="GC17" s="64">
        <f t="shared" si="104"/>
        <v>0</v>
      </c>
      <c r="GD17" s="148">
        <f t="shared" si="105"/>
        <v>0</v>
      </c>
      <c r="GE17" s="147">
        <v>0</v>
      </c>
      <c r="GF17" s="64">
        <f t="shared" si="106"/>
        <v>0</v>
      </c>
      <c r="GG17" s="64">
        <f t="shared" si="107"/>
        <v>0</v>
      </c>
      <c r="GH17" s="64">
        <f t="shared" si="108"/>
        <v>0</v>
      </c>
      <c r="GI17" s="64">
        <f t="shared" si="109"/>
        <v>0</v>
      </c>
      <c r="GJ17" s="64">
        <f t="shared" si="178"/>
        <v>0</v>
      </c>
      <c r="GK17" s="64">
        <f t="shared" si="179"/>
        <v>0</v>
      </c>
      <c r="GL17" s="64">
        <f t="shared" si="180"/>
        <v>0</v>
      </c>
      <c r="GM17" s="64">
        <f t="shared" si="181"/>
        <v>0</v>
      </c>
      <c r="GN17" s="64">
        <f t="shared" si="182"/>
        <v>0</v>
      </c>
      <c r="GO17" s="64">
        <f t="shared" si="110"/>
        <v>0</v>
      </c>
      <c r="GP17" s="64">
        <f t="shared" si="111"/>
        <v>0</v>
      </c>
      <c r="GQ17" s="64">
        <f t="shared" si="112"/>
        <v>0</v>
      </c>
      <c r="GR17" s="64">
        <f t="shared" si="113"/>
        <v>0</v>
      </c>
      <c r="GS17" s="148">
        <f t="shared" si="114"/>
        <v>0</v>
      </c>
    </row>
    <row r="18" spans="1:201" x14ac:dyDescent="0.2">
      <c r="A18" s="104">
        <v>12</v>
      </c>
      <c r="B18" s="3" t="s">
        <v>12</v>
      </c>
      <c r="C18" s="71">
        <v>5281</v>
      </c>
      <c r="D18" s="71">
        <v>10241</v>
      </c>
      <c r="E18" s="71">
        <f t="shared" si="0"/>
        <v>0.34022677490014175</v>
      </c>
      <c r="F18" s="105">
        <f t="shared" si="1"/>
        <v>0.65977322509985825</v>
      </c>
      <c r="G18" s="147">
        <v>243790.92</v>
      </c>
      <c r="H18" s="64">
        <f t="shared" si="2"/>
        <v>60948</v>
      </c>
      <c r="I18" s="64">
        <f t="shared" si="3"/>
        <v>60948</v>
      </c>
      <c r="J18" s="64">
        <f t="shared" si="4"/>
        <v>60948</v>
      </c>
      <c r="K18" s="64">
        <f t="shared" si="5"/>
        <v>60946.920000000013</v>
      </c>
      <c r="L18" s="64">
        <f t="shared" si="115"/>
        <v>82944</v>
      </c>
      <c r="M18" s="64">
        <f t="shared" si="116"/>
        <v>20736</v>
      </c>
      <c r="N18" s="64">
        <f t="shared" si="117"/>
        <v>20736</v>
      </c>
      <c r="O18" s="64">
        <f t="shared" si="118"/>
        <v>20736</v>
      </c>
      <c r="P18" s="64">
        <f t="shared" si="119"/>
        <v>20736</v>
      </c>
      <c r="Q18" s="64">
        <f t="shared" si="6"/>
        <v>160846.92000000001</v>
      </c>
      <c r="R18" s="64">
        <f t="shared" si="7"/>
        <v>40212</v>
      </c>
      <c r="S18" s="64">
        <f t="shared" si="8"/>
        <v>40212</v>
      </c>
      <c r="T18" s="64">
        <f t="shared" si="9"/>
        <v>40212</v>
      </c>
      <c r="U18" s="148">
        <f t="shared" si="10"/>
        <v>40210.920000000013</v>
      </c>
      <c r="V18" s="147">
        <v>0</v>
      </c>
      <c r="W18" s="64">
        <f t="shared" si="11"/>
        <v>0</v>
      </c>
      <c r="X18" s="64">
        <f t="shared" si="12"/>
        <v>0</v>
      </c>
      <c r="Y18" s="64">
        <f t="shared" si="13"/>
        <v>0</v>
      </c>
      <c r="Z18" s="64">
        <f t="shared" si="14"/>
        <v>0</v>
      </c>
      <c r="AA18" s="64">
        <f t="shared" si="120"/>
        <v>0</v>
      </c>
      <c r="AB18" s="64">
        <f t="shared" si="121"/>
        <v>0</v>
      </c>
      <c r="AC18" s="64">
        <f t="shared" si="122"/>
        <v>0</v>
      </c>
      <c r="AD18" s="64">
        <f t="shared" si="123"/>
        <v>0</v>
      </c>
      <c r="AE18" s="64">
        <f t="shared" si="124"/>
        <v>0</v>
      </c>
      <c r="AF18" s="64">
        <f t="shared" si="15"/>
        <v>0</v>
      </c>
      <c r="AG18" s="64">
        <f t="shared" si="16"/>
        <v>0</v>
      </c>
      <c r="AH18" s="64">
        <f t="shared" si="17"/>
        <v>0</v>
      </c>
      <c r="AI18" s="64">
        <f t="shared" si="18"/>
        <v>0</v>
      </c>
      <c r="AJ18" s="148">
        <f t="shared" si="19"/>
        <v>0</v>
      </c>
      <c r="AK18" s="147">
        <v>0</v>
      </c>
      <c r="AL18" s="64">
        <f t="shared" si="20"/>
        <v>0</v>
      </c>
      <c r="AM18" s="64">
        <f t="shared" si="21"/>
        <v>0</v>
      </c>
      <c r="AN18" s="64">
        <f t="shared" si="22"/>
        <v>0</v>
      </c>
      <c r="AO18" s="64">
        <f t="shared" si="23"/>
        <v>0</v>
      </c>
      <c r="AP18" s="64">
        <f t="shared" si="125"/>
        <v>0</v>
      </c>
      <c r="AQ18" s="64">
        <f t="shared" si="126"/>
        <v>0</v>
      </c>
      <c r="AR18" s="64">
        <f t="shared" si="127"/>
        <v>0</v>
      </c>
      <c r="AS18" s="64">
        <f t="shared" si="128"/>
        <v>0</v>
      </c>
      <c r="AT18" s="64">
        <f t="shared" si="129"/>
        <v>0</v>
      </c>
      <c r="AU18" s="64">
        <f t="shared" si="24"/>
        <v>0</v>
      </c>
      <c r="AV18" s="64">
        <f t="shared" si="25"/>
        <v>0</v>
      </c>
      <c r="AW18" s="64">
        <f t="shared" si="26"/>
        <v>0</v>
      </c>
      <c r="AX18" s="64">
        <f t="shared" si="27"/>
        <v>0</v>
      </c>
      <c r="AY18" s="148">
        <f t="shared" si="28"/>
        <v>0</v>
      </c>
      <c r="AZ18" s="147">
        <v>0</v>
      </c>
      <c r="BA18" s="64">
        <f t="shared" si="29"/>
        <v>0</v>
      </c>
      <c r="BB18" s="64">
        <f t="shared" si="30"/>
        <v>0</v>
      </c>
      <c r="BC18" s="64">
        <f t="shared" si="31"/>
        <v>0</v>
      </c>
      <c r="BD18" s="64">
        <f t="shared" si="32"/>
        <v>0</v>
      </c>
      <c r="BE18" s="18">
        <f t="shared" si="130"/>
        <v>0</v>
      </c>
      <c r="BF18" s="18">
        <f t="shared" si="131"/>
        <v>0</v>
      </c>
      <c r="BG18" s="18">
        <f t="shared" si="132"/>
        <v>0</v>
      </c>
      <c r="BH18" s="18">
        <f t="shared" si="133"/>
        <v>0</v>
      </c>
      <c r="BI18" s="18">
        <f t="shared" si="134"/>
        <v>0</v>
      </c>
      <c r="BJ18" s="18">
        <f t="shared" si="33"/>
        <v>0</v>
      </c>
      <c r="BK18" s="18">
        <f t="shared" si="34"/>
        <v>0</v>
      </c>
      <c r="BL18" s="18">
        <f t="shared" si="35"/>
        <v>0</v>
      </c>
      <c r="BM18" s="18">
        <f t="shared" si="36"/>
        <v>0</v>
      </c>
      <c r="BN18" s="85">
        <f t="shared" si="37"/>
        <v>0</v>
      </c>
      <c r="BO18" s="147">
        <v>62604.800000000017</v>
      </c>
      <c r="BP18" s="64">
        <f t="shared" si="135"/>
        <v>62604.800000000017</v>
      </c>
      <c r="BQ18" s="64">
        <v>0</v>
      </c>
      <c r="BR18" s="64">
        <v>0</v>
      </c>
      <c r="BS18" s="64">
        <v>0</v>
      </c>
      <c r="BT18" s="64">
        <f t="shared" si="136"/>
        <v>21300</v>
      </c>
      <c r="BU18" s="64">
        <f t="shared" si="137"/>
        <v>21300</v>
      </c>
      <c r="BV18" s="64">
        <v>0</v>
      </c>
      <c r="BW18" s="64">
        <v>0</v>
      </c>
      <c r="BX18" s="64">
        <v>0</v>
      </c>
      <c r="BY18" s="64">
        <f t="shared" si="138"/>
        <v>41304.800000000017</v>
      </c>
      <c r="BZ18" s="64">
        <f t="shared" si="139"/>
        <v>41304.800000000017</v>
      </c>
      <c r="CA18" s="64">
        <f t="shared" si="140"/>
        <v>0</v>
      </c>
      <c r="CB18" s="64">
        <f t="shared" si="141"/>
        <v>0</v>
      </c>
      <c r="CC18" s="64">
        <f t="shared" si="142"/>
        <v>0</v>
      </c>
      <c r="CD18" s="147">
        <v>0</v>
      </c>
      <c r="CE18" s="64">
        <f t="shared" si="43"/>
        <v>0</v>
      </c>
      <c r="CF18" s="64">
        <f t="shared" si="44"/>
        <v>0</v>
      </c>
      <c r="CG18" s="64">
        <f t="shared" si="45"/>
        <v>0</v>
      </c>
      <c r="CH18" s="64">
        <f t="shared" si="46"/>
        <v>0</v>
      </c>
      <c r="CI18" s="64">
        <f t="shared" si="143"/>
        <v>0</v>
      </c>
      <c r="CJ18" s="64">
        <f t="shared" si="144"/>
        <v>0</v>
      </c>
      <c r="CK18" s="64">
        <f t="shared" si="145"/>
        <v>0</v>
      </c>
      <c r="CL18" s="64">
        <f t="shared" si="146"/>
        <v>0</v>
      </c>
      <c r="CM18" s="64">
        <f t="shared" si="147"/>
        <v>0</v>
      </c>
      <c r="CN18" s="64">
        <f t="shared" si="47"/>
        <v>0</v>
      </c>
      <c r="CO18" s="64">
        <f t="shared" si="48"/>
        <v>0</v>
      </c>
      <c r="CP18" s="64">
        <f t="shared" si="49"/>
        <v>0</v>
      </c>
      <c r="CQ18" s="64">
        <f t="shared" si="50"/>
        <v>0</v>
      </c>
      <c r="CR18" s="148">
        <f t="shared" si="51"/>
        <v>0</v>
      </c>
      <c r="CS18" s="147">
        <v>0</v>
      </c>
      <c r="CT18" s="64">
        <f t="shared" si="52"/>
        <v>0</v>
      </c>
      <c r="CU18" s="64">
        <f t="shared" si="53"/>
        <v>0</v>
      </c>
      <c r="CV18" s="64">
        <f t="shared" si="54"/>
        <v>0</v>
      </c>
      <c r="CW18" s="64">
        <f t="shared" si="55"/>
        <v>0</v>
      </c>
      <c r="CX18" s="64">
        <f t="shared" si="148"/>
        <v>0</v>
      </c>
      <c r="CY18" s="64">
        <f t="shared" si="149"/>
        <v>0</v>
      </c>
      <c r="CZ18" s="64">
        <f t="shared" si="150"/>
        <v>0</v>
      </c>
      <c r="DA18" s="64">
        <f t="shared" si="151"/>
        <v>0</v>
      </c>
      <c r="DB18" s="64">
        <f t="shared" si="152"/>
        <v>0</v>
      </c>
      <c r="DC18" s="64">
        <f t="shared" si="56"/>
        <v>0</v>
      </c>
      <c r="DD18" s="64">
        <f t="shared" si="57"/>
        <v>0</v>
      </c>
      <c r="DE18" s="64">
        <f t="shared" si="58"/>
        <v>0</v>
      </c>
      <c r="DF18" s="64">
        <f t="shared" si="59"/>
        <v>0</v>
      </c>
      <c r="DG18" s="148">
        <f t="shared" si="60"/>
        <v>0</v>
      </c>
      <c r="DH18" s="147">
        <v>0</v>
      </c>
      <c r="DI18" s="64">
        <f t="shared" si="61"/>
        <v>0</v>
      </c>
      <c r="DJ18" s="64">
        <f t="shared" si="62"/>
        <v>0</v>
      </c>
      <c r="DK18" s="64">
        <f t="shared" si="63"/>
        <v>0</v>
      </c>
      <c r="DL18" s="64">
        <f t="shared" si="64"/>
        <v>0</v>
      </c>
      <c r="DM18" s="64">
        <f t="shared" si="153"/>
        <v>0</v>
      </c>
      <c r="DN18" s="64">
        <f t="shared" si="154"/>
        <v>0</v>
      </c>
      <c r="DO18" s="64">
        <f t="shared" si="155"/>
        <v>0</v>
      </c>
      <c r="DP18" s="64">
        <f t="shared" si="156"/>
        <v>0</v>
      </c>
      <c r="DQ18" s="64">
        <f t="shared" si="157"/>
        <v>0</v>
      </c>
      <c r="DR18" s="64">
        <f t="shared" si="65"/>
        <v>0</v>
      </c>
      <c r="DS18" s="64">
        <f t="shared" si="66"/>
        <v>0</v>
      </c>
      <c r="DT18" s="64">
        <f t="shared" si="67"/>
        <v>0</v>
      </c>
      <c r="DU18" s="64">
        <f t="shared" si="68"/>
        <v>0</v>
      </c>
      <c r="DV18" s="148">
        <f t="shared" si="69"/>
        <v>0</v>
      </c>
      <c r="DW18" s="147">
        <v>0</v>
      </c>
      <c r="DX18" s="64">
        <f t="shared" si="70"/>
        <v>0</v>
      </c>
      <c r="DY18" s="64">
        <f t="shared" si="71"/>
        <v>0</v>
      </c>
      <c r="DZ18" s="64">
        <f t="shared" si="72"/>
        <v>0</v>
      </c>
      <c r="EA18" s="64">
        <f t="shared" si="73"/>
        <v>0</v>
      </c>
      <c r="EB18" s="64">
        <f t="shared" si="158"/>
        <v>0</v>
      </c>
      <c r="EC18" s="64">
        <f t="shared" si="159"/>
        <v>0</v>
      </c>
      <c r="ED18" s="64">
        <f t="shared" si="160"/>
        <v>0</v>
      </c>
      <c r="EE18" s="64">
        <f t="shared" si="161"/>
        <v>0</v>
      </c>
      <c r="EF18" s="64">
        <f t="shared" si="162"/>
        <v>0</v>
      </c>
      <c r="EG18" s="64">
        <f t="shared" si="74"/>
        <v>0</v>
      </c>
      <c r="EH18" s="64">
        <f t="shared" si="75"/>
        <v>0</v>
      </c>
      <c r="EI18" s="64">
        <f t="shared" si="76"/>
        <v>0</v>
      </c>
      <c r="EJ18" s="64">
        <f t="shared" si="77"/>
        <v>0</v>
      </c>
      <c r="EK18" s="148">
        <f t="shared" si="78"/>
        <v>0</v>
      </c>
      <c r="EL18" s="147">
        <v>0</v>
      </c>
      <c r="EM18" s="64">
        <f t="shared" si="79"/>
        <v>0</v>
      </c>
      <c r="EN18" s="64">
        <f t="shared" si="80"/>
        <v>0</v>
      </c>
      <c r="EO18" s="64">
        <f t="shared" si="81"/>
        <v>0</v>
      </c>
      <c r="EP18" s="64">
        <f t="shared" si="82"/>
        <v>0</v>
      </c>
      <c r="EQ18" s="64">
        <f t="shared" si="163"/>
        <v>0</v>
      </c>
      <c r="ER18" s="64">
        <f t="shared" si="164"/>
        <v>0</v>
      </c>
      <c r="ES18" s="64">
        <f t="shared" si="165"/>
        <v>0</v>
      </c>
      <c r="ET18" s="64">
        <f t="shared" si="166"/>
        <v>0</v>
      </c>
      <c r="EU18" s="64">
        <f t="shared" si="167"/>
        <v>0</v>
      </c>
      <c r="EV18" s="64">
        <f t="shared" si="83"/>
        <v>0</v>
      </c>
      <c r="EW18" s="64">
        <f t="shared" si="84"/>
        <v>0</v>
      </c>
      <c r="EX18" s="64">
        <f t="shared" si="85"/>
        <v>0</v>
      </c>
      <c r="EY18" s="64">
        <f t="shared" si="86"/>
        <v>0</v>
      </c>
      <c r="EZ18" s="148">
        <f t="shared" si="87"/>
        <v>0</v>
      </c>
      <c r="FA18" s="147">
        <v>0</v>
      </c>
      <c r="FB18" s="64">
        <f t="shared" si="88"/>
        <v>0</v>
      </c>
      <c r="FC18" s="64">
        <f t="shared" si="89"/>
        <v>0</v>
      </c>
      <c r="FD18" s="64">
        <f t="shared" si="90"/>
        <v>0</v>
      </c>
      <c r="FE18" s="64">
        <f t="shared" si="91"/>
        <v>0</v>
      </c>
      <c r="FF18" s="64">
        <f t="shared" si="168"/>
        <v>0</v>
      </c>
      <c r="FG18" s="64">
        <f t="shared" si="169"/>
        <v>0</v>
      </c>
      <c r="FH18" s="64">
        <f t="shared" si="170"/>
        <v>0</v>
      </c>
      <c r="FI18" s="64">
        <f t="shared" si="171"/>
        <v>0</v>
      </c>
      <c r="FJ18" s="64">
        <f t="shared" si="172"/>
        <v>0</v>
      </c>
      <c r="FK18" s="64">
        <f t="shared" si="92"/>
        <v>0</v>
      </c>
      <c r="FL18" s="64">
        <f t="shared" si="93"/>
        <v>0</v>
      </c>
      <c r="FM18" s="64">
        <f t="shared" si="94"/>
        <v>0</v>
      </c>
      <c r="FN18" s="64">
        <f t="shared" si="95"/>
        <v>0</v>
      </c>
      <c r="FO18" s="148">
        <f t="shared" si="96"/>
        <v>0</v>
      </c>
      <c r="FP18" s="147">
        <v>0</v>
      </c>
      <c r="FQ18" s="64">
        <f t="shared" si="97"/>
        <v>0</v>
      </c>
      <c r="FR18" s="64">
        <f t="shared" si="98"/>
        <v>0</v>
      </c>
      <c r="FS18" s="64">
        <f t="shared" si="99"/>
        <v>0</v>
      </c>
      <c r="FT18" s="64">
        <f t="shared" si="100"/>
        <v>0</v>
      </c>
      <c r="FU18" s="64">
        <f t="shared" si="173"/>
        <v>0</v>
      </c>
      <c r="FV18" s="64">
        <f t="shared" si="174"/>
        <v>0</v>
      </c>
      <c r="FW18" s="64">
        <f t="shared" si="175"/>
        <v>0</v>
      </c>
      <c r="FX18" s="64">
        <f t="shared" si="176"/>
        <v>0</v>
      </c>
      <c r="FY18" s="64">
        <f t="shared" si="177"/>
        <v>0</v>
      </c>
      <c r="FZ18" s="64">
        <f t="shared" si="101"/>
        <v>0</v>
      </c>
      <c r="GA18" s="64">
        <f t="shared" si="102"/>
        <v>0</v>
      </c>
      <c r="GB18" s="64">
        <f t="shared" si="103"/>
        <v>0</v>
      </c>
      <c r="GC18" s="64">
        <f t="shared" si="104"/>
        <v>0</v>
      </c>
      <c r="GD18" s="148">
        <f t="shared" si="105"/>
        <v>0</v>
      </c>
      <c r="GE18" s="147">
        <v>0</v>
      </c>
      <c r="GF18" s="64">
        <f t="shared" si="106"/>
        <v>0</v>
      </c>
      <c r="GG18" s="64">
        <f t="shared" si="107"/>
        <v>0</v>
      </c>
      <c r="GH18" s="64">
        <f t="shared" si="108"/>
        <v>0</v>
      </c>
      <c r="GI18" s="64">
        <f t="shared" si="109"/>
        <v>0</v>
      </c>
      <c r="GJ18" s="64">
        <f t="shared" si="178"/>
        <v>0</v>
      </c>
      <c r="GK18" s="64">
        <f t="shared" si="179"/>
        <v>0</v>
      </c>
      <c r="GL18" s="64">
        <f t="shared" si="180"/>
        <v>0</v>
      </c>
      <c r="GM18" s="64">
        <f t="shared" si="181"/>
        <v>0</v>
      </c>
      <c r="GN18" s="64">
        <f t="shared" si="182"/>
        <v>0</v>
      </c>
      <c r="GO18" s="64">
        <f t="shared" si="110"/>
        <v>0</v>
      </c>
      <c r="GP18" s="64">
        <f t="shared" si="111"/>
        <v>0</v>
      </c>
      <c r="GQ18" s="64">
        <f t="shared" si="112"/>
        <v>0</v>
      </c>
      <c r="GR18" s="64">
        <f t="shared" si="113"/>
        <v>0</v>
      </c>
      <c r="GS18" s="148">
        <f t="shared" si="114"/>
        <v>0</v>
      </c>
    </row>
    <row r="19" spans="1:201" x14ac:dyDescent="0.2">
      <c r="A19" s="104">
        <v>13</v>
      </c>
      <c r="B19" s="3" t="s">
        <v>13</v>
      </c>
      <c r="C19" s="71">
        <v>765</v>
      </c>
      <c r="D19" s="71">
        <v>14441</v>
      </c>
      <c r="E19" s="71">
        <f t="shared" si="0"/>
        <v>5.0309088517690385E-2</v>
      </c>
      <c r="F19" s="105">
        <f t="shared" si="1"/>
        <v>0.94969091148230966</v>
      </c>
      <c r="G19" s="147">
        <v>1664315.9500000002</v>
      </c>
      <c r="H19" s="64">
        <f t="shared" si="2"/>
        <v>416079</v>
      </c>
      <c r="I19" s="64">
        <f t="shared" si="3"/>
        <v>416079</v>
      </c>
      <c r="J19" s="64">
        <f t="shared" si="4"/>
        <v>416079</v>
      </c>
      <c r="K19" s="64">
        <f t="shared" si="5"/>
        <v>416078.95000000019</v>
      </c>
      <c r="L19" s="64">
        <f t="shared" si="115"/>
        <v>83730</v>
      </c>
      <c r="M19" s="64">
        <f t="shared" si="116"/>
        <v>20933</v>
      </c>
      <c r="N19" s="64">
        <f t="shared" si="117"/>
        <v>20933</v>
      </c>
      <c r="O19" s="64">
        <f t="shared" si="118"/>
        <v>20933</v>
      </c>
      <c r="P19" s="64">
        <f t="shared" si="119"/>
        <v>20931</v>
      </c>
      <c r="Q19" s="64">
        <f t="shared" si="6"/>
        <v>1580585.9500000002</v>
      </c>
      <c r="R19" s="64">
        <f t="shared" si="7"/>
        <v>395146</v>
      </c>
      <c r="S19" s="64">
        <f t="shared" si="8"/>
        <v>395146</v>
      </c>
      <c r="T19" s="64">
        <f t="shared" si="9"/>
        <v>395146</v>
      </c>
      <c r="U19" s="148">
        <f t="shared" si="10"/>
        <v>395147.95000000019</v>
      </c>
      <c r="V19" s="147">
        <v>1117093.9200000002</v>
      </c>
      <c r="W19" s="64">
        <f t="shared" si="11"/>
        <v>279273</v>
      </c>
      <c r="X19" s="64">
        <f t="shared" si="12"/>
        <v>279273</v>
      </c>
      <c r="Y19" s="64">
        <f t="shared" si="13"/>
        <v>279273</v>
      </c>
      <c r="Z19" s="64">
        <f t="shared" si="14"/>
        <v>279274.92000000016</v>
      </c>
      <c r="AA19" s="64">
        <f t="shared" si="120"/>
        <v>56200</v>
      </c>
      <c r="AB19" s="64">
        <f t="shared" si="121"/>
        <v>14050</v>
      </c>
      <c r="AC19" s="64">
        <f t="shared" si="122"/>
        <v>14050</v>
      </c>
      <c r="AD19" s="64">
        <f t="shared" si="123"/>
        <v>14050</v>
      </c>
      <c r="AE19" s="64">
        <f t="shared" si="124"/>
        <v>14050</v>
      </c>
      <c r="AF19" s="64">
        <f t="shared" si="15"/>
        <v>1060893.9200000002</v>
      </c>
      <c r="AG19" s="64">
        <f t="shared" si="16"/>
        <v>265223</v>
      </c>
      <c r="AH19" s="64">
        <f t="shared" si="17"/>
        <v>265223</v>
      </c>
      <c r="AI19" s="64">
        <f t="shared" si="18"/>
        <v>265223</v>
      </c>
      <c r="AJ19" s="148">
        <f t="shared" si="19"/>
        <v>265224.92000000016</v>
      </c>
      <c r="AK19" s="147">
        <v>0</v>
      </c>
      <c r="AL19" s="64">
        <f t="shared" si="20"/>
        <v>0</v>
      </c>
      <c r="AM19" s="64">
        <f t="shared" si="21"/>
        <v>0</v>
      </c>
      <c r="AN19" s="64">
        <f t="shared" si="22"/>
        <v>0</v>
      </c>
      <c r="AO19" s="64">
        <f t="shared" si="23"/>
        <v>0</v>
      </c>
      <c r="AP19" s="64">
        <f t="shared" si="125"/>
        <v>0</v>
      </c>
      <c r="AQ19" s="64">
        <f t="shared" si="126"/>
        <v>0</v>
      </c>
      <c r="AR19" s="64">
        <f t="shared" si="127"/>
        <v>0</v>
      </c>
      <c r="AS19" s="64">
        <f t="shared" si="128"/>
        <v>0</v>
      </c>
      <c r="AT19" s="64">
        <f t="shared" si="129"/>
        <v>0</v>
      </c>
      <c r="AU19" s="64">
        <f t="shared" si="24"/>
        <v>0</v>
      </c>
      <c r="AV19" s="64">
        <f t="shared" si="25"/>
        <v>0</v>
      </c>
      <c r="AW19" s="64">
        <f t="shared" si="26"/>
        <v>0</v>
      </c>
      <c r="AX19" s="64">
        <f t="shared" si="27"/>
        <v>0</v>
      </c>
      <c r="AY19" s="148">
        <f t="shared" si="28"/>
        <v>0</v>
      </c>
      <c r="AZ19" s="147">
        <v>0</v>
      </c>
      <c r="BA19" s="64">
        <f t="shared" si="29"/>
        <v>0</v>
      </c>
      <c r="BB19" s="64">
        <f t="shared" si="30"/>
        <v>0</v>
      </c>
      <c r="BC19" s="64">
        <f t="shared" si="31"/>
        <v>0</v>
      </c>
      <c r="BD19" s="64">
        <f t="shared" si="32"/>
        <v>0</v>
      </c>
      <c r="BE19" s="18">
        <f t="shared" si="130"/>
        <v>0</v>
      </c>
      <c r="BF19" s="18">
        <f t="shared" si="131"/>
        <v>0</v>
      </c>
      <c r="BG19" s="18">
        <f t="shared" si="132"/>
        <v>0</v>
      </c>
      <c r="BH19" s="18">
        <f t="shared" si="133"/>
        <v>0</v>
      </c>
      <c r="BI19" s="18">
        <f t="shared" si="134"/>
        <v>0</v>
      </c>
      <c r="BJ19" s="18">
        <f t="shared" si="33"/>
        <v>0</v>
      </c>
      <c r="BK19" s="18">
        <f t="shared" si="34"/>
        <v>0</v>
      </c>
      <c r="BL19" s="18">
        <f t="shared" si="35"/>
        <v>0</v>
      </c>
      <c r="BM19" s="18">
        <f t="shared" si="36"/>
        <v>0</v>
      </c>
      <c r="BN19" s="85">
        <f t="shared" si="37"/>
        <v>0</v>
      </c>
      <c r="BO19" s="147">
        <v>252693.88</v>
      </c>
      <c r="BP19" s="64">
        <f t="shared" si="135"/>
        <v>252693.88</v>
      </c>
      <c r="BQ19" s="64">
        <v>0</v>
      </c>
      <c r="BR19" s="64">
        <v>0</v>
      </c>
      <c r="BS19" s="64">
        <v>0</v>
      </c>
      <c r="BT19" s="64">
        <f t="shared" si="136"/>
        <v>12713</v>
      </c>
      <c r="BU19" s="64">
        <f t="shared" si="137"/>
        <v>12713</v>
      </c>
      <c r="BV19" s="64">
        <v>0</v>
      </c>
      <c r="BW19" s="64">
        <v>0</v>
      </c>
      <c r="BX19" s="64">
        <v>0</v>
      </c>
      <c r="BY19" s="64">
        <f t="shared" si="138"/>
        <v>239980.88</v>
      </c>
      <c r="BZ19" s="64">
        <f t="shared" si="139"/>
        <v>239980.88</v>
      </c>
      <c r="CA19" s="64">
        <f t="shared" si="140"/>
        <v>0</v>
      </c>
      <c r="CB19" s="64">
        <f t="shared" si="141"/>
        <v>0</v>
      </c>
      <c r="CC19" s="64">
        <f t="shared" si="142"/>
        <v>0</v>
      </c>
      <c r="CD19" s="147">
        <v>0</v>
      </c>
      <c r="CE19" s="64">
        <f t="shared" si="43"/>
        <v>0</v>
      </c>
      <c r="CF19" s="64">
        <f t="shared" si="44"/>
        <v>0</v>
      </c>
      <c r="CG19" s="64">
        <f t="shared" si="45"/>
        <v>0</v>
      </c>
      <c r="CH19" s="64">
        <f t="shared" si="46"/>
        <v>0</v>
      </c>
      <c r="CI19" s="64">
        <f t="shared" si="143"/>
        <v>0</v>
      </c>
      <c r="CJ19" s="64">
        <f t="shared" si="144"/>
        <v>0</v>
      </c>
      <c r="CK19" s="64">
        <f t="shared" si="145"/>
        <v>0</v>
      </c>
      <c r="CL19" s="64">
        <f t="shared" si="146"/>
        <v>0</v>
      </c>
      <c r="CM19" s="64">
        <f t="shared" si="147"/>
        <v>0</v>
      </c>
      <c r="CN19" s="64">
        <f t="shared" si="47"/>
        <v>0</v>
      </c>
      <c r="CO19" s="64">
        <f t="shared" si="48"/>
        <v>0</v>
      </c>
      <c r="CP19" s="64">
        <f t="shared" si="49"/>
        <v>0</v>
      </c>
      <c r="CQ19" s="64">
        <f t="shared" si="50"/>
        <v>0</v>
      </c>
      <c r="CR19" s="148">
        <f t="shared" si="51"/>
        <v>0</v>
      </c>
      <c r="CS19" s="147">
        <v>0</v>
      </c>
      <c r="CT19" s="64">
        <f t="shared" si="52"/>
        <v>0</v>
      </c>
      <c r="CU19" s="64">
        <f t="shared" si="53"/>
        <v>0</v>
      </c>
      <c r="CV19" s="64">
        <f t="shared" si="54"/>
        <v>0</v>
      </c>
      <c r="CW19" s="64">
        <f t="shared" si="55"/>
        <v>0</v>
      </c>
      <c r="CX19" s="64">
        <f t="shared" si="148"/>
        <v>0</v>
      </c>
      <c r="CY19" s="64">
        <f t="shared" si="149"/>
        <v>0</v>
      </c>
      <c r="CZ19" s="64">
        <f t="shared" si="150"/>
        <v>0</v>
      </c>
      <c r="DA19" s="64">
        <f t="shared" si="151"/>
        <v>0</v>
      </c>
      <c r="DB19" s="64">
        <f t="shared" si="152"/>
        <v>0</v>
      </c>
      <c r="DC19" s="64">
        <f t="shared" si="56"/>
        <v>0</v>
      </c>
      <c r="DD19" s="64">
        <f t="shared" si="57"/>
        <v>0</v>
      </c>
      <c r="DE19" s="64">
        <f t="shared" si="58"/>
        <v>0</v>
      </c>
      <c r="DF19" s="64">
        <f t="shared" si="59"/>
        <v>0</v>
      </c>
      <c r="DG19" s="148">
        <f t="shared" si="60"/>
        <v>0</v>
      </c>
      <c r="DH19" s="147">
        <v>0</v>
      </c>
      <c r="DI19" s="64">
        <f t="shared" si="61"/>
        <v>0</v>
      </c>
      <c r="DJ19" s="64">
        <f t="shared" si="62"/>
        <v>0</v>
      </c>
      <c r="DK19" s="64">
        <f t="shared" si="63"/>
        <v>0</v>
      </c>
      <c r="DL19" s="64">
        <f t="shared" si="64"/>
        <v>0</v>
      </c>
      <c r="DM19" s="64">
        <f t="shared" si="153"/>
        <v>0</v>
      </c>
      <c r="DN19" s="64">
        <f t="shared" si="154"/>
        <v>0</v>
      </c>
      <c r="DO19" s="64">
        <f t="shared" si="155"/>
        <v>0</v>
      </c>
      <c r="DP19" s="64">
        <f t="shared" si="156"/>
        <v>0</v>
      </c>
      <c r="DQ19" s="64">
        <f t="shared" si="157"/>
        <v>0</v>
      </c>
      <c r="DR19" s="64">
        <f t="shared" si="65"/>
        <v>0</v>
      </c>
      <c r="DS19" s="64">
        <f t="shared" si="66"/>
        <v>0</v>
      </c>
      <c r="DT19" s="64">
        <f t="shared" si="67"/>
        <v>0</v>
      </c>
      <c r="DU19" s="64">
        <f t="shared" si="68"/>
        <v>0</v>
      </c>
      <c r="DV19" s="148">
        <f t="shared" si="69"/>
        <v>0</v>
      </c>
      <c r="DW19" s="147">
        <v>0</v>
      </c>
      <c r="DX19" s="64">
        <f t="shared" si="70"/>
        <v>0</v>
      </c>
      <c r="DY19" s="64">
        <f t="shared" si="71"/>
        <v>0</v>
      </c>
      <c r="DZ19" s="64">
        <f t="shared" si="72"/>
        <v>0</v>
      </c>
      <c r="EA19" s="64">
        <f t="shared" si="73"/>
        <v>0</v>
      </c>
      <c r="EB19" s="64">
        <f t="shared" si="158"/>
        <v>0</v>
      </c>
      <c r="EC19" s="64">
        <f t="shared" si="159"/>
        <v>0</v>
      </c>
      <c r="ED19" s="64">
        <f t="shared" si="160"/>
        <v>0</v>
      </c>
      <c r="EE19" s="64">
        <f t="shared" si="161"/>
        <v>0</v>
      </c>
      <c r="EF19" s="64">
        <f t="shared" si="162"/>
        <v>0</v>
      </c>
      <c r="EG19" s="64">
        <f t="shared" si="74"/>
        <v>0</v>
      </c>
      <c r="EH19" s="64">
        <f t="shared" si="75"/>
        <v>0</v>
      </c>
      <c r="EI19" s="64">
        <f t="shared" si="76"/>
        <v>0</v>
      </c>
      <c r="EJ19" s="64">
        <f t="shared" si="77"/>
        <v>0</v>
      </c>
      <c r="EK19" s="148">
        <f t="shared" si="78"/>
        <v>0</v>
      </c>
      <c r="EL19" s="147">
        <v>0</v>
      </c>
      <c r="EM19" s="64">
        <f t="shared" si="79"/>
        <v>0</v>
      </c>
      <c r="EN19" s="64">
        <f t="shared" si="80"/>
        <v>0</v>
      </c>
      <c r="EO19" s="64">
        <f t="shared" si="81"/>
        <v>0</v>
      </c>
      <c r="EP19" s="64">
        <f t="shared" si="82"/>
        <v>0</v>
      </c>
      <c r="EQ19" s="64">
        <f t="shared" si="163"/>
        <v>0</v>
      </c>
      <c r="ER19" s="64">
        <f t="shared" si="164"/>
        <v>0</v>
      </c>
      <c r="ES19" s="64">
        <f t="shared" si="165"/>
        <v>0</v>
      </c>
      <c r="ET19" s="64">
        <f t="shared" si="166"/>
        <v>0</v>
      </c>
      <c r="EU19" s="64">
        <f t="shared" si="167"/>
        <v>0</v>
      </c>
      <c r="EV19" s="64">
        <f t="shared" si="83"/>
        <v>0</v>
      </c>
      <c r="EW19" s="64">
        <f t="shared" si="84"/>
        <v>0</v>
      </c>
      <c r="EX19" s="64">
        <f t="shared" si="85"/>
        <v>0</v>
      </c>
      <c r="EY19" s="64">
        <f t="shared" si="86"/>
        <v>0</v>
      </c>
      <c r="EZ19" s="148">
        <f t="shared" si="87"/>
        <v>0</v>
      </c>
      <c r="FA19" s="147">
        <v>0</v>
      </c>
      <c r="FB19" s="64">
        <f t="shared" si="88"/>
        <v>0</v>
      </c>
      <c r="FC19" s="64">
        <f t="shared" si="89"/>
        <v>0</v>
      </c>
      <c r="FD19" s="64">
        <f t="shared" si="90"/>
        <v>0</v>
      </c>
      <c r="FE19" s="64">
        <f t="shared" si="91"/>
        <v>0</v>
      </c>
      <c r="FF19" s="64">
        <f t="shared" si="168"/>
        <v>0</v>
      </c>
      <c r="FG19" s="64">
        <f t="shared" si="169"/>
        <v>0</v>
      </c>
      <c r="FH19" s="64">
        <f t="shared" si="170"/>
        <v>0</v>
      </c>
      <c r="FI19" s="64">
        <f t="shared" si="171"/>
        <v>0</v>
      </c>
      <c r="FJ19" s="64">
        <f t="shared" si="172"/>
        <v>0</v>
      </c>
      <c r="FK19" s="64">
        <f t="shared" si="92"/>
        <v>0</v>
      </c>
      <c r="FL19" s="64">
        <f t="shared" si="93"/>
        <v>0</v>
      </c>
      <c r="FM19" s="64">
        <f t="shared" si="94"/>
        <v>0</v>
      </c>
      <c r="FN19" s="64">
        <f t="shared" si="95"/>
        <v>0</v>
      </c>
      <c r="FO19" s="148">
        <f t="shared" si="96"/>
        <v>0</v>
      </c>
      <c r="FP19" s="147">
        <v>0</v>
      </c>
      <c r="FQ19" s="64">
        <f t="shared" si="97"/>
        <v>0</v>
      </c>
      <c r="FR19" s="64">
        <f t="shared" si="98"/>
        <v>0</v>
      </c>
      <c r="FS19" s="64">
        <f t="shared" si="99"/>
        <v>0</v>
      </c>
      <c r="FT19" s="64">
        <f t="shared" si="100"/>
        <v>0</v>
      </c>
      <c r="FU19" s="64">
        <f t="shared" si="173"/>
        <v>0</v>
      </c>
      <c r="FV19" s="64">
        <f t="shared" si="174"/>
        <v>0</v>
      </c>
      <c r="FW19" s="64">
        <f t="shared" si="175"/>
        <v>0</v>
      </c>
      <c r="FX19" s="64">
        <f t="shared" si="176"/>
        <v>0</v>
      </c>
      <c r="FY19" s="64">
        <f t="shared" si="177"/>
        <v>0</v>
      </c>
      <c r="FZ19" s="64">
        <f t="shared" si="101"/>
        <v>0</v>
      </c>
      <c r="GA19" s="64">
        <f t="shared" si="102"/>
        <v>0</v>
      </c>
      <c r="GB19" s="64">
        <f t="shared" si="103"/>
        <v>0</v>
      </c>
      <c r="GC19" s="64">
        <f t="shared" si="104"/>
        <v>0</v>
      </c>
      <c r="GD19" s="148">
        <f t="shared" si="105"/>
        <v>0</v>
      </c>
      <c r="GE19" s="147">
        <v>0</v>
      </c>
      <c r="GF19" s="64">
        <f t="shared" si="106"/>
        <v>0</v>
      </c>
      <c r="GG19" s="64">
        <f t="shared" si="107"/>
        <v>0</v>
      </c>
      <c r="GH19" s="64">
        <f t="shared" si="108"/>
        <v>0</v>
      </c>
      <c r="GI19" s="64">
        <f t="shared" si="109"/>
        <v>0</v>
      </c>
      <c r="GJ19" s="64">
        <f t="shared" si="178"/>
        <v>0</v>
      </c>
      <c r="GK19" s="64">
        <f t="shared" si="179"/>
        <v>0</v>
      </c>
      <c r="GL19" s="64">
        <f t="shared" si="180"/>
        <v>0</v>
      </c>
      <c r="GM19" s="64">
        <f t="shared" si="181"/>
        <v>0</v>
      </c>
      <c r="GN19" s="64">
        <f t="shared" si="182"/>
        <v>0</v>
      </c>
      <c r="GO19" s="64">
        <f t="shared" si="110"/>
        <v>0</v>
      </c>
      <c r="GP19" s="64">
        <f t="shared" si="111"/>
        <v>0</v>
      </c>
      <c r="GQ19" s="64">
        <f t="shared" si="112"/>
        <v>0</v>
      </c>
      <c r="GR19" s="64">
        <f t="shared" si="113"/>
        <v>0</v>
      </c>
      <c r="GS19" s="148">
        <f t="shared" si="114"/>
        <v>0</v>
      </c>
    </row>
    <row r="20" spans="1:201" x14ac:dyDescent="0.2">
      <c r="A20" s="104">
        <v>14</v>
      </c>
      <c r="B20" s="3" t="s">
        <v>14</v>
      </c>
      <c r="C20" s="71">
        <v>146</v>
      </c>
      <c r="D20" s="71">
        <v>10746</v>
      </c>
      <c r="E20" s="71">
        <f t="shared" si="0"/>
        <v>1.3404333455747338E-2</v>
      </c>
      <c r="F20" s="105">
        <f t="shared" si="1"/>
        <v>0.98659566654425268</v>
      </c>
      <c r="G20" s="147">
        <v>142611.36000000002</v>
      </c>
      <c r="H20" s="64">
        <f t="shared" si="2"/>
        <v>35653</v>
      </c>
      <c r="I20" s="64">
        <f t="shared" si="3"/>
        <v>35653</v>
      </c>
      <c r="J20" s="64">
        <f t="shared" si="4"/>
        <v>35653</v>
      </c>
      <c r="K20" s="64">
        <f t="shared" si="5"/>
        <v>35652.360000000015</v>
      </c>
      <c r="L20" s="64">
        <f t="shared" si="115"/>
        <v>1912</v>
      </c>
      <c r="M20" s="64">
        <f t="shared" si="116"/>
        <v>478</v>
      </c>
      <c r="N20" s="64">
        <f t="shared" si="117"/>
        <v>478</v>
      </c>
      <c r="O20" s="64">
        <f t="shared" si="118"/>
        <v>478</v>
      </c>
      <c r="P20" s="64">
        <f t="shared" si="119"/>
        <v>478</v>
      </c>
      <c r="Q20" s="64">
        <f t="shared" si="6"/>
        <v>140699.36000000002</v>
      </c>
      <c r="R20" s="64">
        <f t="shared" si="7"/>
        <v>35175</v>
      </c>
      <c r="S20" s="64">
        <f t="shared" si="8"/>
        <v>35175</v>
      </c>
      <c r="T20" s="64">
        <f t="shared" si="9"/>
        <v>35175</v>
      </c>
      <c r="U20" s="148">
        <f t="shared" si="10"/>
        <v>35174.360000000015</v>
      </c>
      <c r="V20" s="147">
        <v>0</v>
      </c>
      <c r="W20" s="64">
        <f t="shared" si="11"/>
        <v>0</v>
      </c>
      <c r="X20" s="64">
        <f t="shared" si="12"/>
        <v>0</v>
      </c>
      <c r="Y20" s="64">
        <f t="shared" si="13"/>
        <v>0</v>
      </c>
      <c r="Z20" s="64">
        <f t="shared" si="14"/>
        <v>0</v>
      </c>
      <c r="AA20" s="64">
        <f t="shared" si="120"/>
        <v>0</v>
      </c>
      <c r="AB20" s="64">
        <f t="shared" si="121"/>
        <v>0</v>
      </c>
      <c r="AC20" s="64">
        <f t="shared" si="122"/>
        <v>0</v>
      </c>
      <c r="AD20" s="64">
        <f t="shared" si="123"/>
        <v>0</v>
      </c>
      <c r="AE20" s="64">
        <f t="shared" si="124"/>
        <v>0</v>
      </c>
      <c r="AF20" s="64">
        <f t="shared" si="15"/>
        <v>0</v>
      </c>
      <c r="AG20" s="64">
        <f t="shared" si="16"/>
        <v>0</v>
      </c>
      <c r="AH20" s="64">
        <f t="shared" si="17"/>
        <v>0</v>
      </c>
      <c r="AI20" s="64">
        <f t="shared" si="18"/>
        <v>0</v>
      </c>
      <c r="AJ20" s="148">
        <f t="shared" si="19"/>
        <v>0</v>
      </c>
      <c r="AK20" s="147">
        <v>0</v>
      </c>
      <c r="AL20" s="64">
        <f t="shared" si="20"/>
        <v>0</v>
      </c>
      <c r="AM20" s="64">
        <f t="shared" si="21"/>
        <v>0</v>
      </c>
      <c r="AN20" s="64">
        <f t="shared" si="22"/>
        <v>0</v>
      </c>
      <c r="AO20" s="64">
        <f t="shared" si="23"/>
        <v>0</v>
      </c>
      <c r="AP20" s="64">
        <f t="shared" si="125"/>
        <v>0</v>
      </c>
      <c r="AQ20" s="64">
        <f t="shared" si="126"/>
        <v>0</v>
      </c>
      <c r="AR20" s="64">
        <f t="shared" si="127"/>
        <v>0</v>
      </c>
      <c r="AS20" s="64">
        <f t="shared" si="128"/>
        <v>0</v>
      </c>
      <c r="AT20" s="64">
        <f t="shared" si="129"/>
        <v>0</v>
      </c>
      <c r="AU20" s="64">
        <f t="shared" si="24"/>
        <v>0</v>
      </c>
      <c r="AV20" s="64">
        <f t="shared" si="25"/>
        <v>0</v>
      </c>
      <c r="AW20" s="64">
        <f t="shared" si="26"/>
        <v>0</v>
      </c>
      <c r="AX20" s="64">
        <f t="shared" si="27"/>
        <v>0</v>
      </c>
      <c r="AY20" s="148">
        <f t="shared" si="28"/>
        <v>0</v>
      </c>
      <c r="AZ20" s="147">
        <v>0</v>
      </c>
      <c r="BA20" s="64">
        <f t="shared" si="29"/>
        <v>0</v>
      </c>
      <c r="BB20" s="64">
        <f t="shared" si="30"/>
        <v>0</v>
      </c>
      <c r="BC20" s="64">
        <f t="shared" si="31"/>
        <v>0</v>
      </c>
      <c r="BD20" s="64">
        <f t="shared" si="32"/>
        <v>0</v>
      </c>
      <c r="BE20" s="18">
        <f t="shared" si="130"/>
        <v>0</v>
      </c>
      <c r="BF20" s="18">
        <f t="shared" si="131"/>
        <v>0</v>
      </c>
      <c r="BG20" s="18">
        <f t="shared" si="132"/>
        <v>0</v>
      </c>
      <c r="BH20" s="18">
        <f t="shared" si="133"/>
        <v>0</v>
      </c>
      <c r="BI20" s="18">
        <f t="shared" si="134"/>
        <v>0</v>
      </c>
      <c r="BJ20" s="18">
        <f t="shared" si="33"/>
        <v>0</v>
      </c>
      <c r="BK20" s="18">
        <f t="shared" si="34"/>
        <v>0</v>
      </c>
      <c r="BL20" s="18">
        <f t="shared" si="35"/>
        <v>0</v>
      </c>
      <c r="BM20" s="18">
        <f t="shared" si="36"/>
        <v>0</v>
      </c>
      <c r="BN20" s="85">
        <f t="shared" si="37"/>
        <v>0</v>
      </c>
      <c r="BO20" s="147">
        <v>302293</v>
      </c>
      <c r="BP20" s="64">
        <f t="shared" si="135"/>
        <v>302293</v>
      </c>
      <c r="BQ20" s="64">
        <v>0</v>
      </c>
      <c r="BR20" s="64">
        <v>0</v>
      </c>
      <c r="BS20" s="64">
        <v>0</v>
      </c>
      <c r="BT20" s="64">
        <f t="shared" si="136"/>
        <v>4052</v>
      </c>
      <c r="BU20" s="64">
        <f t="shared" si="137"/>
        <v>4052</v>
      </c>
      <c r="BV20" s="64">
        <v>0</v>
      </c>
      <c r="BW20" s="64">
        <v>0</v>
      </c>
      <c r="BX20" s="64">
        <v>0</v>
      </c>
      <c r="BY20" s="64">
        <f t="shared" si="138"/>
        <v>298241</v>
      </c>
      <c r="BZ20" s="64">
        <f t="shared" si="139"/>
        <v>298241</v>
      </c>
      <c r="CA20" s="64">
        <f t="shared" si="140"/>
        <v>0</v>
      </c>
      <c r="CB20" s="64">
        <f t="shared" si="141"/>
        <v>0</v>
      </c>
      <c r="CC20" s="64">
        <f t="shared" si="142"/>
        <v>0</v>
      </c>
      <c r="CD20" s="147">
        <v>0</v>
      </c>
      <c r="CE20" s="64">
        <f t="shared" si="43"/>
        <v>0</v>
      </c>
      <c r="CF20" s="64">
        <f t="shared" si="44"/>
        <v>0</v>
      </c>
      <c r="CG20" s="64">
        <f t="shared" si="45"/>
        <v>0</v>
      </c>
      <c r="CH20" s="64">
        <f t="shared" si="46"/>
        <v>0</v>
      </c>
      <c r="CI20" s="64">
        <f t="shared" si="143"/>
        <v>0</v>
      </c>
      <c r="CJ20" s="64">
        <f t="shared" si="144"/>
        <v>0</v>
      </c>
      <c r="CK20" s="64">
        <f t="shared" si="145"/>
        <v>0</v>
      </c>
      <c r="CL20" s="64">
        <f t="shared" si="146"/>
        <v>0</v>
      </c>
      <c r="CM20" s="64">
        <f t="shared" si="147"/>
        <v>0</v>
      </c>
      <c r="CN20" s="64">
        <f t="shared" si="47"/>
        <v>0</v>
      </c>
      <c r="CO20" s="64">
        <f t="shared" si="48"/>
        <v>0</v>
      </c>
      <c r="CP20" s="64">
        <f t="shared" si="49"/>
        <v>0</v>
      </c>
      <c r="CQ20" s="64">
        <f t="shared" si="50"/>
        <v>0</v>
      </c>
      <c r="CR20" s="148">
        <f t="shared" si="51"/>
        <v>0</v>
      </c>
      <c r="CS20" s="147">
        <v>0</v>
      </c>
      <c r="CT20" s="64">
        <f t="shared" si="52"/>
        <v>0</v>
      </c>
      <c r="CU20" s="64">
        <f t="shared" si="53"/>
        <v>0</v>
      </c>
      <c r="CV20" s="64">
        <f t="shared" si="54"/>
        <v>0</v>
      </c>
      <c r="CW20" s="64">
        <f t="shared" si="55"/>
        <v>0</v>
      </c>
      <c r="CX20" s="64">
        <f t="shared" si="148"/>
        <v>0</v>
      </c>
      <c r="CY20" s="64">
        <f t="shared" si="149"/>
        <v>0</v>
      </c>
      <c r="CZ20" s="64">
        <f t="shared" si="150"/>
        <v>0</v>
      </c>
      <c r="DA20" s="64">
        <f t="shared" si="151"/>
        <v>0</v>
      </c>
      <c r="DB20" s="64">
        <f t="shared" si="152"/>
        <v>0</v>
      </c>
      <c r="DC20" s="64">
        <f t="shared" si="56"/>
        <v>0</v>
      </c>
      <c r="DD20" s="64">
        <f t="shared" si="57"/>
        <v>0</v>
      </c>
      <c r="DE20" s="64">
        <f t="shared" si="58"/>
        <v>0</v>
      </c>
      <c r="DF20" s="64">
        <f t="shared" si="59"/>
        <v>0</v>
      </c>
      <c r="DG20" s="148">
        <f t="shared" si="60"/>
        <v>0</v>
      </c>
      <c r="DH20" s="147">
        <v>0</v>
      </c>
      <c r="DI20" s="64">
        <f t="shared" si="61"/>
        <v>0</v>
      </c>
      <c r="DJ20" s="64">
        <f t="shared" si="62"/>
        <v>0</v>
      </c>
      <c r="DK20" s="64">
        <f t="shared" si="63"/>
        <v>0</v>
      </c>
      <c r="DL20" s="64">
        <f t="shared" si="64"/>
        <v>0</v>
      </c>
      <c r="DM20" s="64">
        <f t="shared" si="153"/>
        <v>0</v>
      </c>
      <c r="DN20" s="64">
        <f t="shared" si="154"/>
        <v>0</v>
      </c>
      <c r="DO20" s="64">
        <f t="shared" si="155"/>
        <v>0</v>
      </c>
      <c r="DP20" s="64">
        <f t="shared" si="156"/>
        <v>0</v>
      </c>
      <c r="DQ20" s="64">
        <f t="shared" si="157"/>
        <v>0</v>
      </c>
      <c r="DR20" s="64">
        <f t="shared" si="65"/>
        <v>0</v>
      </c>
      <c r="DS20" s="64">
        <f t="shared" si="66"/>
        <v>0</v>
      </c>
      <c r="DT20" s="64">
        <f t="shared" si="67"/>
        <v>0</v>
      </c>
      <c r="DU20" s="64">
        <f t="shared" si="68"/>
        <v>0</v>
      </c>
      <c r="DV20" s="148">
        <f t="shared" si="69"/>
        <v>0</v>
      </c>
      <c r="DW20" s="147">
        <v>0</v>
      </c>
      <c r="DX20" s="64">
        <f t="shared" si="70"/>
        <v>0</v>
      </c>
      <c r="DY20" s="64">
        <f t="shared" si="71"/>
        <v>0</v>
      </c>
      <c r="DZ20" s="64">
        <f t="shared" si="72"/>
        <v>0</v>
      </c>
      <c r="EA20" s="64">
        <f t="shared" si="73"/>
        <v>0</v>
      </c>
      <c r="EB20" s="64">
        <f t="shared" si="158"/>
        <v>0</v>
      </c>
      <c r="EC20" s="64">
        <f t="shared" si="159"/>
        <v>0</v>
      </c>
      <c r="ED20" s="64">
        <f t="shared" si="160"/>
        <v>0</v>
      </c>
      <c r="EE20" s="64">
        <f t="shared" si="161"/>
        <v>0</v>
      </c>
      <c r="EF20" s="64">
        <f t="shared" si="162"/>
        <v>0</v>
      </c>
      <c r="EG20" s="64">
        <f t="shared" si="74"/>
        <v>0</v>
      </c>
      <c r="EH20" s="64">
        <f t="shared" si="75"/>
        <v>0</v>
      </c>
      <c r="EI20" s="64">
        <f t="shared" si="76"/>
        <v>0</v>
      </c>
      <c r="EJ20" s="64">
        <f t="shared" si="77"/>
        <v>0</v>
      </c>
      <c r="EK20" s="148">
        <f t="shared" si="78"/>
        <v>0</v>
      </c>
      <c r="EL20" s="147">
        <v>0</v>
      </c>
      <c r="EM20" s="64">
        <f t="shared" si="79"/>
        <v>0</v>
      </c>
      <c r="EN20" s="64">
        <f t="shared" si="80"/>
        <v>0</v>
      </c>
      <c r="EO20" s="64">
        <f t="shared" si="81"/>
        <v>0</v>
      </c>
      <c r="EP20" s="64">
        <f t="shared" si="82"/>
        <v>0</v>
      </c>
      <c r="EQ20" s="64">
        <f t="shared" si="163"/>
        <v>0</v>
      </c>
      <c r="ER20" s="64">
        <f t="shared" si="164"/>
        <v>0</v>
      </c>
      <c r="ES20" s="64">
        <f t="shared" si="165"/>
        <v>0</v>
      </c>
      <c r="ET20" s="64">
        <f t="shared" si="166"/>
        <v>0</v>
      </c>
      <c r="EU20" s="64">
        <f t="shared" si="167"/>
        <v>0</v>
      </c>
      <c r="EV20" s="64">
        <f t="shared" si="83"/>
        <v>0</v>
      </c>
      <c r="EW20" s="64">
        <f t="shared" si="84"/>
        <v>0</v>
      </c>
      <c r="EX20" s="64">
        <f t="shared" si="85"/>
        <v>0</v>
      </c>
      <c r="EY20" s="64">
        <f t="shared" si="86"/>
        <v>0</v>
      </c>
      <c r="EZ20" s="148">
        <f t="shared" si="87"/>
        <v>0</v>
      </c>
      <c r="FA20" s="147">
        <v>0</v>
      </c>
      <c r="FB20" s="64">
        <f t="shared" si="88"/>
        <v>0</v>
      </c>
      <c r="FC20" s="64">
        <f t="shared" si="89"/>
        <v>0</v>
      </c>
      <c r="FD20" s="64">
        <f t="shared" si="90"/>
        <v>0</v>
      </c>
      <c r="FE20" s="64">
        <f t="shared" si="91"/>
        <v>0</v>
      </c>
      <c r="FF20" s="64">
        <f t="shared" si="168"/>
        <v>0</v>
      </c>
      <c r="FG20" s="64">
        <f t="shared" si="169"/>
        <v>0</v>
      </c>
      <c r="FH20" s="64">
        <f t="shared" si="170"/>
        <v>0</v>
      </c>
      <c r="FI20" s="64">
        <f t="shared" si="171"/>
        <v>0</v>
      </c>
      <c r="FJ20" s="64">
        <f t="shared" si="172"/>
        <v>0</v>
      </c>
      <c r="FK20" s="64">
        <f t="shared" si="92"/>
        <v>0</v>
      </c>
      <c r="FL20" s="64">
        <f t="shared" si="93"/>
        <v>0</v>
      </c>
      <c r="FM20" s="64">
        <f t="shared" si="94"/>
        <v>0</v>
      </c>
      <c r="FN20" s="64">
        <f t="shared" si="95"/>
        <v>0</v>
      </c>
      <c r="FO20" s="148">
        <f t="shared" si="96"/>
        <v>0</v>
      </c>
      <c r="FP20" s="147">
        <v>0</v>
      </c>
      <c r="FQ20" s="64">
        <f t="shared" si="97"/>
        <v>0</v>
      </c>
      <c r="FR20" s="64">
        <f t="shared" si="98"/>
        <v>0</v>
      </c>
      <c r="FS20" s="64">
        <f t="shared" si="99"/>
        <v>0</v>
      </c>
      <c r="FT20" s="64">
        <f t="shared" si="100"/>
        <v>0</v>
      </c>
      <c r="FU20" s="64">
        <f t="shared" si="173"/>
        <v>0</v>
      </c>
      <c r="FV20" s="64">
        <f t="shared" si="174"/>
        <v>0</v>
      </c>
      <c r="FW20" s="64">
        <f t="shared" si="175"/>
        <v>0</v>
      </c>
      <c r="FX20" s="64">
        <f t="shared" si="176"/>
        <v>0</v>
      </c>
      <c r="FY20" s="64">
        <f t="shared" si="177"/>
        <v>0</v>
      </c>
      <c r="FZ20" s="64">
        <f t="shared" si="101"/>
        <v>0</v>
      </c>
      <c r="GA20" s="64">
        <f t="shared" si="102"/>
        <v>0</v>
      </c>
      <c r="GB20" s="64">
        <f t="shared" si="103"/>
        <v>0</v>
      </c>
      <c r="GC20" s="64">
        <f t="shared" si="104"/>
        <v>0</v>
      </c>
      <c r="GD20" s="148">
        <f t="shared" si="105"/>
        <v>0</v>
      </c>
      <c r="GE20" s="147">
        <v>0</v>
      </c>
      <c r="GF20" s="64">
        <f t="shared" si="106"/>
        <v>0</v>
      </c>
      <c r="GG20" s="64">
        <f t="shared" si="107"/>
        <v>0</v>
      </c>
      <c r="GH20" s="64">
        <f t="shared" si="108"/>
        <v>0</v>
      </c>
      <c r="GI20" s="64">
        <f t="shared" si="109"/>
        <v>0</v>
      </c>
      <c r="GJ20" s="64">
        <f t="shared" si="178"/>
        <v>0</v>
      </c>
      <c r="GK20" s="64">
        <f t="shared" si="179"/>
        <v>0</v>
      </c>
      <c r="GL20" s="64">
        <f t="shared" si="180"/>
        <v>0</v>
      </c>
      <c r="GM20" s="64">
        <f t="shared" si="181"/>
        <v>0</v>
      </c>
      <c r="GN20" s="64">
        <f t="shared" si="182"/>
        <v>0</v>
      </c>
      <c r="GO20" s="64">
        <f t="shared" si="110"/>
        <v>0</v>
      </c>
      <c r="GP20" s="64">
        <f t="shared" si="111"/>
        <v>0</v>
      </c>
      <c r="GQ20" s="64">
        <f t="shared" si="112"/>
        <v>0</v>
      </c>
      <c r="GR20" s="64">
        <f t="shared" si="113"/>
        <v>0</v>
      </c>
      <c r="GS20" s="148">
        <f t="shared" si="114"/>
        <v>0</v>
      </c>
    </row>
    <row r="21" spans="1:201" x14ac:dyDescent="0.2">
      <c r="A21" s="104">
        <v>15</v>
      </c>
      <c r="B21" s="3" t="s">
        <v>15</v>
      </c>
      <c r="C21" s="71">
        <v>16169</v>
      </c>
      <c r="D21" s="71">
        <v>1386</v>
      </c>
      <c r="E21" s="71">
        <f t="shared" si="0"/>
        <v>0.92104813443463396</v>
      </c>
      <c r="F21" s="105">
        <f t="shared" si="1"/>
        <v>7.8951865565366042E-2</v>
      </c>
      <c r="G21" s="147">
        <v>414389.64</v>
      </c>
      <c r="H21" s="64">
        <f t="shared" si="2"/>
        <v>103597</v>
      </c>
      <c r="I21" s="64">
        <f t="shared" si="3"/>
        <v>103597</v>
      </c>
      <c r="J21" s="64">
        <f t="shared" si="4"/>
        <v>103597</v>
      </c>
      <c r="K21" s="64">
        <f t="shared" si="5"/>
        <v>103598.64000000001</v>
      </c>
      <c r="L21" s="64">
        <f t="shared" si="115"/>
        <v>381673</v>
      </c>
      <c r="M21" s="64">
        <f t="shared" si="116"/>
        <v>95418</v>
      </c>
      <c r="N21" s="64">
        <f t="shared" si="117"/>
        <v>95418</v>
      </c>
      <c r="O21" s="64">
        <f t="shared" si="118"/>
        <v>95418</v>
      </c>
      <c r="P21" s="64">
        <f t="shared" si="119"/>
        <v>95419</v>
      </c>
      <c r="Q21" s="64">
        <f t="shared" si="6"/>
        <v>32716.640000000014</v>
      </c>
      <c r="R21" s="64">
        <f t="shared" si="7"/>
        <v>8179</v>
      </c>
      <c r="S21" s="64">
        <f t="shared" si="8"/>
        <v>8179</v>
      </c>
      <c r="T21" s="64">
        <f t="shared" si="9"/>
        <v>8179</v>
      </c>
      <c r="U21" s="148">
        <f t="shared" si="10"/>
        <v>8179.640000000014</v>
      </c>
      <c r="V21" s="147">
        <v>553529.35</v>
      </c>
      <c r="W21" s="64">
        <f t="shared" si="11"/>
        <v>138382</v>
      </c>
      <c r="X21" s="64">
        <f t="shared" si="12"/>
        <v>138382</v>
      </c>
      <c r="Y21" s="64">
        <f t="shared" si="13"/>
        <v>138382</v>
      </c>
      <c r="Z21" s="64">
        <f t="shared" si="14"/>
        <v>138383.34999999998</v>
      </c>
      <c r="AA21" s="64">
        <f t="shared" si="120"/>
        <v>509827</v>
      </c>
      <c r="AB21" s="64">
        <f t="shared" si="121"/>
        <v>127457</v>
      </c>
      <c r="AC21" s="64">
        <f t="shared" si="122"/>
        <v>127457</v>
      </c>
      <c r="AD21" s="64">
        <f t="shared" si="123"/>
        <v>127457</v>
      </c>
      <c r="AE21" s="64">
        <f t="shared" si="124"/>
        <v>127456</v>
      </c>
      <c r="AF21" s="64">
        <f t="shared" si="15"/>
        <v>43702.349999999977</v>
      </c>
      <c r="AG21" s="64">
        <f t="shared" si="16"/>
        <v>10926</v>
      </c>
      <c r="AH21" s="64">
        <f t="shared" si="17"/>
        <v>10926</v>
      </c>
      <c r="AI21" s="64">
        <f t="shared" si="18"/>
        <v>10926</v>
      </c>
      <c r="AJ21" s="148">
        <f t="shared" si="19"/>
        <v>10924.349999999977</v>
      </c>
      <c r="AK21" s="147">
        <v>0</v>
      </c>
      <c r="AL21" s="64">
        <f t="shared" si="20"/>
        <v>0</v>
      </c>
      <c r="AM21" s="64">
        <f t="shared" si="21"/>
        <v>0</v>
      </c>
      <c r="AN21" s="64">
        <f t="shared" si="22"/>
        <v>0</v>
      </c>
      <c r="AO21" s="64">
        <f t="shared" si="23"/>
        <v>0</v>
      </c>
      <c r="AP21" s="64">
        <f t="shared" si="125"/>
        <v>0</v>
      </c>
      <c r="AQ21" s="64">
        <f t="shared" si="126"/>
        <v>0</v>
      </c>
      <c r="AR21" s="64">
        <f t="shared" si="127"/>
        <v>0</v>
      </c>
      <c r="AS21" s="64">
        <f t="shared" si="128"/>
        <v>0</v>
      </c>
      <c r="AT21" s="64">
        <f t="shared" si="129"/>
        <v>0</v>
      </c>
      <c r="AU21" s="64">
        <f t="shared" si="24"/>
        <v>0</v>
      </c>
      <c r="AV21" s="64">
        <f t="shared" si="25"/>
        <v>0</v>
      </c>
      <c r="AW21" s="64">
        <f t="shared" si="26"/>
        <v>0</v>
      </c>
      <c r="AX21" s="64">
        <f t="shared" si="27"/>
        <v>0</v>
      </c>
      <c r="AY21" s="148">
        <f t="shared" si="28"/>
        <v>0</v>
      </c>
      <c r="AZ21" s="147">
        <v>0</v>
      </c>
      <c r="BA21" s="64">
        <f t="shared" si="29"/>
        <v>0</v>
      </c>
      <c r="BB21" s="64">
        <f t="shared" si="30"/>
        <v>0</v>
      </c>
      <c r="BC21" s="64">
        <f t="shared" si="31"/>
        <v>0</v>
      </c>
      <c r="BD21" s="64">
        <f t="shared" si="32"/>
        <v>0</v>
      </c>
      <c r="BE21" s="18">
        <f t="shared" si="130"/>
        <v>0</v>
      </c>
      <c r="BF21" s="18">
        <f t="shared" si="131"/>
        <v>0</v>
      </c>
      <c r="BG21" s="18">
        <f t="shared" si="132"/>
        <v>0</v>
      </c>
      <c r="BH21" s="18">
        <f t="shared" si="133"/>
        <v>0</v>
      </c>
      <c r="BI21" s="18">
        <f t="shared" si="134"/>
        <v>0</v>
      </c>
      <c r="BJ21" s="18">
        <f t="shared" si="33"/>
        <v>0</v>
      </c>
      <c r="BK21" s="18">
        <f t="shared" si="34"/>
        <v>0</v>
      </c>
      <c r="BL21" s="18">
        <f t="shared" si="35"/>
        <v>0</v>
      </c>
      <c r="BM21" s="18">
        <f t="shared" si="36"/>
        <v>0</v>
      </c>
      <c r="BN21" s="85">
        <f t="shared" si="37"/>
        <v>0</v>
      </c>
      <c r="BO21" s="147">
        <v>312860.4800000001</v>
      </c>
      <c r="BP21" s="64">
        <f t="shared" si="135"/>
        <v>312860.4800000001</v>
      </c>
      <c r="BQ21" s="64">
        <v>0</v>
      </c>
      <c r="BR21" s="64">
        <v>0</v>
      </c>
      <c r="BS21" s="64">
        <v>0</v>
      </c>
      <c r="BT21" s="64">
        <f t="shared" si="136"/>
        <v>288160</v>
      </c>
      <c r="BU21" s="64">
        <f t="shared" si="137"/>
        <v>288160</v>
      </c>
      <c r="BV21" s="64">
        <v>0</v>
      </c>
      <c r="BW21" s="64">
        <v>0</v>
      </c>
      <c r="BX21" s="64">
        <v>0</v>
      </c>
      <c r="BY21" s="64">
        <f t="shared" si="138"/>
        <v>24700.480000000098</v>
      </c>
      <c r="BZ21" s="64">
        <f t="shared" si="139"/>
        <v>24700.480000000098</v>
      </c>
      <c r="CA21" s="64">
        <f t="shared" si="140"/>
        <v>0</v>
      </c>
      <c r="CB21" s="64">
        <f t="shared" si="141"/>
        <v>0</v>
      </c>
      <c r="CC21" s="64">
        <f t="shared" si="142"/>
        <v>0</v>
      </c>
      <c r="CD21" s="147">
        <v>0</v>
      </c>
      <c r="CE21" s="64">
        <f t="shared" si="43"/>
        <v>0</v>
      </c>
      <c r="CF21" s="64">
        <f t="shared" si="44"/>
        <v>0</v>
      </c>
      <c r="CG21" s="64">
        <f t="shared" si="45"/>
        <v>0</v>
      </c>
      <c r="CH21" s="64">
        <f t="shared" si="46"/>
        <v>0</v>
      </c>
      <c r="CI21" s="64">
        <f t="shared" si="143"/>
        <v>0</v>
      </c>
      <c r="CJ21" s="64">
        <f t="shared" si="144"/>
        <v>0</v>
      </c>
      <c r="CK21" s="64">
        <f t="shared" si="145"/>
        <v>0</v>
      </c>
      <c r="CL21" s="64">
        <f t="shared" si="146"/>
        <v>0</v>
      </c>
      <c r="CM21" s="64">
        <f t="shared" si="147"/>
        <v>0</v>
      </c>
      <c r="CN21" s="64">
        <f t="shared" si="47"/>
        <v>0</v>
      </c>
      <c r="CO21" s="64">
        <f t="shared" si="48"/>
        <v>0</v>
      </c>
      <c r="CP21" s="64">
        <f t="shared" si="49"/>
        <v>0</v>
      </c>
      <c r="CQ21" s="64">
        <f t="shared" si="50"/>
        <v>0</v>
      </c>
      <c r="CR21" s="148">
        <f t="shared" si="51"/>
        <v>0</v>
      </c>
      <c r="CS21" s="147">
        <v>0</v>
      </c>
      <c r="CT21" s="64">
        <f t="shared" si="52"/>
        <v>0</v>
      </c>
      <c r="CU21" s="64">
        <f t="shared" si="53"/>
        <v>0</v>
      </c>
      <c r="CV21" s="64">
        <f t="shared" si="54"/>
        <v>0</v>
      </c>
      <c r="CW21" s="64">
        <f t="shared" si="55"/>
        <v>0</v>
      </c>
      <c r="CX21" s="64">
        <f t="shared" si="148"/>
        <v>0</v>
      </c>
      <c r="CY21" s="64">
        <f t="shared" si="149"/>
        <v>0</v>
      </c>
      <c r="CZ21" s="64">
        <f t="shared" si="150"/>
        <v>0</v>
      </c>
      <c r="DA21" s="64">
        <f t="shared" si="151"/>
        <v>0</v>
      </c>
      <c r="DB21" s="64">
        <f t="shared" si="152"/>
        <v>0</v>
      </c>
      <c r="DC21" s="64">
        <f t="shared" si="56"/>
        <v>0</v>
      </c>
      <c r="DD21" s="64">
        <f t="shared" si="57"/>
        <v>0</v>
      </c>
      <c r="DE21" s="64">
        <f t="shared" si="58"/>
        <v>0</v>
      </c>
      <c r="DF21" s="64">
        <f t="shared" si="59"/>
        <v>0</v>
      </c>
      <c r="DG21" s="148">
        <f t="shared" si="60"/>
        <v>0</v>
      </c>
      <c r="DH21" s="147">
        <v>0</v>
      </c>
      <c r="DI21" s="64">
        <f t="shared" si="61"/>
        <v>0</v>
      </c>
      <c r="DJ21" s="64">
        <f t="shared" si="62"/>
        <v>0</v>
      </c>
      <c r="DK21" s="64">
        <f t="shared" si="63"/>
        <v>0</v>
      </c>
      <c r="DL21" s="64">
        <f t="shared" si="64"/>
        <v>0</v>
      </c>
      <c r="DM21" s="64">
        <f t="shared" si="153"/>
        <v>0</v>
      </c>
      <c r="DN21" s="64">
        <f t="shared" si="154"/>
        <v>0</v>
      </c>
      <c r="DO21" s="64">
        <f t="shared" si="155"/>
        <v>0</v>
      </c>
      <c r="DP21" s="64">
        <f t="shared" si="156"/>
        <v>0</v>
      </c>
      <c r="DQ21" s="64">
        <f t="shared" si="157"/>
        <v>0</v>
      </c>
      <c r="DR21" s="64">
        <f t="shared" si="65"/>
        <v>0</v>
      </c>
      <c r="DS21" s="64">
        <f t="shared" si="66"/>
        <v>0</v>
      </c>
      <c r="DT21" s="64">
        <f t="shared" si="67"/>
        <v>0</v>
      </c>
      <c r="DU21" s="64">
        <f t="shared" si="68"/>
        <v>0</v>
      </c>
      <c r="DV21" s="148">
        <f t="shared" si="69"/>
        <v>0</v>
      </c>
      <c r="DW21" s="147">
        <v>0</v>
      </c>
      <c r="DX21" s="64">
        <f t="shared" si="70"/>
        <v>0</v>
      </c>
      <c r="DY21" s="64">
        <f t="shared" si="71"/>
        <v>0</v>
      </c>
      <c r="DZ21" s="64">
        <f t="shared" si="72"/>
        <v>0</v>
      </c>
      <c r="EA21" s="64">
        <f t="shared" si="73"/>
        <v>0</v>
      </c>
      <c r="EB21" s="64">
        <f t="shared" si="158"/>
        <v>0</v>
      </c>
      <c r="EC21" s="64">
        <f t="shared" si="159"/>
        <v>0</v>
      </c>
      <c r="ED21" s="64">
        <f t="shared" si="160"/>
        <v>0</v>
      </c>
      <c r="EE21" s="64">
        <f t="shared" si="161"/>
        <v>0</v>
      </c>
      <c r="EF21" s="64">
        <f t="shared" si="162"/>
        <v>0</v>
      </c>
      <c r="EG21" s="64">
        <f t="shared" si="74"/>
        <v>0</v>
      </c>
      <c r="EH21" s="64">
        <f t="shared" si="75"/>
        <v>0</v>
      </c>
      <c r="EI21" s="64">
        <f t="shared" si="76"/>
        <v>0</v>
      </c>
      <c r="EJ21" s="64">
        <f t="shared" si="77"/>
        <v>0</v>
      </c>
      <c r="EK21" s="148">
        <f t="shared" si="78"/>
        <v>0</v>
      </c>
      <c r="EL21" s="147">
        <v>0</v>
      </c>
      <c r="EM21" s="64">
        <f t="shared" si="79"/>
        <v>0</v>
      </c>
      <c r="EN21" s="64">
        <f t="shared" si="80"/>
        <v>0</v>
      </c>
      <c r="EO21" s="64">
        <f t="shared" si="81"/>
        <v>0</v>
      </c>
      <c r="EP21" s="64">
        <f t="shared" si="82"/>
        <v>0</v>
      </c>
      <c r="EQ21" s="64">
        <f t="shared" si="163"/>
        <v>0</v>
      </c>
      <c r="ER21" s="64">
        <f t="shared" si="164"/>
        <v>0</v>
      </c>
      <c r="ES21" s="64">
        <f t="shared" si="165"/>
        <v>0</v>
      </c>
      <c r="ET21" s="64">
        <f t="shared" si="166"/>
        <v>0</v>
      </c>
      <c r="EU21" s="64">
        <f t="shared" si="167"/>
        <v>0</v>
      </c>
      <c r="EV21" s="64">
        <f t="shared" si="83"/>
        <v>0</v>
      </c>
      <c r="EW21" s="64">
        <f t="shared" si="84"/>
        <v>0</v>
      </c>
      <c r="EX21" s="64">
        <f t="shared" si="85"/>
        <v>0</v>
      </c>
      <c r="EY21" s="64">
        <f t="shared" si="86"/>
        <v>0</v>
      </c>
      <c r="EZ21" s="148">
        <f t="shared" si="87"/>
        <v>0</v>
      </c>
      <c r="FA21" s="147">
        <v>0</v>
      </c>
      <c r="FB21" s="64">
        <f t="shared" si="88"/>
        <v>0</v>
      </c>
      <c r="FC21" s="64">
        <f t="shared" si="89"/>
        <v>0</v>
      </c>
      <c r="FD21" s="64">
        <f t="shared" si="90"/>
        <v>0</v>
      </c>
      <c r="FE21" s="64">
        <f t="shared" si="91"/>
        <v>0</v>
      </c>
      <c r="FF21" s="64">
        <f t="shared" si="168"/>
        <v>0</v>
      </c>
      <c r="FG21" s="64">
        <f t="shared" si="169"/>
        <v>0</v>
      </c>
      <c r="FH21" s="64">
        <f t="shared" si="170"/>
        <v>0</v>
      </c>
      <c r="FI21" s="64">
        <f t="shared" si="171"/>
        <v>0</v>
      </c>
      <c r="FJ21" s="64">
        <f t="shared" si="172"/>
        <v>0</v>
      </c>
      <c r="FK21" s="64">
        <f t="shared" si="92"/>
        <v>0</v>
      </c>
      <c r="FL21" s="64">
        <f t="shared" si="93"/>
        <v>0</v>
      </c>
      <c r="FM21" s="64">
        <f t="shared" si="94"/>
        <v>0</v>
      </c>
      <c r="FN21" s="64">
        <f t="shared" si="95"/>
        <v>0</v>
      </c>
      <c r="FO21" s="148">
        <f t="shared" si="96"/>
        <v>0</v>
      </c>
      <c r="FP21" s="147">
        <v>0</v>
      </c>
      <c r="FQ21" s="64">
        <f t="shared" si="97"/>
        <v>0</v>
      </c>
      <c r="FR21" s="64">
        <f t="shared" si="98"/>
        <v>0</v>
      </c>
      <c r="FS21" s="64">
        <f t="shared" si="99"/>
        <v>0</v>
      </c>
      <c r="FT21" s="64">
        <f t="shared" si="100"/>
        <v>0</v>
      </c>
      <c r="FU21" s="64">
        <f t="shared" si="173"/>
        <v>0</v>
      </c>
      <c r="FV21" s="64">
        <f t="shared" si="174"/>
        <v>0</v>
      </c>
      <c r="FW21" s="64">
        <f t="shared" si="175"/>
        <v>0</v>
      </c>
      <c r="FX21" s="64">
        <f t="shared" si="176"/>
        <v>0</v>
      </c>
      <c r="FY21" s="64">
        <f t="shared" si="177"/>
        <v>0</v>
      </c>
      <c r="FZ21" s="64">
        <f t="shared" si="101"/>
        <v>0</v>
      </c>
      <c r="GA21" s="64">
        <f t="shared" si="102"/>
        <v>0</v>
      </c>
      <c r="GB21" s="64">
        <f t="shared" si="103"/>
        <v>0</v>
      </c>
      <c r="GC21" s="64">
        <f t="shared" si="104"/>
        <v>0</v>
      </c>
      <c r="GD21" s="148">
        <f t="shared" si="105"/>
        <v>0</v>
      </c>
      <c r="GE21" s="147">
        <v>0</v>
      </c>
      <c r="GF21" s="64">
        <f t="shared" si="106"/>
        <v>0</v>
      </c>
      <c r="GG21" s="64">
        <f t="shared" si="107"/>
        <v>0</v>
      </c>
      <c r="GH21" s="64">
        <f t="shared" si="108"/>
        <v>0</v>
      </c>
      <c r="GI21" s="64">
        <f t="shared" si="109"/>
        <v>0</v>
      </c>
      <c r="GJ21" s="64">
        <f t="shared" si="178"/>
        <v>0</v>
      </c>
      <c r="GK21" s="64">
        <f t="shared" si="179"/>
        <v>0</v>
      </c>
      <c r="GL21" s="64">
        <f t="shared" si="180"/>
        <v>0</v>
      </c>
      <c r="GM21" s="64">
        <f t="shared" si="181"/>
        <v>0</v>
      </c>
      <c r="GN21" s="64">
        <f t="shared" si="182"/>
        <v>0</v>
      </c>
      <c r="GO21" s="64">
        <f t="shared" si="110"/>
        <v>0</v>
      </c>
      <c r="GP21" s="64">
        <f t="shared" si="111"/>
        <v>0</v>
      </c>
      <c r="GQ21" s="64">
        <f t="shared" si="112"/>
        <v>0</v>
      </c>
      <c r="GR21" s="64">
        <f t="shared" si="113"/>
        <v>0</v>
      </c>
      <c r="GS21" s="148">
        <f t="shared" si="114"/>
        <v>0</v>
      </c>
    </row>
    <row r="22" spans="1:201" x14ac:dyDescent="0.2">
      <c r="A22" s="104">
        <v>16</v>
      </c>
      <c r="B22" s="3" t="s">
        <v>16</v>
      </c>
      <c r="C22" s="71">
        <v>833</v>
      </c>
      <c r="D22" s="71">
        <v>9705</v>
      </c>
      <c r="E22" s="71">
        <f t="shared" si="0"/>
        <v>7.9047257544126018E-2</v>
      </c>
      <c r="F22" s="105">
        <f t="shared" si="1"/>
        <v>0.920952742455874</v>
      </c>
      <c r="G22" s="147">
        <v>339740.76</v>
      </c>
      <c r="H22" s="64">
        <f t="shared" si="2"/>
        <v>84935</v>
      </c>
      <c r="I22" s="64">
        <f t="shared" si="3"/>
        <v>84935</v>
      </c>
      <c r="J22" s="64">
        <f t="shared" si="4"/>
        <v>84935</v>
      </c>
      <c r="K22" s="64">
        <f t="shared" si="5"/>
        <v>84935.760000000009</v>
      </c>
      <c r="L22" s="64">
        <f t="shared" si="115"/>
        <v>26856</v>
      </c>
      <c r="M22" s="64">
        <f t="shared" si="116"/>
        <v>6714</v>
      </c>
      <c r="N22" s="64">
        <f t="shared" si="117"/>
        <v>6714</v>
      </c>
      <c r="O22" s="64">
        <f t="shared" si="118"/>
        <v>6714</v>
      </c>
      <c r="P22" s="64">
        <f t="shared" si="119"/>
        <v>6714</v>
      </c>
      <c r="Q22" s="64">
        <f t="shared" si="6"/>
        <v>312884.76</v>
      </c>
      <c r="R22" s="64">
        <f t="shared" si="7"/>
        <v>78221</v>
      </c>
      <c r="S22" s="64">
        <f t="shared" si="8"/>
        <v>78221</v>
      </c>
      <c r="T22" s="64">
        <f t="shared" si="9"/>
        <v>78221</v>
      </c>
      <c r="U22" s="148">
        <f t="shared" si="10"/>
        <v>78221.760000000009</v>
      </c>
      <c r="V22" s="147">
        <v>0</v>
      </c>
      <c r="W22" s="64">
        <f t="shared" si="11"/>
        <v>0</v>
      </c>
      <c r="X22" s="64">
        <f t="shared" si="12"/>
        <v>0</v>
      </c>
      <c r="Y22" s="64">
        <f t="shared" si="13"/>
        <v>0</v>
      </c>
      <c r="Z22" s="64">
        <f t="shared" si="14"/>
        <v>0</v>
      </c>
      <c r="AA22" s="64">
        <f t="shared" si="120"/>
        <v>0</v>
      </c>
      <c r="AB22" s="64">
        <f t="shared" si="121"/>
        <v>0</v>
      </c>
      <c r="AC22" s="64">
        <f t="shared" si="122"/>
        <v>0</v>
      </c>
      <c r="AD22" s="64">
        <f t="shared" si="123"/>
        <v>0</v>
      </c>
      <c r="AE22" s="64">
        <f t="shared" si="124"/>
        <v>0</v>
      </c>
      <c r="AF22" s="64">
        <f t="shared" si="15"/>
        <v>0</v>
      </c>
      <c r="AG22" s="64">
        <f t="shared" si="16"/>
        <v>0</v>
      </c>
      <c r="AH22" s="64">
        <f t="shared" si="17"/>
        <v>0</v>
      </c>
      <c r="AI22" s="64">
        <f t="shared" si="18"/>
        <v>0</v>
      </c>
      <c r="AJ22" s="148">
        <f t="shared" si="19"/>
        <v>0</v>
      </c>
      <c r="AK22" s="147">
        <v>0</v>
      </c>
      <c r="AL22" s="64">
        <f t="shared" si="20"/>
        <v>0</v>
      </c>
      <c r="AM22" s="64">
        <f t="shared" si="21"/>
        <v>0</v>
      </c>
      <c r="AN22" s="64">
        <f t="shared" si="22"/>
        <v>0</v>
      </c>
      <c r="AO22" s="64">
        <f t="shared" si="23"/>
        <v>0</v>
      </c>
      <c r="AP22" s="64">
        <f t="shared" si="125"/>
        <v>0</v>
      </c>
      <c r="AQ22" s="64">
        <f t="shared" si="126"/>
        <v>0</v>
      </c>
      <c r="AR22" s="64">
        <f t="shared" si="127"/>
        <v>0</v>
      </c>
      <c r="AS22" s="64">
        <f t="shared" si="128"/>
        <v>0</v>
      </c>
      <c r="AT22" s="64">
        <f t="shared" si="129"/>
        <v>0</v>
      </c>
      <c r="AU22" s="64">
        <f t="shared" si="24"/>
        <v>0</v>
      </c>
      <c r="AV22" s="64">
        <f t="shared" si="25"/>
        <v>0</v>
      </c>
      <c r="AW22" s="64">
        <f t="shared" si="26"/>
        <v>0</v>
      </c>
      <c r="AX22" s="64">
        <f t="shared" si="27"/>
        <v>0</v>
      </c>
      <c r="AY22" s="148">
        <f t="shared" si="28"/>
        <v>0</v>
      </c>
      <c r="AZ22" s="147">
        <v>0</v>
      </c>
      <c r="BA22" s="64">
        <f t="shared" si="29"/>
        <v>0</v>
      </c>
      <c r="BB22" s="64">
        <f t="shared" si="30"/>
        <v>0</v>
      </c>
      <c r="BC22" s="64">
        <f t="shared" si="31"/>
        <v>0</v>
      </c>
      <c r="BD22" s="64">
        <f t="shared" si="32"/>
        <v>0</v>
      </c>
      <c r="BE22" s="18">
        <f t="shared" si="130"/>
        <v>0</v>
      </c>
      <c r="BF22" s="18">
        <f t="shared" si="131"/>
        <v>0</v>
      </c>
      <c r="BG22" s="18">
        <f t="shared" si="132"/>
        <v>0</v>
      </c>
      <c r="BH22" s="18">
        <f t="shared" si="133"/>
        <v>0</v>
      </c>
      <c r="BI22" s="18">
        <f t="shared" si="134"/>
        <v>0</v>
      </c>
      <c r="BJ22" s="18">
        <f t="shared" si="33"/>
        <v>0</v>
      </c>
      <c r="BK22" s="18">
        <f t="shared" si="34"/>
        <v>0</v>
      </c>
      <c r="BL22" s="18">
        <f t="shared" si="35"/>
        <v>0</v>
      </c>
      <c r="BM22" s="18">
        <f t="shared" si="36"/>
        <v>0</v>
      </c>
      <c r="BN22" s="85">
        <f t="shared" si="37"/>
        <v>0</v>
      </c>
      <c r="BO22" s="147">
        <v>193365.32</v>
      </c>
      <c r="BP22" s="64">
        <f t="shared" si="135"/>
        <v>193365.32</v>
      </c>
      <c r="BQ22" s="64">
        <v>0</v>
      </c>
      <c r="BR22" s="64">
        <v>0</v>
      </c>
      <c r="BS22" s="64">
        <v>0</v>
      </c>
      <c r="BT22" s="64">
        <f t="shared" si="136"/>
        <v>15285</v>
      </c>
      <c r="BU22" s="64">
        <f t="shared" si="137"/>
        <v>15285</v>
      </c>
      <c r="BV22" s="64">
        <v>0</v>
      </c>
      <c r="BW22" s="64">
        <v>0</v>
      </c>
      <c r="BX22" s="64">
        <v>0</v>
      </c>
      <c r="BY22" s="64">
        <f t="shared" si="138"/>
        <v>178080.32</v>
      </c>
      <c r="BZ22" s="64">
        <f t="shared" si="139"/>
        <v>178080.32</v>
      </c>
      <c r="CA22" s="64">
        <f t="shared" si="140"/>
        <v>0</v>
      </c>
      <c r="CB22" s="64">
        <f t="shared" si="141"/>
        <v>0</v>
      </c>
      <c r="CC22" s="64">
        <f t="shared" si="142"/>
        <v>0</v>
      </c>
      <c r="CD22" s="147">
        <v>0</v>
      </c>
      <c r="CE22" s="64">
        <f t="shared" si="43"/>
        <v>0</v>
      </c>
      <c r="CF22" s="64">
        <f t="shared" si="44"/>
        <v>0</v>
      </c>
      <c r="CG22" s="64">
        <f t="shared" si="45"/>
        <v>0</v>
      </c>
      <c r="CH22" s="64">
        <f t="shared" si="46"/>
        <v>0</v>
      </c>
      <c r="CI22" s="64">
        <f t="shared" si="143"/>
        <v>0</v>
      </c>
      <c r="CJ22" s="64">
        <f t="shared" si="144"/>
        <v>0</v>
      </c>
      <c r="CK22" s="64">
        <f t="shared" si="145"/>
        <v>0</v>
      </c>
      <c r="CL22" s="64">
        <f t="shared" si="146"/>
        <v>0</v>
      </c>
      <c r="CM22" s="64">
        <f t="shared" si="147"/>
        <v>0</v>
      </c>
      <c r="CN22" s="64">
        <f t="shared" si="47"/>
        <v>0</v>
      </c>
      <c r="CO22" s="64">
        <f t="shared" si="48"/>
        <v>0</v>
      </c>
      <c r="CP22" s="64">
        <f t="shared" si="49"/>
        <v>0</v>
      </c>
      <c r="CQ22" s="64">
        <f t="shared" si="50"/>
        <v>0</v>
      </c>
      <c r="CR22" s="148">
        <f t="shared" si="51"/>
        <v>0</v>
      </c>
      <c r="CS22" s="147">
        <v>0</v>
      </c>
      <c r="CT22" s="64">
        <f t="shared" si="52"/>
        <v>0</v>
      </c>
      <c r="CU22" s="64">
        <f t="shared" si="53"/>
        <v>0</v>
      </c>
      <c r="CV22" s="64">
        <f t="shared" si="54"/>
        <v>0</v>
      </c>
      <c r="CW22" s="64">
        <f t="shared" si="55"/>
        <v>0</v>
      </c>
      <c r="CX22" s="64">
        <f t="shared" si="148"/>
        <v>0</v>
      </c>
      <c r="CY22" s="64">
        <f t="shared" si="149"/>
        <v>0</v>
      </c>
      <c r="CZ22" s="64">
        <f t="shared" si="150"/>
        <v>0</v>
      </c>
      <c r="DA22" s="64">
        <f t="shared" si="151"/>
        <v>0</v>
      </c>
      <c r="DB22" s="64">
        <f t="shared" si="152"/>
        <v>0</v>
      </c>
      <c r="DC22" s="64">
        <f t="shared" si="56"/>
        <v>0</v>
      </c>
      <c r="DD22" s="64">
        <f t="shared" si="57"/>
        <v>0</v>
      </c>
      <c r="DE22" s="64">
        <f t="shared" si="58"/>
        <v>0</v>
      </c>
      <c r="DF22" s="64">
        <f t="shared" si="59"/>
        <v>0</v>
      </c>
      <c r="DG22" s="148">
        <f t="shared" si="60"/>
        <v>0</v>
      </c>
      <c r="DH22" s="147">
        <v>0</v>
      </c>
      <c r="DI22" s="64">
        <f t="shared" si="61"/>
        <v>0</v>
      </c>
      <c r="DJ22" s="64">
        <f t="shared" si="62"/>
        <v>0</v>
      </c>
      <c r="DK22" s="64">
        <f t="shared" si="63"/>
        <v>0</v>
      </c>
      <c r="DL22" s="64">
        <f t="shared" si="64"/>
        <v>0</v>
      </c>
      <c r="DM22" s="64">
        <f t="shared" si="153"/>
        <v>0</v>
      </c>
      <c r="DN22" s="64">
        <f t="shared" si="154"/>
        <v>0</v>
      </c>
      <c r="DO22" s="64">
        <f t="shared" si="155"/>
        <v>0</v>
      </c>
      <c r="DP22" s="64">
        <f t="shared" si="156"/>
        <v>0</v>
      </c>
      <c r="DQ22" s="64">
        <f t="shared" si="157"/>
        <v>0</v>
      </c>
      <c r="DR22" s="64">
        <f t="shared" si="65"/>
        <v>0</v>
      </c>
      <c r="DS22" s="64">
        <f t="shared" si="66"/>
        <v>0</v>
      </c>
      <c r="DT22" s="64">
        <f t="shared" si="67"/>
        <v>0</v>
      </c>
      <c r="DU22" s="64">
        <f t="shared" si="68"/>
        <v>0</v>
      </c>
      <c r="DV22" s="148">
        <f t="shared" si="69"/>
        <v>0</v>
      </c>
      <c r="DW22" s="147">
        <v>0</v>
      </c>
      <c r="DX22" s="64">
        <f t="shared" si="70"/>
        <v>0</v>
      </c>
      <c r="DY22" s="64">
        <f t="shared" si="71"/>
        <v>0</v>
      </c>
      <c r="DZ22" s="64">
        <f t="shared" si="72"/>
        <v>0</v>
      </c>
      <c r="EA22" s="64">
        <f t="shared" si="73"/>
        <v>0</v>
      </c>
      <c r="EB22" s="64">
        <f t="shared" si="158"/>
        <v>0</v>
      </c>
      <c r="EC22" s="64">
        <f t="shared" si="159"/>
        <v>0</v>
      </c>
      <c r="ED22" s="64">
        <f t="shared" si="160"/>
        <v>0</v>
      </c>
      <c r="EE22" s="64">
        <f t="shared" si="161"/>
        <v>0</v>
      </c>
      <c r="EF22" s="64">
        <f t="shared" si="162"/>
        <v>0</v>
      </c>
      <c r="EG22" s="64">
        <f t="shared" si="74"/>
        <v>0</v>
      </c>
      <c r="EH22" s="64">
        <f t="shared" si="75"/>
        <v>0</v>
      </c>
      <c r="EI22" s="64">
        <f t="shared" si="76"/>
        <v>0</v>
      </c>
      <c r="EJ22" s="64">
        <f t="shared" si="77"/>
        <v>0</v>
      </c>
      <c r="EK22" s="148">
        <f t="shared" si="78"/>
        <v>0</v>
      </c>
      <c r="EL22" s="147">
        <v>0</v>
      </c>
      <c r="EM22" s="64">
        <f t="shared" si="79"/>
        <v>0</v>
      </c>
      <c r="EN22" s="64">
        <f t="shared" si="80"/>
        <v>0</v>
      </c>
      <c r="EO22" s="64">
        <f t="shared" si="81"/>
        <v>0</v>
      </c>
      <c r="EP22" s="64">
        <f t="shared" si="82"/>
        <v>0</v>
      </c>
      <c r="EQ22" s="64">
        <f t="shared" si="163"/>
        <v>0</v>
      </c>
      <c r="ER22" s="64">
        <f t="shared" si="164"/>
        <v>0</v>
      </c>
      <c r="ES22" s="64">
        <f t="shared" si="165"/>
        <v>0</v>
      </c>
      <c r="ET22" s="64">
        <f t="shared" si="166"/>
        <v>0</v>
      </c>
      <c r="EU22" s="64">
        <f t="shared" si="167"/>
        <v>0</v>
      </c>
      <c r="EV22" s="64">
        <f t="shared" si="83"/>
        <v>0</v>
      </c>
      <c r="EW22" s="64">
        <f t="shared" si="84"/>
        <v>0</v>
      </c>
      <c r="EX22" s="64">
        <f t="shared" si="85"/>
        <v>0</v>
      </c>
      <c r="EY22" s="64">
        <f t="shared" si="86"/>
        <v>0</v>
      </c>
      <c r="EZ22" s="148">
        <f t="shared" si="87"/>
        <v>0</v>
      </c>
      <c r="FA22" s="147">
        <v>0</v>
      </c>
      <c r="FB22" s="64">
        <f t="shared" si="88"/>
        <v>0</v>
      </c>
      <c r="FC22" s="64">
        <f t="shared" si="89"/>
        <v>0</v>
      </c>
      <c r="FD22" s="64">
        <f t="shared" si="90"/>
        <v>0</v>
      </c>
      <c r="FE22" s="64">
        <f t="shared" si="91"/>
        <v>0</v>
      </c>
      <c r="FF22" s="64">
        <f t="shared" si="168"/>
        <v>0</v>
      </c>
      <c r="FG22" s="64">
        <f t="shared" si="169"/>
        <v>0</v>
      </c>
      <c r="FH22" s="64">
        <f t="shared" si="170"/>
        <v>0</v>
      </c>
      <c r="FI22" s="64">
        <f t="shared" si="171"/>
        <v>0</v>
      </c>
      <c r="FJ22" s="64">
        <f t="shared" si="172"/>
        <v>0</v>
      </c>
      <c r="FK22" s="64">
        <f t="shared" si="92"/>
        <v>0</v>
      </c>
      <c r="FL22" s="64">
        <f t="shared" si="93"/>
        <v>0</v>
      </c>
      <c r="FM22" s="64">
        <f t="shared" si="94"/>
        <v>0</v>
      </c>
      <c r="FN22" s="64">
        <f t="shared" si="95"/>
        <v>0</v>
      </c>
      <c r="FO22" s="148">
        <f t="shared" si="96"/>
        <v>0</v>
      </c>
      <c r="FP22" s="147">
        <v>0</v>
      </c>
      <c r="FQ22" s="64">
        <f t="shared" si="97"/>
        <v>0</v>
      </c>
      <c r="FR22" s="64">
        <f t="shared" si="98"/>
        <v>0</v>
      </c>
      <c r="FS22" s="64">
        <f t="shared" si="99"/>
        <v>0</v>
      </c>
      <c r="FT22" s="64">
        <f t="shared" si="100"/>
        <v>0</v>
      </c>
      <c r="FU22" s="64">
        <f t="shared" si="173"/>
        <v>0</v>
      </c>
      <c r="FV22" s="64">
        <f t="shared" si="174"/>
        <v>0</v>
      </c>
      <c r="FW22" s="64">
        <f t="shared" si="175"/>
        <v>0</v>
      </c>
      <c r="FX22" s="64">
        <f t="shared" si="176"/>
        <v>0</v>
      </c>
      <c r="FY22" s="64">
        <f t="shared" si="177"/>
        <v>0</v>
      </c>
      <c r="FZ22" s="64">
        <f t="shared" si="101"/>
        <v>0</v>
      </c>
      <c r="GA22" s="64">
        <f t="shared" si="102"/>
        <v>0</v>
      </c>
      <c r="GB22" s="64">
        <f t="shared" si="103"/>
        <v>0</v>
      </c>
      <c r="GC22" s="64">
        <f t="shared" si="104"/>
        <v>0</v>
      </c>
      <c r="GD22" s="148">
        <f t="shared" si="105"/>
        <v>0</v>
      </c>
      <c r="GE22" s="147">
        <v>0</v>
      </c>
      <c r="GF22" s="64">
        <f t="shared" si="106"/>
        <v>0</v>
      </c>
      <c r="GG22" s="64">
        <f t="shared" si="107"/>
        <v>0</v>
      </c>
      <c r="GH22" s="64">
        <f t="shared" si="108"/>
        <v>0</v>
      </c>
      <c r="GI22" s="64">
        <f t="shared" si="109"/>
        <v>0</v>
      </c>
      <c r="GJ22" s="64">
        <f t="shared" si="178"/>
        <v>0</v>
      </c>
      <c r="GK22" s="64">
        <f t="shared" si="179"/>
        <v>0</v>
      </c>
      <c r="GL22" s="64">
        <f t="shared" si="180"/>
        <v>0</v>
      </c>
      <c r="GM22" s="64">
        <f t="shared" si="181"/>
        <v>0</v>
      </c>
      <c r="GN22" s="64">
        <f t="shared" si="182"/>
        <v>0</v>
      </c>
      <c r="GO22" s="64">
        <f t="shared" si="110"/>
        <v>0</v>
      </c>
      <c r="GP22" s="64">
        <f t="shared" si="111"/>
        <v>0</v>
      </c>
      <c r="GQ22" s="64">
        <f t="shared" si="112"/>
        <v>0</v>
      </c>
      <c r="GR22" s="64">
        <f t="shared" si="113"/>
        <v>0</v>
      </c>
      <c r="GS22" s="148">
        <f t="shared" si="114"/>
        <v>0</v>
      </c>
    </row>
    <row r="23" spans="1:201" x14ac:dyDescent="0.2">
      <c r="A23" s="104">
        <v>17</v>
      </c>
      <c r="B23" s="3" t="s">
        <v>17</v>
      </c>
      <c r="C23" s="71">
        <v>93</v>
      </c>
      <c r="D23" s="71">
        <v>9525</v>
      </c>
      <c r="E23" s="71">
        <f t="shared" si="0"/>
        <v>9.6693699313786657E-3</v>
      </c>
      <c r="F23" s="105">
        <f t="shared" si="1"/>
        <v>0.99033063006862132</v>
      </c>
      <c r="G23" s="147">
        <v>113573.28</v>
      </c>
      <c r="H23" s="64">
        <f t="shared" si="2"/>
        <v>28393</v>
      </c>
      <c r="I23" s="64">
        <f t="shared" si="3"/>
        <v>28393</v>
      </c>
      <c r="J23" s="64">
        <f t="shared" si="4"/>
        <v>28393</v>
      </c>
      <c r="K23" s="64">
        <f t="shared" si="5"/>
        <v>28394.28</v>
      </c>
      <c r="L23" s="64">
        <f t="shared" si="115"/>
        <v>1098</v>
      </c>
      <c r="M23" s="64">
        <f t="shared" si="116"/>
        <v>275</v>
      </c>
      <c r="N23" s="64">
        <f t="shared" si="117"/>
        <v>275</v>
      </c>
      <c r="O23" s="64">
        <f t="shared" si="118"/>
        <v>275</v>
      </c>
      <c r="P23" s="64">
        <f t="shared" si="119"/>
        <v>273</v>
      </c>
      <c r="Q23" s="64">
        <f t="shared" si="6"/>
        <v>112475.28</v>
      </c>
      <c r="R23" s="64">
        <f t="shared" si="7"/>
        <v>28119</v>
      </c>
      <c r="S23" s="64">
        <f t="shared" si="8"/>
        <v>28119</v>
      </c>
      <c r="T23" s="64">
        <f t="shared" si="9"/>
        <v>28119</v>
      </c>
      <c r="U23" s="148">
        <f t="shared" si="10"/>
        <v>28118.28</v>
      </c>
      <c r="V23" s="147">
        <v>0</v>
      </c>
      <c r="W23" s="64">
        <f t="shared" si="11"/>
        <v>0</v>
      </c>
      <c r="X23" s="64">
        <f t="shared" si="12"/>
        <v>0</v>
      </c>
      <c r="Y23" s="64">
        <f t="shared" si="13"/>
        <v>0</v>
      </c>
      <c r="Z23" s="64">
        <f t="shared" si="14"/>
        <v>0</v>
      </c>
      <c r="AA23" s="64">
        <f t="shared" si="120"/>
        <v>0</v>
      </c>
      <c r="AB23" s="64">
        <f t="shared" si="121"/>
        <v>0</v>
      </c>
      <c r="AC23" s="64">
        <f t="shared" si="122"/>
        <v>0</v>
      </c>
      <c r="AD23" s="64">
        <f t="shared" si="123"/>
        <v>0</v>
      </c>
      <c r="AE23" s="64">
        <f t="shared" si="124"/>
        <v>0</v>
      </c>
      <c r="AF23" s="64">
        <f t="shared" si="15"/>
        <v>0</v>
      </c>
      <c r="AG23" s="64">
        <f t="shared" si="16"/>
        <v>0</v>
      </c>
      <c r="AH23" s="64">
        <f t="shared" si="17"/>
        <v>0</v>
      </c>
      <c r="AI23" s="64">
        <f t="shared" si="18"/>
        <v>0</v>
      </c>
      <c r="AJ23" s="148">
        <f t="shared" si="19"/>
        <v>0</v>
      </c>
      <c r="AK23" s="147">
        <v>0</v>
      </c>
      <c r="AL23" s="64">
        <f t="shared" si="20"/>
        <v>0</v>
      </c>
      <c r="AM23" s="64">
        <f t="shared" si="21"/>
        <v>0</v>
      </c>
      <c r="AN23" s="64">
        <f t="shared" si="22"/>
        <v>0</v>
      </c>
      <c r="AO23" s="64">
        <f t="shared" si="23"/>
        <v>0</v>
      </c>
      <c r="AP23" s="64">
        <f t="shared" si="125"/>
        <v>0</v>
      </c>
      <c r="AQ23" s="64">
        <f t="shared" si="126"/>
        <v>0</v>
      </c>
      <c r="AR23" s="64">
        <f t="shared" si="127"/>
        <v>0</v>
      </c>
      <c r="AS23" s="64">
        <f t="shared" si="128"/>
        <v>0</v>
      </c>
      <c r="AT23" s="64">
        <f t="shared" si="129"/>
        <v>0</v>
      </c>
      <c r="AU23" s="64">
        <f t="shared" si="24"/>
        <v>0</v>
      </c>
      <c r="AV23" s="64">
        <f t="shared" si="25"/>
        <v>0</v>
      </c>
      <c r="AW23" s="64">
        <f t="shared" si="26"/>
        <v>0</v>
      </c>
      <c r="AX23" s="64">
        <f t="shared" si="27"/>
        <v>0</v>
      </c>
      <c r="AY23" s="148">
        <f t="shared" si="28"/>
        <v>0</v>
      </c>
      <c r="AZ23" s="147">
        <v>0</v>
      </c>
      <c r="BA23" s="64">
        <f t="shared" si="29"/>
        <v>0</v>
      </c>
      <c r="BB23" s="64">
        <f t="shared" si="30"/>
        <v>0</v>
      </c>
      <c r="BC23" s="64">
        <f t="shared" si="31"/>
        <v>0</v>
      </c>
      <c r="BD23" s="64">
        <f t="shared" si="32"/>
        <v>0</v>
      </c>
      <c r="BE23" s="18">
        <f t="shared" si="130"/>
        <v>0</v>
      </c>
      <c r="BF23" s="18">
        <f t="shared" si="131"/>
        <v>0</v>
      </c>
      <c r="BG23" s="18">
        <f t="shared" si="132"/>
        <v>0</v>
      </c>
      <c r="BH23" s="18">
        <f t="shared" si="133"/>
        <v>0</v>
      </c>
      <c r="BI23" s="18">
        <f t="shared" si="134"/>
        <v>0</v>
      </c>
      <c r="BJ23" s="18">
        <f t="shared" si="33"/>
        <v>0</v>
      </c>
      <c r="BK23" s="18">
        <f t="shared" si="34"/>
        <v>0</v>
      </c>
      <c r="BL23" s="18">
        <f t="shared" si="35"/>
        <v>0</v>
      </c>
      <c r="BM23" s="18">
        <f t="shared" si="36"/>
        <v>0</v>
      </c>
      <c r="BN23" s="85">
        <f t="shared" si="37"/>
        <v>0</v>
      </c>
      <c r="BO23" s="147">
        <v>168647.52000000002</v>
      </c>
      <c r="BP23" s="64">
        <f t="shared" si="135"/>
        <v>168647.52000000002</v>
      </c>
      <c r="BQ23" s="64">
        <v>0</v>
      </c>
      <c r="BR23" s="64">
        <v>0</v>
      </c>
      <c r="BS23" s="64">
        <v>0</v>
      </c>
      <c r="BT23" s="64">
        <f t="shared" si="136"/>
        <v>1631</v>
      </c>
      <c r="BU23" s="64">
        <f t="shared" si="137"/>
        <v>1631</v>
      </c>
      <c r="BV23" s="64">
        <v>0</v>
      </c>
      <c r="BW23" s="64">
        <v>0</v>
      </c>
      <c r="BX23" s="64">
        <v>0</v>
      </c>
      <c r="BY23" s="64">
        <f t="shared" si="138"/>
        <v>167016.52000000002</v>
      </c>
      <c r="BZ23" s="64">
        <f t="shared" si="139"/>
        <v>167016.52000000002</v>
      </c>
      <c r="CA23" s="64">
        <f t="shared" si="140"/>
        <v>0</v>
      </c>
      <c r="CB23" s="64">
        <f t="shared" si="141"/>
        <v>0</v>
      </c>
      <c r="CC23" s="64">
        <f t="shared" si="142"/>
        <v>0</v>
      </c>
      <c r="CD23" s="147">
        <v>0</v>
      </c>
      <c r="CE23" s="64">
        <f t="shared" si="43"/>
        <v>0</v>
      </c>
      <c r="CF23" s="64">
        <f t="shared" si="44"/>
        <v>0</v>
      </c>
      <c r="CG23" s="64">
        <f t="shared" si="45"/>
        <v>0</v>
      </c>
      <c r="CH23" s="64">
        <f t="shared" si="46"/>
        <v>0</v>
      </c>
      <c r="CI23" s="64">
        <f t="shared" si="143"/>
        <v>0</v>
      </c>
      <c r="CJ23" s="64">
        <f t="shared" si="144"/>
        <v>0</v>
      </c>
      <c r="CK23" s="64">
        <f t="shared" si="145"/>
        <v>0</v>
      </c>
      <c r="CL23" s="64">
        <f t="shared" si="146"/>
        <v>0</v>
      </c>
      <c r="CM23" s="64">
        <f t="shared" si="147"/>
        <v>0</v>
      </c>
      <c r="CN23" s="64">
        <f t="shared" si="47"/>
        <v>0</v>
      </c>
      <c r="CO23" s="64">
        <f t="shared" si="48"/>
        <v>0</v>
      </c>
      <c r="CP23" s="64">
        <f t="shared" si="49"/>
        <v>0</v>
      </c>
      <c r="CQ23" s="64">
        <f t="shared" si="50"/>
        <v>0</v>
      </c>
      <c r="CR23" s="148">
        <f t="shared" si="51"/>
        <v>0</v>
      </c>
      <c r="CS23" s="147">
        <v>0</v>
      </c>
      <c r="CT23" s="64">
        <f t="shared" si="52"/>
        <v>0</v>
      </c>
      <c r="CU23" s="64">
        <f t="shared" si="53"/>
        <v>0</v>
      </c>
      <c r="CV23" s="64">
        <f t="shared" si="54"/>
        <v>0</v>
      </c>
      <c r="CW23" s="64">
        <f t="shared" si="55"/>
        <v>0</v>
      </c>
      <c r="CX23" s="64">
        <f t="shared" si="148"/>
        <v>0</v>
      </c>
      <c r="CY23" s="64">
        <f t="shared" si="149"/>
        <v>0</v>
      </c>
      <c r="CZ23" s="64">
        <f t="shared" si="150"/>
        <v>0</v>
      </c>
      <c r="DA23" s="64">
        <f t="shared" si="151"/>
        <v>0</v>
      </c>
      <c r="DB23" s="64">
        <f t="shared" si="152"/>
        <v>0</v>
      </c>
      <c r="DC23" s="64">
        <f t="shared" si="56"/>
        <v>0</v>
      </c>
      <c r="DD23" s="64">
        <f t="shared" si="57"/>
        <v>0</v>
      </c>
      <c r="DE23" s="64">
        <f t="shared" si="58"/>
        <v>0</v>
      </c>
      <c r="DF23" s="64">
        <f t="shared" si="59"/>
        <v>0</v>
      </c>
      <c r="DG23" s="148">
        <f t="shared" si="60"/>
        <v>0</v>
      </c>
      <c r="DH23" s="147">
        <v>0</v>
      </c>
      <c r="DI23" s="64">
        <f t="shared" si="61"/>
        <v>0</v>
      </c>
      <c r="DJ23" s="64">
        <f t="shared" si="62"/>
        <v>0</v>
      </c>
      <c r="DK23" s="64">
        <f t="shared" si="63"/>
        <v>0</v>
      </c>
      <c r="DL23" s="64">
        <f t="shared" si="64"/>
        <v>0</v>
      </c>
      <c r="DM23" s="64">
        <f t="shared" si="153"/>
        <v>0</v>
      </c>
      <c r="DN23" s="64">
        <f t="shared" si="154"/>
        <v>0</v>
      </c>
      <c r="DO23" s="64">
        <f t="shared" si="155"/>
        <v>0</v>
      </c>
      <c r="DP23" s="64">
        <f t="shared" si="156"/>
        <v>0</v>
      </c>
      <c r="DQ23" s="64">
        <f t="shared" si="157"/>
        <v>0</v>
      </c>
      <c r="DR23" s="64">
        <f t="shared" si="65"/>
        <v>0</v>
      </c>
      <c r="DS23" s="64">
        <f t="shared" si="66"/>
        <v>0</v>
      </c>
      <c r="DT23" s="64">
        <f t="shared" si="67"/>
        <v>0</v>
      </c>
      <c r="DU23" s="64">
        <f t="shared" si="68"/>
        <v>0</v>
      </c>
      <c r="DV23" s="148">
        <f t="shared" si="69"/>
        <v>0</v>
      </c>
      <c r="DW23" s="147">
        <v>0</v>
      </c>
      <c r="DX23" s="64">
        <f t="shared" si="70"/>
        <v>0</v>
      </c>
      <c r="DY23" s="64">
        <f t="shared" si="71"/>
        <v>0</v>
      </c>
      <c r="DZ23" s="64">
        <f t="shared" si="72"/>
        <v>0</v>
      </c>
      <c r="EA23" s="64">
        <f t="shared" si="73"/>
        <v>0</v>
      </c>
      <c r="EB23" s="64">
        <f t="shared" si="158"/>
        <v>0</v>
      </c>
      <c r="EC23" s="64">
        <f t="shared" si="159"/>
        <v>0</v>
      </c>
      <c r="ED23" s="64">
        <f t="shared" si="160"/>
        <v>0</v>
      </c>
      <c r="EE23" s="64">
        <f t="shared" si="161"/>
        <v>0</v>
      </c>
      <c r="EF23" s="64">
        <f t="shared" si="162"/>
        <v>0</v>
      </c>
      <c r="EG23" s="64">
        <f t="shared" si="74"/>
        <v>0</v>
      </c>
      <c r="EH23" s="64">
        <f t="shared" si="75"/>
        <v>0</v>
      </c>
      <c r="EI23" s="64">
        <f t="shared" si="76"/>
        <v>0</v>
      </c>
      <c r="EJ23" s="64">
        <f t="shared" si="77"/>
        <v>0</v>
      </c>
      <c r="EK23" s="148">
        <f t="shared" si="78"/>
        <v>0</v>
      </c>
      <c r="EL23" s="147">
        <v>0</v>
      </c>
      <c r="EM23" s="64">
        <f t="shared" si="79"/>
        <v>0</v>
      </c>
      <c r="EN23" s="64">
        <f t="shared" si="80"/>
        <v>0</v>
      </c>
      <c r="EO23" s="64">
        <f t="shared" si="81"/>
        <v>0</v>
      </c>
      <c r="EP23" s="64">
        <f t="shared" si="82"/>
        <v>0</v>
      </c>
      <c r="EQ23" s="64">
        <f t="shared" si="163"/>
        <v>0</v>
      </c>
      <c r="ER23" s="64">
        <f t="shared" si="164"/>
        <v>0</v>
      </c>
      <c r="ES23" s="64">
        <f t="shared" si="165"/>
        <v>0</v>
      </c>
      <c r="ET23" s="64">
        <f t="shared" si="166"/>
        <v>0</v>
      </c>
      <c r="EU23" s="64">
        <f t="shared" si="167"/>
        <v>0</v>
      </c>
      <c r="EV23" s="64">
        <f t="shared" si="83"/>
        <v>0</v>
      </c>
      <c r="EW23" s="64">
        <f t="shared" si="84"/>
        <v>0</v>
      </c>
      <c r="EX23" s="64">
        <f t="shared" si="85"/>
        <v>0</v>
      </c>
      <c r="EY23" s="64">
        <f t="shared" si="86"/>
        <v>0</v>
      </c>
      <c r="EZ23" s="148">
        <f t="shared" si="87"/>
        <v>0</v>
      </c>
      <c r="FA23" s="147">
        <v>0</v>
      </c>
      <c r="FB23" s="64">
        <f t="shared" si="88"/>
        <v>0</v>
      </c>
      <c r="FC23" s="64">
        <f t="shared" si="89"/>
        <v>0</v>
      </c>
      <c r="FD23" s="64">
        <f t="shared" si="90"/>
        <v>0</v>
      </c>
      <c r="FE23" s="64">
        <f t="shared" si="91"/>
        <v>0</v>
      </c>
      <c r="FF23" s="64">
        <f t="shared" si="168"/>
        <v>0</v>
      </c>
      <c r="FG23" s="64">
        <f t="shared" si="169"/>
        <v>0</v>
      </c>
      <c r="FH23" s="64">
        <f t="shared" si="170"/>
        <v>0</v>
      </c>
      <c r="FI23" s="64">
        <f t="shared" si="171"/>
        <v>0</v>
      </c>
      <c r="FJ23" s="64">
        <f t="shared" si="172"/>
        <v>0</v>
      </c>
      <c r="FK23" s="64">
        <f t="shared" si="92"/>
        <v>0</v>
      </c>
      <c r="FL23" s="64">
        <f t="shared" si="93"/>
        <v>0</v>
      </c>
      <c r="FM23" s="64">
        <f t="shared" si="94"/>
        <v>0</v>
      </c>
      <c r="FN23" s="64">
        <f t="shared" si="95"/>
        <v>0</v>
      </c>
      <c r="FO23" s="148">
        <f t="shared" si="96"/>
        <v>0</v>
      </c>
      <c r="FP23" s="147">
        <v>0</v>
      </c>
      <c r="FQ23" s="64">
        <f t="shared" si="97"/>
        <v>0</v>
      </c>
      <c r="FR23" s="64">
        <f t="shared" si="98"/>
        <v>0</v>
      </c>
      <c r="FS23" s="64">
        <f t="shared" si="99"/>
        <v>0</v>
      </c>
      <c r="FT23" s="64">
        <f t="shared" si="100"/>
        <v>0</v>
      </c>
      <c r="FU23" s="64">
        <f t="shared" si="173"/>
        <v>0</v>
      </c>
      <c r="FV23" s="64">
        <f t="shared" si="174"/>
        <v>0</v>
      </c>
      <c r="FW23" s="64">
        <f t="shared" si="175"/>
        <v>0</v>
      </c>
      <c r="FX23" s="64">
        <f t="shared" si="176"/>
        <v>0</v>
      </c>
      <c r="FY23" s="64">
        <f t="shared" si="177"/>
        <v>0</v>
      </c>
      <c r="FZ23" s="64">
        <f t="shared" si="101"/>
        <v>0</v>
      </c>
      <c r="GA23" s="64">
        <f t="shared" si="102"/>
        <v>0</v>
      </c>
      <c r="GB23" s="64">
        <f t="shared" si="103"/>
        <v>0</v>
      </c>
      <c r="GC23" s="64">
        <f t="shared" si="104"/>
        <v>0</v>
      </c>
      <c r="GD23" s="148">
        <f t="shared" si="105"/>
        <v>0</v>
      </c>
      <c r="GE23" s="147">
        <v>0</v>
      </c>
      <c r="GF23" s="64">
        <f t="shared" si="106"/>
        <v>0</v>
      </c>
      <c r="GG23" s="64">
        <f t="shared" si="107"/>
        <v>0</v>
      </c>
      <c r="GH23" s="64">
        <f t="shared" si="108"/>
        <v>0</v>
      </c>
      <c r="GI23" s="64">
        <f t="shared" si="109"/>
        <v>0</v>
      </c>
      <c r="GJ23" s="64">
        <f t="shared" si="178"/>
        <v>0</v>
      </c>
      <c r="GK23" s="64">
        <f t="shared" si="179"/>
        <v>0</v>
      </c>
      <c r="GL23" s="64">
        <f t="shared" si="180"/>
        <v>0</v>
      </c>
      <c r="GM23" s="64">
        <f t="shared" si="181"/>
        <v>0</v>
      </c>
      <c r="GN23" s="64">
        <f t="shared" si="182"/>
        <v>0</v>
      </c>
      <c r="GO23" s="64">
        <f t="shared" si="110"/>
        <v>0</v>
      </c>
      <c r="GP23" s="64">
        <f t="shared" si="111"/>
        <v>0</v>
      </c>
      <c r="GQ23" s="64">
        <f t="shared" si="112"/>
        <v>0</v>
      </c>
      <c r="GR23" s="64">
        <f t="shared" si="113"/>
        <v>0</v>
      </c>
      <c r="GS23" s="148">
        <f t="shared" si="114"/>
        <v>0</v>
      </c>
    </row>
    <row r="24" spans="1:201" x14ac:dyDescent="0.2">
      <c r="A24" s="104">
        <v>18</v>
      </c>
      <c r="B24" s="3" t="s">
        <v>18</v>
      </c>
      <c r="C24" s="71">
        <v>1178</v>
      </c>
      <c r="D24" s="71">
        <v>13087</v>
      </c>
      <c r="E24" s="71">
        <f t="shared" si="0"/>
        <v>8.2579740623904663E-2</v>
      </c>
      <c r="F24" s="105">
        <f t="shared" si="1"/>
        <v>0.91742025937609539</v>
      </c>
      <c r="G24" s="147">
        <v>1029979</v>
      </c>
      <c r="H24" s="64">
        <f t="shared" si="2"/>
        <v>257495</v>
      </c>
      <c r="I24" s="64">
        <f t="shared" si="3"/>
        <v>257495</v>
      </c>
      <c r="J24" s="64">
        <f t="shared" si="4"/>
        <v>257495</v>
      </c>
      <c r="K24" s="64">
        <f t="shared" si="5"/>
        <v>257494</v>
      </c>
      <c r="L24" s="64">
        <f t="shared" si="115"/>
        <v>85055</v>
      </c>
      <c r="M24" s="64">
        <f t="shared" si="116"/>
        <v>21264</v>
      </c>
      <c r="N24" s="64">
        <f t="shared" si="117"/>
        <v>21264</v>
      </c>
      <c r="O24" s="64">
        <f t="shared" si="118"/>
        <v>21264</v>
      </c>
      <c r="P24" s="64">
        <f t="shared" si="119"/>
        <v>21263</v>
      </c>
      <c r="Q24" s="64">
        <f t="shared" si="6"/>
        <v>944924</v>
      </c>
      <c r="R24" s="64">
        <f t="shared" si="7"/>
        <v>236231</v>
      </c>
      <c r="S24" s="64">
        <f t="shared" si="8"/>
        <v>236231</v>
      </c>
      <c r="T24" s="64">
        <f t="shared" si="9"/>
        <v>236231</v>
      </c>
      <c r="U24" s="148">
        <f t="shared" si="10"/>
        <v>236231</v>
      </c>
      <c r="V24" s="147">
        <v>0</v>
      </c>
      <c r="W24" s="64">
        <f t="shared" si="11"/>
        <v>0</v>
      </c>
      <c r="X24" s="64">
        <f t="shared" si="12"/>
        <v>0</v>
      </c>
      <c r="Y24" s="64">
        <f t="shared" si="13"/>
        <v>0</v>
      </c>
      <c r="Z24" s="64">
        <f t="shared" si="14"/>
        <v>0</v>
      </c>
      <c r="AA24" s="64">
        <f t="shared" si="120"/>
        <v>0</v>
      </c>
      <c r="AB24" s="64">
        <f t="shared" si="121"/>
        <v>0</v>
      </c>
      <c r="AC24" s="64">
        <f t="shared" si="122"/>
        <v>0</v>
      </c>
      <c r="AD24" s="64">
        <f t="shared" si="123"/>
        <v>0</v>
      </c>
      <c r="AE24" s="64">
        <f t="shared" si="124"/>
        <v>0</v>
      </c>
      <c r="AF24" s="64">
        <f t="shared" si="15"/>
        <v>0</v>
      </c>
      <c r="AG24" s="64">
        <f t="shared" si="16"/>
        <v>0</v>
      </c>
      <c r="AH24" s="64">
        <f t="shared" si="17"/>
        <v>0</v>
      </c>
      <c r="AI24" s="64">
        <f t="shared" si="18"/>
        <v>0</v>
      </c>
      <c r="AJ24" s="148">
        <f t="shared" si="19"/>
        <v>0</v>
      </c>
      <c r="AK24" s="147">
        <v>0</v>
      </c>
      <c r="AL24" s="64">
        <f t="shared" si="20"/>
        <v>0</v>
      </c>
      <c r="AM24" s="64">
        <f t="shared" si="21"/>
        <v>0</v>
      </c>
      <c r="AN24" s="64">
        <f t="shared" si="22"/>
        <v>0</v>
      </c>
      <c r="AO24" s="64">
        <f t="shared" si="23"/>
        <v>0</v>
      </c>
      <c r="AP24" s="64">
        <f t="shared" si="125"/>
        <v>0</v>
      </c>
      <c r="AQ24" s="64">
        <f t="shared" si="126"/>
        <v>0</v>
      </c>
      <c r="AR24" s="64">
        <f t="shared" si="127"/>
        <v>0</v>
      </c>
      <c r="AS24" s="64">
        <f t="shared" si="128"/>
        <v>0</v>
      </c>
      <c r="AT24" s="64">
        <f t="shared" si="129"/>
        <v>0</v>
      </c>
      <c r="AU24" s="64">
        <f t="shared" si="24"/>
        <v>0</v>
      </c>
      <c r="AV24" s="64">
        <f t="shared" si="25"/>
        <v>0</v>
      </c>
      <c r="AW24" s="64">
        <f t="shared" si="26"/>
        <v>0</v>
      </c>
      <c r="AX24" s="64">
        <f t="shared" si="27"/>
        <v>0</v>
      </c>
      <c r="AY24" s="148">
        <f t="shared" si="28"/>
        <v>0</v>
      </c>
      <c r="AZ24" s="147">
        <v>0</v>
      </c>
      <c r="BA24" s="64">
        <f t="shared" si="29"/>
        <v>0</v>
      </c>
      <c r="BB24" s="64">
        <f t="shared" si="30"/>
        <v>0</v>
      </c>
      <c r="BC24" s="64">
        <f t="shared" si="31"/>
        <v>0</v>
      </c>
      <c r="BD24" s="64">
        <f t="shared" si="32"/>
        <v>0</v>
      </c>
      <c r="BE24" s="18">
        <f t="shared" si="130"/>
        <v>0</v>
      </c>
      <c r="BF24" s="18">
        <f t="shared" si="131"/>
        <v>0</v>
      </c>
      <c r="BG24" s="18">
        <f t="shared" si="132"/>
        <v>0</v>
      </c>
      <c r="BH24" s="18">
        <f t="shared" si="133"/>
        <v>0</v>
      </c>
      <c r="BI24" s="18">
        <f t="shared" si="134"/>
        <v>0</v>
      </c>
      <c r="BJ24" s="18">
        <f t="shared" si="33"/>
        <v>0</v>
      </c>
      <c r="BK24" s="18">
        <f t="shared" si="34"/>
        <v>0</v>
      </c>
      <c r="BL24" s="18">
        <f t="shared" si="35"/>
        <v>0</v>
      </c>
      <c r="BM24" s="18">
        <f t="shared" si="36"/>
        <v>0</v>
      </c>
      <c r="BN24" s="85">
        <f t="shared" si="37"/>
        <v>0</v>
      </c>
      <c r="BO24" s="147">
        <v>307624.92000000004</v>
      </c>
      <c r="BP24" s="64">
        <f t="shared" si="135"/>
        <v>307624.92000000004</v>
      </c>
      <c r="BQ24" s="64">
        <v>0</v>
      </c>
      <c r="BR24" s="64">
        <v>0</v>
      </c>
      <c r="BS24" s="64">
        <v>0</v>
      </c>
      <c r="BT24" s="64">
        <f t="shared" si="136"/>
        <v>25404</v>
      </c>
      <c r="BU24" s="64">
        <f t="shared" si="137"/>
        <v>25404</v>
      </c>
      <c r="BV24" s="64">
        <v>0</v>
      </c>
      <c r="BW24" s="64">
        <v>0</v>
      </c>
      <c r="BX24" s="64">
        <v>0</v>
      </c>
      <c r="BY24" s="64">
        <f t="shared" si="138"/>
        <v>282220.92000000004</v>
      </c>
      <c r="BZ24" s="64">
        <f t="shared" si="139"/>
        <v>282220.92000000004</v>
      </c>
      <c r="CA24" s="64">
        <f t="shared" si="140"/>
        <v>0</v>
      </c>
      <c r="CB24" s="64">
        <f t="shared" si="141"/>
        <v>0</v>
      </c>
      <c r="CC24" s="64">
        <f t="shared" si="142"/>
        <v>0</v>
      </c>
      <c r="CD24" s="147">
        <v>0</v>
      </c>
      <c r="CE24" s="64">
        <f t="shared" si="43"/>
        <v>0</v>
      </c>
      <c r="CF24" s="64">
        <f t="shared" si="44"/>
        <v>0</v>
      </c>
      <c r="CG24" s="64">
        <f t="shared" si="45"/>
        <v>0</v>
      </c>
      <c r="CH24" s="64">
        <f t="shared" si="46"/>
        <v>0</v>
      </c>
      <c r="CI24" s="64">
        <f t="shared" si="143"/>
        <v>0</v>
      </c>
      <c r="CJ24" s="64">
        <f t="shared" si="144"/>
        <v>0</v>
      </c>
      <c r="CK24" s="64">
        <f t="shared" si="145"/>
        <v>0</v>
      </c>
      <c r="CL24" s="64">
        <f t="shared" si="146"/>
        <v>0</v>
      </c>
      <c r="CM24" s="64">
        <f t="shared" si="147"/>
        <v>0</v>
      </c>
      <c r="CN24" s="64">
        <f t="shared" si="47"/>
        <v>0</v>
      </c>
      <c r="CO24" s="64">
        <f t="shared" si="48"/>
        <v>0</v>
      </c>
      <c r="CP24" s="64">
        <f t="shared" si="49"/>
        <v>0</v>
      </c>
      <c r="CQ24" s="64">
        <f t="shared" si="50"/>
        <v>0</v>
      </c>
      <c r="CR24" s="148">
        <f t="shared" si="51"/>
        <v>0</v>
      </c>
      <c r="CS24" s="147">
        <v>0</v>
      </c>
      <c r="CT24" s="64">
        <f t="shared" si="52"/>
        <v>0</v>
      </c>
      <c r="CU24" s="64">
        <f t="shared" si="53"/>
        <v>0</v>
      </c>
      <c r="CV24" s="64">
        <f t="shared" si="54"/>
        <v>0</v>
      </c>
      <c r="CW24" s="64">
        <f t="shared" si="55"/>
        <v>0</v>
      </c>
      <c r="CX24" s="64">
        <f t="shared" si="148"/>
        <v>0</v>
      </c>
      <c r="CY24" s="64">
        <f t="shared" si="149"/>
        <v>0</v>
      </c>
      <c r="CZ24" s="64">
        <f t="shared" si="150"/>
        <v>0</v>
      </c>
      <c r="DA24" s="64">
        <f t="shared" si="151"/>
        <v>0</v>
      </c>
      <c r="DB24" s="64">
        <f t="shared" si="152"/>
        <v>0</v>
      </c>
      <c r="DC24" s="64">
        <f t="shared" si="56"/>
        <v>0</v>
      </c>
      <c r="DD24" s="64">
        <f t="shared" si="57"/>
        <v>0</v>
      </c>
      <c r="DE24" s="64">
        <f t="shared" si="58"/>
        <v>0</v>
      </c>
      <c r="DF24" s="64">
        <f t="shared" si="59"/>
        <v>0</v>
      </c>
      <c r="DG24" s="148">
        <f t="shared" si="60"/>
        <v>0</v>
      </c>
      <c r="DH24" s="147">
        <v>0</v>
      </c>
      <c r="DI24" s="64">
        <f t="shared" si="61"/>
        <v>0</v>
      </c>
      <c r="DJ24" s="64">
        <f t="shared" si="62"/>
        <v>0</v>
      </c>
      <c r="DK24" s="64">
        <f t="shared" si="63"/>
        <v>0</v>
      </c>
      <c r="DL24" s="64">
        <f t="shared" si="64"/>
        <v>0</v>
      </c>
      <c r="DM24" s="64">
        <f t="shared" si="153"/>
        <v>0</v>
      </c>
      <c r="DN24" s="64">
        <f t="shared" si="154"/>
        <v>0</v>
      </c>
      <c r="DO24" s="64">
        <f t="shared" si="155"/>
        <v>0</v>
      </c>
      <c r="DP24" s="64">
        <f t="shared" si="156"/>
        <v>0</v>
      </c>
      <c r="DQ24" s="64">
        <f t="shared" si="157"/>
        <v>0</v>
      </c>
      <c r="DR24" s="64">
        <f t="shared" si="65"/>
        <v>0</v>
      </c>
      <c r="DS24" s="64">
        <f t="shared" si="66"/>
        <v>0</v>
      </c>
      <c r="DT24" s="64">
        <f t="shared" si="67"/>
        <v>0</v>
      </c>
      <c r="DU24" s="64">
        <f t="shared" si="68"/>
        <v>0</v>
      </c>
      <c r="DV24" s="148">
        <f t="shared" si="69"/>
        <v>0</v>
      </c>
      <c r="DW24" s="147">
        <v>0</v>
      </c>
      <c r="DX24" s="64">
        <f t="shared" si="70"/>
        <v>0</v>
      </c>
      <c r="DY24" s="64">
        <f t="shared" si="71"/>
        <v>0</v>
      </c>
      <c r="DZ24" s="64">
        <f t="shared" si="72"/>
        <v>0</v>
      </c>
      <c r="EA24" s="64">
        <f t="shared" si="73"/>
        <v>0</v>
      </c>
      <c r="EB24" s="64">
        <f t="shared" si="158"/>
        <v>0</v>
      </c>
      <c r="EC24" s="64">
        <f t="shared" si="159"/>
        <v>0</v>
      </c>
      <c r="ED24" s="64">
        <f t="shared" si="160"/>
        <v>0</v>
      </c>
      <c r="EE24" s="64">
        <f t="shared" si="161"/>
        <v>0</v>
      </c>
      <c r="EF24" s="64">
        <f t="shared" si="162"/>
        <v>0</v>
      </c>
      <c r="EG24" s="64">
        <f t="shared" si="74"/>
        <v>0</v>
      </c>
      <c r="EH24" s="64">
        <f t="shared" si="75"/>
        <v>0</v>
      </c>
      <c r="EI24" s="64">
        <f t="shared" si="76"/>
        <v>0</v>
      </c>
      <c r="EJ24" s="64">
        <f t="shared" si="77"/>
        <v>0</v>
      </c>
      <c r="EK24" s="148">
        <f t="shared" si="78"/>
        <v>0</v>
      </c>
      <c r="EL24" s="147">
        <v>0</v>
      </c>
      <c r="EM24" s="64">
        <f t="shared" si="79"/>
        <v>0</v>
      </c>
      <c r="EN24" s="64">
        <f t="shared" si="80"/>
        <v>0</v>
      </c>
      <c r="EO24" s="64">
        <f t="shared" si="81"/>
        <v>0</v>
      </c>
      <c r="EP24" s="64">
        <f t="shared" si="82"/>
        <v>0</v>
      </c>
      <c r="EQ24" s="64">
        <f t="shared" si="163"/>
        <v>0</v>
      </c>
      <c r="ER24" s="64">
        <f t="shared" si="164"/>
        <v>0</v>
      </c>
      <c r="ES24" s="64">
        <f t="shared" si="165"/>
        <v>0</v>
      </c>
      <c r="ET24" s="64">
        <f t="shared" si="166"/>
        <v>0</v>
      </c>
      <c r="EU24" s="64">
        <f t="shared" si="167"/>
        <v>0</v>
      </c>
      <c r="EV24" s="64">
        <f t="shared" si="83"/>
        <v>0</v>
      </c>
      <c r="EW24" s="64">
        <f t="shared" si="84"/>
        <v>0</v>
      </c>
      <c r="EX24" s="64">
        <f t="shared" si="85"/>
        <v>0</v>
      </c>
      <c r="EY24" s="64">
        <f t="shared" si="86"/>
        <v>0</v>
      </c>
      <c r="EZ24" s="148">
        <f t="shared" si="87"/>
        <v>0</v>
      </c>
      <c r="FA24" s="147">
        <v>0</v>
      </c>
      <c r="FB24" s="64">
        <f t="shared" si="88"/>
        <v>0</v>
      </c>
      <c r="FC24" s="64">
        <f t="shared" si="89"/>
        <v>0</v>
      </c>
      <c r="FD24" s="64">
        <f t="shared" si="90"/>
        <v>0</v>
      </c>
      <c r="FE24" s="64">
        <f t="shared" si="91"/>
        <v>0</v>
      </c>
      <c r="FF24" s="64">
        <f t="shared" si="168"/>
        <v>0</v>
      </c>
      <c r="FG24" s="64">
        <f t="shared" si="169"/>
        <v>0</v>
      </c>
      <c r="FH24" s="64">
        <f t="shared" si="170"/>
        <v>0</v>
      </c>
      <c r="FI24" s="64">
        <f t="shared" si="171"/>
        <v>0</v>
      </c>
      <c r="FJ24" s="64">
        <f t="shared" si="172"/>
        <v>0</v>
      </c>
      <c r="FK24" s="64">
        <f t="shared" si="92"/>
        <v>0</v>
      </c>
      <c r="FL24" s="64">
        <f t="shared" si="93"/>
        <v>0</v>
      </c>
      <c r="FM24" s="64">
        <f t="shared" si="94"/>
        <v>0</v>
      </c>
      <c r="FN24" s="64">
        <f t="shared" si="95"/>
        <v>0</v>
      </c>
      <c r="FO24" s="148">
        <f t="shared" si="96"/>
        <v>0</v>
      </c>
      <c r="FP24" s="147">
        <v>0</v>
      </c>
      <c r="FQ24" s="64">
        <f t="shared" si="97"/>
        <v>0</v>
      </c>
      <c r="FR24" s="64">
        <f t="shared" si="98"/>
        <v>0</v>
      </c>
      <c r="FS24" s="64">
        <f t="shared" si="99"/>
        <v>0</v>
      </c>
      <c r="FT24" s="64">
        <f t="shared" si="100"/>
        <v>0</v>
      </c>
      <c r="FU24" s="64">
        <f t="shared" si="173"/>
        <v>0</v>
      </c>
      <c r="FV24" s="64">
        <f t="shared" si="174"/>
        <v>0</v>
      </c>
      <c r="FW24" s="64">
        <f t="shared" si="175"/>
        <v>0</v>
      </c>
      <c r="FX24" s="64">
        <f t="shared" si="176"/>
        <v>0</v>
      </c>
      <c r="FY24" s="64">
        <f t="shared" si="177"/>
        <v>0</v>
      </c>
      <c r="FZ24" s="64">
        <f t="shared" si="101"/>
        <v>0</v>
      </c>
      <c r="GA24" s="64">
        <f t="shared" si="102"/>
        <v>0</v>
      </c>
      <c r="GB24" s="64">
        <f t="shared" si="103"/>
        <v>0</v>
      </c>
      <c r="GC24" s="64">
        <f t="shared" si="104"/>
        <v>0</v>
      </c>
      <c r="GD24" s="148">
        <f t="shared" si="105"/>
        <v>0</v>
      </c>
      <c r="GE24" s="147">
        <v>0</v>
      </c>
      <c r="GF24" s="64">
        <f t="shared" si="106"/>
        <v>0</v>
      </c>
      <c r="GG24" s="64">
        <f t="shared" si="107"/>
        <v>0</v>
      </c>
      <c r="GH24" s="64">
        <f t="shared" si="108"/>
        <v>0</v>
      </c>
      <c r="GI24" s="64">
        <f t="shared" si="109"/>
        <v>0</v>
      </c>
      <c r="GJ24" s="64">
        <f t="shared" si="178"/>
        <v>0</v>
      </c>
      <c r="GK24" s="64">
        <f t="shared" si="179"/>
        <v>0</v>
      </c>
      <c r="GL24" s="64">
        <f t="shared" si="180"/>
        <v>0</v>
      </c>
      <c r="GM24" s="64">
        <f t="shared" si="181"/>
        <v>0</v>
      </c>
      <c r="GN24" s="64">
        <f t="shared" si="182"/>
        <v>0</v>
      </c>
      <c r="GO24" s="64">
        <f t="shared" si="110"/>
        <v>0</v>
      </c>
      <c r="GP24" s="64">
        <f t="shared" si="111"/>
        <v>0</v>
      </c>
      <c r="GQ24" s="64">
        <f t="shared" si="112"/>
        <v>0</v>
      </c>
      <c r="GR24" s="64">
        <f t="shared" si="113"/>
        <v>0</v>
      </c>
      <c r="GS24" s="148">
        <f t="shared" si="114"/>
        <v>0</v>
      </c>
    </row>
    <row r="25" spans="1:201" x14ac:dyDescent="0.2">
      <c r="A25" s="104">
        <v>19</v>
      </c>
      <c r="B25" s="3" t="s">
        <v>19</v>
      </c>
      <c r="C25" s="71">
        <v>513</v>
      </c>
      <c r="D25" s="71">
        <v>4928</v>
      </c>
      <c r="E25" s="71">
        <f t="shared" si="0"/>
        <v>9.4284138945046864E-2</v>
      </c>
      <c r="F25" s="105">
        <f t="shared" si="1"/>
        <v>0.90571586105495316</v>
      </c>
      <c r="G25" s="147">
        <v>26435.16</v>
      </c>
      <c r="H25" s="64">
        <f t="shared" si="2"/>
        <v>6609</v>
      </c>
      <c r="I25" s="64">
        <f t="shared" si="3"/>
        <v>6609</v>
      </c>
      <c r="J25" s="64">
        <f t="shared" si="4"/>
        <v>6609</v>
      </c>
      <c r="K25" s="64">
        <f t="shared" si="5"/>
        <v>6608.16</v>
      </c>
      <c r="L25" s="64">
        <f t="shared" si="115"/>
        <v>2492</v>
      </c>
      <c r="M25" s="64">
        <f t="shared" si="116"/>
        <v>623</v>
      </c>
      <c r="N25" s="64">
        <f t="shared" si="117"/>
        <v>623</v>
      </c>
      <c r="O25" s="64">
        <f t="shared" si="118"/>
        <v>623</v>
      </c>
      <c r="P25" s="64">
        <f t="shared" si="119"/>
        <v>623</v>
      </c>
      <c r="Q25" s="64">
        <f t="shared" si="6"/>
        <v>23943.16</v>
      </c>
      <c r="R25" s="64">
        <f t="shared" si="7"/>
        <v>5986</v>
      </c>
      <c r="S25" s="64">
        <f t="shared" si="8"/>
        <v>5986</v>
      </c>
      <c r="T25" s="64">
        <f t="shared" si="9"/>
        <v>5986</v>
      </c>
      <c r="U25" s="148">
        <f t="shared" si="10"/>
        <v>5985.16</v>
      </c>
      <c r="V25" s="147">
        <v>0</v>
      </c>
      <c r="W25" s="64">
        <f t="shared" si="11"/>
        <v>0</v>
      </c>
      <c r="X25" s="64">
        <f t="shared" si="12"/>
        <v>0</v>
      </c>
      <c r="Y25" s="64">
        <f t="shared" si="13"/>
        <v>0</v>
      </c>
      <c r="Z25" s="64">
        <f t="shared" si="14"/>
        <v>0</v>
      </c>
      <c r="AA25" s="64">
        <f t="shared" si="120"/>
        <v>0</v>
      </c>
      <c r="AB25" s="64">
        <f t="shared" si="121"/>
        <v>0</v>
      </c>
      <c r="AC25" s="64">
        <f t="shared" si="122"/>
        <v>0</v>
      </c>
      <c r="AD25" s="64">
        <f t="shared" si="123"/>
        <v>0</v>
      </c>
      <c r="AE25" s="64">
        <f t="shared" si="124"/>
        <v>0</v>
      </c>
      <c r="AF25" s="64">
        <f t="shared" si="15"/>
        <v>0</v>
      </c>
      <c r="AG25" s="64">
        <f t="shared" si="16"/>
        <v>0</v>
      </c>
      <c r="AH25" s="64">
        <f t="shared" si="17"/>
        <v>0</v>
      </c>
      <c r="AI25" s="64">
        <f t="shared" si="18"/>
        <v>0</v>
      </c>
      <c r="AJ25" s="148">
        <f t="shared" si="19"/>
        <v>0</v>
      </c>
      <c r="AK25" s="147">
        <v>0</v>
      </c>
      <c r="AL25" s="64">
        <f t="shared" si="20"/>
        <v>0</v>
      </c>
      <c r="AM25" s="64">
        <f t="shared" si="21"/>
        <v>0</v>
      </c>
      <c r="AN25" s="64">
        <f t="shared" si="22"/>
        <v>0</v>
      </c>
      <c r="AO25" s="64">
        <f t="shared" si="23"/>
        <v>0</v>
      </c>
      <c r="AP25" s="64">
        <f t="shared" si="125"/>
        <v>0</v>
      </c>
      <c r="AQ25" s="64">
        <f t="shared" si="126"/>
        <v>0</v>
      </c>
      <c r="AR25" s="64">
        <f t="shared" si="127"/>
        <v>0</v>
      </c>
      <c r="AS25" s="64">
        <f t="shared" si="128"/>
        <v>0</v>
      </c>
      <c r="AT25" s="64">
        <f t="shared" si="129"/>
        <v>0</v>
      </c>
      <c r="AU25" s="64">
        <f t="shared" si="24"/>
        <v>0</v>
      </c>
      <c r="AV25" s="64">
        <f t="shared" si="25"/>
        <v>0</v>
      </c>
      <c r="AW25" s="64">
        <f t="shared" si="26"/>
        <v>0</v>
      </c>
      <c r="AX25" s="64">
        <f t="shared" si="27"/>
        <v>0</v>
      </c>
      <c r="AY25" s="148">
        <f t="shared" si="28"/>
        <v>0</v>
      </c>
      <c r="AZ25" s="147">
        <v>0</v>
      </c>
      <c r="BA25" s="64">
        <f t="shared" si="29"/>
        <v>0</v>
      </c>
      <c r="BB25" s="64">
        <f t="shared" si="30"/>
        <v>0</v>
      </c>
      <c r="BC25" s="64">
        <f t="shared" si="31"/>
        <v>0</v>
      </c>
      <c r="BD25" s="64">
        <f t="shared" si="32"/>
        <v>0</v>
      </c>
      <c r="BE25" s="18">
        <f t="shared" si="130"/>
        <v>0</v>
      </c>
      <c r="BF25" s="18">
        <f t="shared" si="131"/>
        <v>0</v>
      </c>
      <c r="BG25" s="18">
        <f t="shared" si="132"/>
        <v>0</v>
      </c>
      <c r="BH25" s="18">
        <f t="shared" si="133"/>
        <v>0</v>
      </c>
      <c r="BI25" s="18">
        <f t="shared" si="134"/>
        <v>0</v>
      </c>
      <c r="BJ25" s="18">
        <f t="shared" si="33"/>
        <v>0</v>
      </c>
      <c r="BK25" s="18">
        <f t="shared" si="34"/>
        <v>0</v>
      </c>
      <c r="BL25" s="18">
        <f t="shared" si="35"/>
        <v>0</v>
      </c>
      <c r="BM25" s="18">
        <f t="shared" si="36"/>
        <v>0</v>
      </c>
      <c r="BN25" s="85">
        <f t="shared" si="37"/>
        <v>0</v>
      </c>
      <c r="BO25" s="147">
        <v>83117.8</v>
      </c>
      <c r="BP25" s="64">
        <f t="shared" si="135"/>
        <v>83117.8</v>
      </c>
      <c r="BQ25" s="64">
        <v>0</v>
      </c>
      <c r="BR25" s="64">
        <v>0</v>
      </c>
      <c r="BS25" s="64">
        <v>0</v>
      </c>
      <c r="BT25" s="64">
        <f t="shared" si="136"/>
        <v>7837</v>
      </c>
      <c r="BU25" s="64">
        <f t="shared" si="137"/>
        <v>7837</v>
      </c>
      <c r="BV25" s="64">
        <v>0</v>
      </c>
      <c r="BW25" s="64">
        <v>0</v>
      </c>
      <c r="BX25" s="64">
        <v>0</v>
      </c>
      <c r="BY25" s="64">
        <f t="shared" si="138"/>
        <v>75280.800000000003</v>
      </c>
      <c r="BZ25" s="64">
        <f t="shared" si="139"/>
        <v>75280.800000000003</v>
      </c>
      <c r="CA25" s="64">
        <f t="shared" si="140"/>
        <v>0</v>
      </c>
      <c r="CB25" s="64">
        <f t="shared" si="141"/>
        <v>0</v>
      </c>
      <c r="CC25" s="64">
        <f t="shared" si="142"/>
        <v>0</v>
      </c>
      <c r="CD25" s="147">
        <v>0</v>
      </c>
      <c r="CE25" s="64">
        <f t="shared" si="43"/>
        <v>0</v>
      </c>
      <c r="CF25" s="64">
        <f t="shared" si="44"/>
        <v>0</v>
      </c>
      <c r="CG25" s="64">
        <f t="shared" si="45"/>
        <v>0</v>
      </c>
      <c r="CH25" s="64">
        <f t="shared" si="46"/>
        <v>0</v>
      </c>
      <c r="CI25" s="64">
        <f t="shared" si="143"/>
        <v>0</v>
      </c>
      <c r="CJ25" s="64">
        <f t="shared" si="144"/>
        <v>0</v>
      </c>
      <c r="CK25" s="64">
        <f t="shared" si="145"/>
        <v>0</v>
      </c>
      <c r="CL25" s="64">
        <f t="shared" si="146"/>
        <v>0</v>
      </c>
      <c r="CM25" s="64">
        <f t="shared" si="147"/>
        <v>0</v>
      </c>
      <c r="CN25" s="64">
        <f t="shared" si="47"/>
        <v>0</v>
      </c>
      <c r="CO25" s="64">
        <f t="shared" si="48"/>
        <v>0</v>
      </c>
      <c r="CP25" s="64">
        <f t="shared" si="49"/>
        <v>0</v>
      </c>
      <c r="CQ25" s="64">
        <f t="shared" si="50"/>
        <v>0</v>
      </c>
      <c r="CR25" s="148">
        <f t="shared" si="51"/>
        <v>0</v>
      </c>
      <c r="CS25" s="147">
        <v>0</v>
      </c>
      <c r="CT25" s="64">
        <f t="shared" si="52"/>
        <v>0</v>
      </c>
      <c r="CU25" s="64">
        <f t="shared" si="53"/>
        <v>0</v>
      </c>
      <c r="CV25" s="64">
        <f t="shared" si="54"/>
        <v>0</v>
      </c>
      <c r="CW25" s="64">
        <f t="shared" si="55"/>
        <v>0</v>
      </c>
      <c r="CX25" s="64">
        <f t="shared" si="148"/>
        <v>0</v>
      </c>
      <c r="CY25" s="64">
        <f t="shared" si="149"/>
        <v>0</v>
      </c>
      <c r="CZ25" s="64">
        <f t="shared" si="150"/>
        <v>0</v>
      </c>
      <c r="DA25" s="64">
        <f t="shared" si="151"/>
        <v>0</v>
      </c>
      <c r="DB25" s="64">
        <f t="shared" si="152"/>
        <v>0</v>
      </c>
      <c r="DC25" s="64">
        <f t="shared" si="56"/>
        <v>0</v>
      </c>
      <c r="DD25" s="64">
        <f t="shared" si="57"/>
        <v>0</v>
      </c>
      <c r="DE25" s="64">
        <f t="shared" si="58"/>
        <v>0</v>
      </c>
      <c r="DF25" s="64">
        <f t="shared" si="59"/>
        <v>0</v>
      </c>
      <c r="DG25" s="148">
        <f t="shared" si="60"/>
        <v>0</v>
      </c>
      <c r="DH25" s="147">
        <v>0</v>
      </c>
      <c r="DI25" s="64">
        <f t="shared" si="61"/>
        <v>0</v>
      </c>
      <c r="DJ25" s="64">
        <f t="shared" si="62"/>
        <v>0</v>
      </c>
      <c r="DK25" s="64">
        <f t="shared" si="63"/>
        <v>0</v>
      </c>
      <c r="DL25" s="64">
        <f t="shared" si="64"/>
        <v>0</v>
      </c>
      <c r="DM25" s="64">
        <f t="shared" si="153"/>
        <v>0</v>
      </c>
      <c r="DN25" s="64">
        <f t="shared" si="154"/>
        <v>0</v>
      </c>
      <c r="DO25" s="64">
        <f t="shared" si="155"/>
        <v>0</v>
      </c>
      <c r="DP25" s="64">
        <f t="shared" si="156"/>
        <v>0</v>
      </c>
      <c r="DQ25" s="64">
        <f t="shared" si="157"/>
        <v>0</v>
      </c>
      <c r="DR25" s="64">
        <f t="shared" si="65"/>
        <v>0</v>
      </c>
      <c r="DS25" s="64">
        <f t="shared" si="66"/>
        <v>0</v>
      </c>
      <c r="DT25" s="64">
        <f t="shared" si="67"/>
        <v>0</v>
      </c>
      <c r="DU25" s="64">
        <f t="shared" si="68"/>
        <v>0</v>
      </c>
      <c r="DV25" s="148">
        <f t="shared" si="69"/>
        <v>0</v>
      </c>
      <c r="DW25" s="147">
        <v>0</v>
      </c>
      <c r="DX25" s="64">
        <f t="shared" si="70"/>
        <v>0</v>
      </c>
      <c r="DY25" s="64">
        <f t="shared" si="71"/>
        <v>0</v>
      </c>
      <c r="DZ25" s="64">
        <f t="shared" si="72"/>
        <v>0</v>
      </c>
      <c r="EA25" s="64">
        <f t="shared" si="73"/>
        <v>0</v>
      </c>
      <c r="EB25" s="64">
        <f t="shared" si="158"/>
        <v>0</v>
      </c>
      <c r="EC25" s="64">
        <f t="shared" si="159"/>
        <v>0</v>
      </c>
      <c r="ED25" s="64">
        <f t="shared" si="160"/>
        <v>0</v>
      </c>
      <c r="EE25" s="64">
        <f t="shared" si="161"/>
        <v>0</v>
      </c>
      <c r="EF25" s="64">
        <f t="shared" si="162"/>
        <v>0</v>
      </c>
      <c r="EG25" s="64">
        <f t="shared" si="74"/>
        <v>0</v>
      </c>
      <c r="EH25" s="64">
        <f t="shared" si="75"/>
        <v>0</v>
      </c>
      <c r="EI25" s="64">
        <f t="shared" si="76"/>
        <v>0</v>
      </c>
      <c r="EJ25" s="64">
        <f t="shared" si="77"/>
        <v>0</v>
      </c>
      <c r="EK25" s="148">
        <f t="shared" si="78"/>
        <v>0</v>
      </c>
      <c r="EL25" s="147">
        <v>0</v>
      </c>
      <c r="EM25" s="64">
        <f t="shared" si="79"/>
        <v>0</v>
      </c>
      <c r="EN25" s="64">
        <f t="shared" si="80"/>
        <v>0</v>
      </c>
      <c r="EO25" s="64">
        <f t="shared" si="81"/>
        <v>0</v>
      </c>
      <c r="EP25" s="64">
        <f t="shared" si="82"/>
        <v>0</v>
      </c>
      <c r="EQ25" s="64">
        <f t="shared" si="163"/>
        <v>0</v>
      </c>
      <c r="ER25" s="64">
        <f t="shared" si="164"/>
        <v>0</v>
      </c>
      <c r="ES25" s="64">
        <f t="shared" si="165"/>
        <v>0</v>
      </c>
      <c r="ET25" s="64">
        <f t="shared" si="166"/>
        <v>0</v>
      </c>
      <c r="EU25" s="64">
        <f t="shared" si="167"/>
        <v>0</v>
      </c>
      <c r="EV25" s="64">
        <f t="shared" si="83"/>
        <v>0</v>
      </c>
      <c r="EW25" s="64">
        <f t="shared" si="84"/>
        <v>0</v>
      </c>
      <c r="EX25" s="64">
        <f t="shared" si="85"/>
        <v>0</v>
      </c>
      <c r="EY25" s="64">
        <f t="shared" si="86"/>
        <v>0</v>
      </c>
      <c r="EZ25" s="148">
        <f t="shared" si="87"/>
        <v>0</v>
      </c>
      <c r="FA25" s="147">
        <v>0</v>
      </c>
      <c r="FB25" s="64">
        <f t="shared" si="88"/>
        <v>0</v>
      </c>
      <c r="FC25" s="64">
        <f t="shared" si="89"/>
        <v>0</v>
      </c>
      <c r="FD25" s="64">
        <f t="shared" si="90"/>
        <v>0</v>
      </c>
      <c r="FE25" s="64">
        <f t="shared" si="91"/>
        <v>0</v>
      </c>
      <c r="FF25" s="64">
        <f t="shared" si="168"/>
        <v>0</v>
      </c>
      <c r="FG25" s="64">
        <f t="shared" si="169"/>
        <v>0</v>
      </c>
      <c r="FH25" s="64">
        <f t="shared" si="170"/>
        <v>0</v>
      </c>
      <c r="FI25" s="64">
        <f t="shared" si="171"/>
        <v>0</v>
      </c>
      <c r="FJ25" s="64">
        <f t="shared" si="172"/>
        <v>0</v>
      </c>
      <c r="FK25" s="64">
        <f t="shared" si="92"/>
        <v>0</v>
      </c>
      <c r="FL25" s="64">
        <f t="shared" si="93"/>
        <v>0</v>
      </c>
      <c r="FM25" s="64">
        <f t="shared" si="94"/>
        <v>0</v>
      </c>
      <c r="FN25" s="64">
        <f t="shared" si="95"/>
        <v>0</v>
      </c>
      <c r="FO25" s="148">
        <f t="shared" si="96"/>
        <v>0</v>
      </c>
      <c r="FP25" s="147">
        <v>0</v>
      </c>
      <c r="FQ25" s="64">
        <f t="shared" si="97"/>
        <v>0</v>
      </c>
      <c r="FR25" s="64">
        <f t="shared" si="98"/>
        <v>0</v>
      </c>
      <c r="FS25" s="64">
        <f t="shared" si="99"/>
        <v>0</v>
      </c>
      <c r="FT25" s="64">
        <f t="shared" si="100"/>
        <v>0</v>
      </c>
      <c r="FU25" s="64">
        <f t="shared" si="173"/>
        <v>0</v>
      </c>
      <c r="FV25" s="64">
        <f t="shared" si="174"/>
        <v>0</v>
      </c>
      <c r="FW25" s="64">
        <f t="shared" si="175"/>
        <v>0</v>
      </c>
      <c r="FX25" s="64">
        <f t="shared" si="176"/>
        <v>0</v>
      </c>
      <c r="FY25" s="64">
        <f t="shared" si="177"/>
        <v>0</v>
      </c>
      <c r="FZ25" s="64">
        <f t="shared" si="101"/>
        <v>0</v>
      </c>
      <c r="GA25" s="64">
        <f t="shared" si="102"/>
        <v>0</v>
      </c>
      <c r="GB25" s="64">
        <f t="shared" si="103"/>
        <v>0</v>
      </c>
      <c r="GC25" s="64">
        <f t="shared" si="104"/>
        <v>0</v>
      </c>
      <c r="GD25" s="148">
        <f t="shared" si="105"/>
        <v>0</v>
      </c>
      <c r="GE25" s="147">
        <v>0</v>
      </c>
      <c r="GF25" s="64">
        <f t="shared" si="106"/>
        <v>0</v>
      </c>
      <c r="GG25" s="64">
        <f t="shared" si="107"/>
        <v>0</v>
      </c>
      <c r="GH25" s="64">
        <f t="shared" si="108"/>
        <v>0</v>
      </c>
      <c r="GI25" s="64">
        <f t="shared" si="109"/>
        <v>0</v>
      </c>
      <c r="GJ25" s="64">
        <f t="shared" si="178"/>
        <v>0</v>
      </c>
      <c r="GK25" s="64">
        <f t="shared" si="179"/>
        <v>0</v>
      </c>
      <c r="GL25" s="64">
        <f t="shared" si="180"/>
        <v>0</v>
      </c>
      <c r="GM25" s="64">
        <f t="shared" si="181"/>
        <v>0</v>
      </c>
      <c r="GN25" s="64">
        <f t="shared" si="182"/>
        <v>0</v>
      </c>
      <c r="GO25" s="64">
        <f t="shared" si="110"/>
        <v>0</v>
      </c>
      <c r="GP25" s="64">
        <f t="shared" si="111"/>
        <v>0</v>
      </c>
      <c r="GQ25" s="64">
        <f t="shared" si="112"/>
        <v>0</v>
      </c>
      <c r="GR25" s="64">
        <f t="shared" si="113"/>
        <v>0</v>
      </c>
      <c r="GS25" s="148">
        <f t="shared" si="114"/>
        <v>0</v>
      </c>
    </row>
    <row r="26" spans="1:201" x14ac:dyDescent="0.2">
      <c r="A26" s="104">
        <v>20</v>
      </c>
      <c r="B26" s="3" t="s">
        <v>20</v>
      </c>
      <c r="C26" s="71">
        <v>9717</v>
      </c>
      <c r="D26" s="71">
        <v>14286</v>
      </c>
      <c r="E26" s="71">
        <f t="shared" si="0"/>
        <v>0.40482439695038119</v>
      </c>
      <c r="F26" s="105">
        <f t="shared" si="1"/>
        <v>0.59517560304961881</v>
      </c>
      <c r="G26" s="147">
        <v>852133.92</v>
      </c>
      <c r="H26" s="64">
        <f t="shared" si="2"/>
        <v>213033</v>
      </c>
      <c r="I26" s="64">
        <f t="shared" si="3"/>
        <v>213033</v>
      </c>
      <c r="J26" s="64">
        <f t="shared" si="4"/>
        <v>213033</v>
      </c>
      <c r="K26" s="64">
        <f t="shared" si="5"/>
        <v>213034.92000000004</v>
      </c>
      <c r="L26" s="64">
        <f t="shared" si="115"/>
        <v>344965</v>
      </c>
      <c r="M26" s="64">
        <f t="shared" si="116"/>
        <v>86241</v>
      </c>
      <c r="N26" s="64">
        <f t="shared" si="117"/>
        <v>86241</v>
      </c>
      <c r="O26" s="64">
        <f t="shared" si="118"/>
        <v>86241</v>
      </c>
      <c r="P26" s="64">
        <f t="shared" si="119"/>
        <v>86242</v>
      </c>
      <c r="Q26" s="64">
        <f t="shared" si="6"/>
        <v>507168.92000000004</v>
      </c>
      <c r="R26" s="64">
        <f t="shared" si="7"/>
        <v>126792</v>
      </c>
      <c r="S26" s="64">
        <f t="shared" si="8"/>
        <v>126792</v>
      </c>
      <c r="T26" s="64">
        <f t="shared" si="9"/>
        <v>126792</v>
      </c>
      <c r="U26" s="148">
        <f t="shared" si="10"/>
        <v>126792.92000000004</v>
      </c>
      <c r="V26" s="147">
        <v>346494.49</v>
      </c>
      <c r="W26" s="64">
        <f t="shared" si="11"/>
        <v>86624</v>
      </c>
      <c r="X26" s="64">
        <f t="shared" si="12"/>
        <v>86624</v>
      </c>
      <c r="Y26" s="64">
        <f t="shared" si="13"/>
        <v>86624</v>
      </c>
      <c r="Z26" s="64">
        <f t="shared" si="14"/>
        <v>86622.489999999991</v>
      </c>
      <c r="AA26" s="64">
        <f t="shared" si="120"/>
        <v>140269</v>
      </c>
      <c r="AB26" s="64">
        <f t="shared" si="121"/>
        <v>35067</v>
      </c>
      <c r="AC26" s="64">
        <f t="shared" si="122"/>
        <v>35067</v>
      </c>
      <c r="AD26" s="64">
        <f t="shared" si="123"/>
        <v>35067</v>
      </c>
      <c r="AE26" s="64">
        <f t="shared" si="124"/>
        <v>35068</v>
      </c>
      <c r="AF26" s="64">
        <f t="shared" si="15"/>
        <v>206225.49</v>
      </c>
      <c r="AG26" s="64">
        <f t="shared" si="16"/>
        <v>51556</v>
      </c>
      <c r="AH26" s="64">
        <f t="shared" si="17"/>
        <v>51556</v>
      </c>
      <c r="AI26" s="64">
        <f t="shared" si="18"/>
        <v>51556</v>
      </c>
      <c r="AJ26" s="148">
        <f t="shared" si="19"/>
        <v>51557.489999999991</v>
      </c>
      <c r="AK26" s="147">
        <v>0</v>
      </c>
      <c r="AL26" s="64">
        <f t="shared" si="20"/>
        <v>0</v>
      </c>
      <c r="AM26" s="64">
        <f t="shared" si="21"/>
        <v>0</v>
      </c>
      <c r="AN26" s="64">
        <f t="shared" si="22"/>
        <v>0</v>
      </c>
      <c r="AO26" s="64">
        <f t="shared" si="23"/>
        <v>0</v>
      </c>
      <c r="AP26" s="64">
        <f t="shared" si="125"/>
        <v>0</v>
      </c>
      <c r="AQ26" s="64">
        <f t="shared" si="126"/>
        <v>0</v>
      </c>
      <c r="AR26" s="64">
        <f t="shared" si="127"/>
        <v>0</v>
      </c>
      <c r="AS26" s="64">
        <f t="shared" si="128"/>
        <v>0</v>
      </c>
      <c r="AT26" s="64">
        <f t="shared" si="129"/>
        <v>0</v>
      </c>
      <c r="AU26" s="64">
        <f t="shared" si="24"/>
        <v>0</v>
      </c>
      <c r="AV26" s="64">
        <f t="shared" si="25"/>
        <v>0</v>
      </c>
      <c r="AW26" s="64">
        <f t="shared" si="26"/>
        <v>0</v>
      </c>
      <c r="AX26" s="64">
        <f t="shared" si="27"/>
        <v>0</v>
      </c>
      <c r="AY26" s="148">
        <f t="shared" si="28"/>
        <v>0</v>
      </c>
      <c r="AZ26" s="147">
        <v>0</v>
      </c>
      <c r="BA26" s="64">
        <f t="shared" si="29"/>
        <v>0</v>
      </c>
      <c r="BB26" s="64">
        <f t="shared" si="30"/>
        <v>0</v>
      </c>
      <c r="BC26" s="64">
        <f t="shared" si="31"/>
        <v>0</v>
      </c>
      <c r="BD26" s="64">
        <f t="shared" si="32"/>
        <v>0</v>
      </c>
      <c r="BE26" s="18">
        <f t="shared" si="130"/>
        <v>0</v>
      </c>
      <c r="BF26" s="18">
        <f t="shared" si="131"/>
        <v>0</v>
      </c>
      <c r="BG26" s="18">
        <f t="shared" si="132"/>
        <v>0</v>
      </c>
      <c r="BH26" s="18">
        <f t="shared" si="133"/>
        <v>0</v>
      </c>
      <c r="BI26" s="18">
        <f t="shared" si="134"/>
        <v>0</v>
      </c>
      <c r="BJ26" s="18">
        <f t="shared" si="33"/>
        <v>0</v>
      </c>
      <c r="BK26" s="18">
        <f t="shared" si="34"/>
        <v>0</v>
      </c>
      <c r="BL26" s="18">
        <f t="shared" si="35"/>
        <v>0</v>
      </c>
      <c r="BM26" s="18">
        <f t="shared" si="36"/>
        <v>0</v>
      </c>
      <c r="BN26" s="85">
        <f t="shared" si="37"/>
        <v>0</v>
      </c>
      <c r="BO26" s="147">
        <v>547695.64000000013</v>
      </c>
      <c r="BP26" s="64">
        <f t="shared" si="135"/>
        <v>547695.64000000013</v>
      </c>
      <c r="BQ26" s="64">
        <v>0</v>
      </c>
      <c r="BR26" s="64">
        <v>0</v>
      </c>
      <c r="BS26" s="64">
        <v>0</v>
      </c>
      <c r="BT26" s="64">
        <f t="shared" si="136"/>
        <v>221721</v>
      </c>
      <c r="BU26" s="64">
        <f t="shared" si="137"/>
        <v>221721</v>
      </c>
      <c r="BV26" s="64">
        <v>0</v>
      </c>
      <c r="BW26" s="64">
        <v>0</v>
      </c>
      <c r="BX26" s="64">
        <v>0</v>
      </c>
      <c r="BY26" s="64">
        <f t="shared" si="138"/>
        <v>325974.64000000013</v>
      </c>
      <c r="BZ26" s="64">
        <f t="shared" si="139"/>
        <v>325974.64000000013</v>
      </c>
      <c r="CA26" s="64">
        <f t="shared" si="140"/>
        <v>0</v>
      </c>
      <c r="CB26" s="64">
        <f t="shared" si="141"/>
        <v>0</v>
      </c>
      <c r="CC26" s="64">
        <f t="shared" si="142"/>
        <v>0</v>
      </c>
      <c r="CD26" s="147">
        <v>0</v>
      </c>
      <c r="CE26" s="64">
        <f t="shared" si="43"/>
        <v>0</v>
      </c>
      <c r="CF26" s="64">
        <f t="shared" si="44"/>
        <v>0</v>
      </c>
      <c r="CG26" s="64">
        <f t="shared" si="45"/>
        <v>0</v>
      </c>
      <c r="CH26" s="64">
        <f t="shared" si="46"/>
        <v>0</v>
      </c>
      <c r="CI26" s="64">
        <f t="shared" si="143"/>
        <v>0</v>
      </c>
      <c r="CJ26" s="64">
        <f t="shared" si="144"/>
        <v>0</v>
      </c>
      <c r="CK26" s="64">
        <f t="shared" si="145"/>
        <v>0</v>
      </c>
      <c r="CL26" s="64">
        <f t="shared" si="146"/>
        <v>0</v>
      </c>
      <c r="CM26" s="64">
        <f t="shared" si="147"/>
        <v>0</v>
      </c>
      <c r="CN26" s="64">
        <f t="shared" si="47"/>
        <v>0</v>
      </c>
      <c r="CO26" s="64">
        <f t="shared" si="48"/>
        <v>0</v>
      </c>
      <c r="CP26" s="64">
        <f t="shared" si="49"/>
        <v>0</v>
      </c>
      <c r="CQ26" s="64">
        <f t="shared" si="50"/>
        <v>0</v>
      </c>
      <c r="CR26" s="148">
        <f t="shared" si="51"/>
        <v>0</v>
      </c>
      <c r="CS26" s="147">
        <v>0</v>
      </c>
      <c r="CT26" s="64">
        <f t="shared" si="52"/>
        <v>0</v>
      </c>
      <c r="CU26" s="64">
        <f t="shared" si="53"/>
        <v>0</v>
      </c>
      <c r="CV26" s="64">
        <f t="shared" si="54"/>
        <v>0</v>
      </c>
      <c r="CW26" s="64">
        <f t="shared" si="55"/>
        <v>0</v>
      </c>
      <c r="CX26" s="64">
        <f t="shared" si="148"/>
        <v>0</v>
      </c>
      <c r="CY26" s="64">
        <f t="shared" si="149"/>
        <v>0</v>
      </c>
      <c r="CZ26" s="64">
        <f t="shared" si="150"/>
        <v>0</v>
      </c>
      <c r="DA26" s="64">
        <f t="shared" si="151"/>
        <v>0</v>
      </c>
      <c r="DB26" s="64">
        <f t="shared" si="152"/>
        <v>0</v>
      </c>
      <c r="DC26" s="64">
        <f t="shared" si="56"/>
        <v>0</v>
      </c>
      <c r="DD26" s="64">
        <f t="shared" si="57"/>
        <v>0</v>
      </c>
      <c r="DE26" s="64">
        <f t="shared" si="58"/>
        <v>0</v>
      </c>
      <c r="DF26" s="64">
        <f t="shared" si="59"/>
        <v>0</v>
      </c>
      <c r="DG26" s="148">
        <f t="shared" si="60"/>
        <v>0</v>
      </c>
      <c r="DH26" s="147">
        <v>0</v>
      </c>
      <c r="DI26" s="64">
        <f t="shared" si="61"/>
        <v>0</v>
      </c>
      <c r="DJ26" s="64">
        <f t="shared" si="62"/>
        <v>0</v>
      </c>
      <c r="DK26" s="64">
        <f t="shared" si="63"/>
        <v>0</v>
      </c>
      <c r="DL26" s="64">
        <f t="shared" si="64"/>
        <v>0</v>
      </c>
      <c r="DM26" s="64">
        <f t="shared" si="153"/>
        <v>0</v>
      </c>
      <c r="DN26" s="64">
        <f t="shared" si="154"/>
        <v>0</v>
      </c>
      <c r="DO26" s="64">
        <f t="shared" si="155"/>
        <v>0</v>
      </c>
      <c r="DP26" s="64">
        <f t="shared" si="156"/>
        <v>0</v>
      </c>
      <c r="DQ26" s="64">
        <f t="shared" si="157"/>
        <v>0</v>
      </c>
      <c r="DR26" s="64">
        <f t="shared" si="65"/>
        <v>0</v>
      </c>
      <c r="DS26" s="64">
        <f t="shared" si="66"/>
        <v>0</v>
      </c>
      <c r="DT26" s="64">
        <f t="shared" si="67"/>
        <v>0</v>
      </c>
      <c r="DU26" s="64">
        <f t="shared" si="68"/>
        <v>0</v>
      </c>
      <c r="DV26" s="148">
        <f t="shared" si="69"/>
        <v>0</v>
      </c>
      <c r="DW26" s="147">
        <v>0</v>
      </c>
      <c r="DX26" s="64">
        <f t="shared" si="70"/>
        <v>0</v>
      </c>
      <c r="DY26" s="64">
        <f t="shared" si="71"/>
        <v>0</v>
      </c>
      <c r="DZ26" s="64">
        <f t="shared" si="72"/>
        <v>0</v>
      </c>
      <c r="EA26" s="64">
        <f t="shared" si="73"/>
        <v>0</v>
      </c>
      <c r="EB26" s="64">
        <f t="shared" si="158"/>
        <v>0</v>
      </c>
      <c r="EC26" s="64">
        <f t="shared" si="159"/>
        <v>0</v>
      </c>
      <c r="ED26" s="64">
        <f t="shared" si="160"/>
        <v>0</v>
      </c>
      <c r="EE26" s="64">
        <f t="shared" si="161"/>
        <v>0</v>
      </c>
      <c r="EF26" s="64">
        <f t="shared" si="162"/>
        <v>0</v>
      </c>
      <c r="EG26" s="64">
        <f t="shared" si="74"/>
        <v>0</v>
      </c>
      <c r="EH26" s="64">
        <f t="shared" si="75"/>
        <v>0</v>
      </c>
      <c r="EI26" s="64">
        <f t="shared" si="76"/>
        <v>0</v>
      </c>
      <c r="EJ26" s="64">
        <f t="shared" si="77"/>
        <v>0</v>
      </c>
      <c r="EK26" s="148">
        <f t="shared" si="78"/>
        <v>0</v>
      </c>
      <c r="EL26" s="147">
        <v>0</v>
      </c>
      <c r="EM26" s="64">
        <f t="shared" si="79"/>
        <v>0</v>
      </c>
      <c r="EN26" s="64">
        <f t="shared" si="80"/>
        <v>0</v>
      </c>
      <c r="EO26" s="64">
        <f t="shared" si="81"/>
        <v>0</v>
      </c>
      <c r="EP26" s="64">
        <f t="shared" si="82"/>
        <v>0</v>
      </c>
      <c r="EQ26" s="64">
        <f t="shared" si="163"/>
        <v>0</v>
      </c>
      <c r="ER26" s="64">
        <f t="shared" si="164"/>
        <v>0</v>
      </c>
      <c r="ES26" s="64">
        <f t="shared" si="165"/>
        <v>0</v>
      </c>
      <c r="ET26" s="64">
        <f t="shared" si="166"/>
        <v>0</v>
      </c>
      <c r="EU26" s="64">
        <f t="shared" si="167"/>
        <v>0</v>
      </c>
      <c r="EV26" s="64">
        <f t="shared" si="83"/>
        <v>0</v>
      </c>
      <c r="EW26" s="64">
        <f t="shared" si="84"/>
        <v>0</v>
      </c>
      <c r="EX26" s="64">
        <f t="shared" si="85"/>
        <v>0</v>
      </c>
      <c r="EY26" s="64">
        <f t="shared" si="86"/>
        <v>0</v>
      </c>
      <c r="EZ26" s="148">
        <f t="shared" si="87"/>
        <v>0</v>
      </c>
      <c r="FA26" s="147">
        <v>0</v>
      </c>
      <c r="FB26" s="64">
        <f t="shared" si="88"/>
        <v>0</v>
      </c>
      <c r="FC26" s="64">
        <f t="shared" si="89"/>
        <v>0</v>
      </c>
      <c r="FD26" s="64">
        <f t="shared" si="90"/>
        <v>0</v>
      </c>
      <c r="FE26" s="64">
        <f t="shared" si="91"/>
        <v>0</v>
      </c>
      <c r="FF26" s="64">
        <f t="shared" si="168"/>
        <v>0</v>
      </c>
      <c r="FG26" s="64">
        <f t="shared" si="169"/>
        <v>0</v>
      </c>
      <c r="FH26" s="64">
        <f t="shared" si="170"/>
        <v>0</v>
      </c>
      <c r="FI26" s="64">
        <f t="shared" si="171"/>
        <v>0</v>
      </c>
      <c r="FJ26" s="64">
        <f t="shared" si="172"/>
        <v>0</v>
      </c>
      <c r="FK26" s="64">
        <f t="shared" si="92"/>
        <v>0</v>
      </c>
      <c r="FL26" s="64">
        <f t="shared" si="93"/>
        <v>0</v>
      </c>
      <c r="FM26" s="64">
        <f t="shared" si="94"/>
        <v>0</v>
      </c>
      <c r="FN26" s="64">
        <f t="shared" si="95"/>
        <v>0</v>
      </c>
      <c r="FO26" s="148">
        <f t="shared" si="96"/>
        <v>0</v>
      </c>
      <c r="FP26" s="147">
        <v>0</v>
      </c>
      <c r="FQ26" s="64">
        <f t="shared" si="97"/>
        <v>0</v>
      </c>
      <c r="FR26" s="64">
        <f t="shared" si="98"/>
        <v>0</v>
      </c>
      <c r="FS26" s="64">
        <f t="shared" si="99"/>
        <v>0</v>
      </c>
      <c r="FT26" s="64">
        <f t="shared" si="100"/>
        <v>0</v>
      </c>
      <c r="FU26" s="64">
        <f t="shared" si="173"/>
        <v>0</v>
      </c>
      <c r="FV26" s="64">
        <f t="shared" si="174"/>
        <v>0</v>
      </c>
      <c r="FW26" s="64">
        <f t="shared" si="175"/>
        <v>0</v>
      </c>
      <c r="FX26" s="64">
        <f t="shared" si="176"/>
        <v>0</v>
      </c>
      <c r="FY26" s="64">
        <f t="shared" si="177"/>
        <v>0</v>
      </c>
      <c r="FZ26" s="64">
        <f t="shared" si="101"/>
        <v>0</v>
      </c>
      <c r="GA26" s="64">
        <f t="shared" si="102"/>
        <v>0</v>
      </c>
      <c r="GB26" s="64">
        <f t="shared" si="103"/>
        <v>0</v>
      </c>
      <c r="GC26" s="64">
        <f t="shared" si="104"/>
        <v>0</v>
      </c>
      <c r="GD26" s="148">
        <f t="shared" si="105"/>
        <v>0</v>
      </c>
      <c r="GE26" s="147">
        <v>0</v>
      </c>
      <c r="GF26" s="64">
        <f t="shared" si="106"/>
        <v>0</v>
      </c>
      <c r="GG26" s="64">
        <f t="shared" si="107"/>
        <v>0</v>
      </c>
      <c r="GH26" s="64">
        <f t="shared" si="108"/>
        <v>0</v>
      </c>
      <c r="GI26" s="64">
        <f t="shared" si="109"/>
        <v>0</v>
      </c>
      <c r="GJ26" s="64">
        <f t="shared" si="178"/>
        <v>0</v>
      </c>
      <c r="GK26" s="64">
        <f t="shared" si="179"/>
        <v>0</v>
      </c>
      <c r="GL26" s="64">
        <f t="shared" si="180"/>
        <v>0</v>
      </c>
      <c r="GM26" s="64">
        <f t="shared" si="181"/>
        <v>0</v>
      </c>
      <c r="GN26" s="64">
        <f t="shared" si="182"/>
        <v>0</v>
      </c>
      <c r="GO26" s="64">
        <f t="shared" si="110"/>
        <v>0</v>
      </c>
      <c r="GP26" s="64">
        <f t="shared" si="111"/>
        <v>0</v>
      </c>
      <c r="GQ26" s="64">
        <f t="shared" si="112"/>
        <v>0</v>
      </c>
      <c r="GR26" s="64">
        <f t="shared" si="113"/>
        <v>0</v>
      </c>
      <c r="GS26" s="148">
        <f t="shared" si="114"/>
        <v>0</v>
      </c>
    </row>
    <row r="27" spans="1:201" x14ac:dyDescent="0.2">
      <c r="A27" s="104">
        <v>21</v>
      </c>
      <c r="B27" s="3" t="s">
        <v>21</v>
      </c>
      <c r="C27" s="71">
        <v>1289</v>
      </c>
      <c r="D27" s="71">
        <v>13610</v>
      </c>
      <c r="E27" s="71">
        <f t="shared" si="0"/>
        <v>8.6515873548560301E-2</v>
      </c>
      <c r="F27" s="105">
        <f t="shared" si="1"/>
        <v>0.91348412645143973</v>
      </c>
      <c r="G27" s="147">
        <v>36775.200000000004</v>
      </c>
      <c r="H27" s="64">
        <f t="shared" si="2"/>
        <v>9194</v>
      </c>
      <c r="I27" s="64">
        <f t="shared" si="3"/>
        <v>9194</v>
      </c>
      <c r="J27" s="64">
        <f t="shared" si="4"/>
        <v>9194</v>
      </c>
      <c r="K27" s="64">
        <f t="shared" si="5"/>
        <v>9193.2000000000044</v>
      </c>
      <c r="L27" s="64">
        <f t="shared" si="115"/>
        <v>3182</v>
      </c>
      <c r="M27" s="64">
        <f t="shared" si="116"/>
        <v>796</v>
      </c>
      <c r="N27" s="64">
        <f t="shared" si="117"/>
        <v>796</v>
      </c>
      <c r="O27" s="64">
        <f t="shared" si="118"/>
        <v>796</v>
      </c>
      <c r="P27" s="64">
        <f t="shared" si="119"/>
        <v>794</v>
      </c>
      <c r="Q27" s="64">
        <f t="shared" si="6"/>
        <v>33593.200000000004</v>
      </c>
      <c r="R27" s="64">
        <f t="shared" si="7"/>
        <v>8398</v>
      </c>
      <c r="S27" s="64">
        <f t="shared" si="8"/>
        <v>8398</v>
      </c>
      <c r="T27" s="64">
        <f t="shared" si="9"/>
        <v>8398</v>
      </c>
      <c r="U27" s="148">
        <f t="shared" si="10"/>
        <v>8399.2000000000044</v>
      </c>
      <c r="V27" s="147">
        <v>2216592.42</v>
      </c>
      <c r="W27" s="64">
        <f t="shared" si="11"/>
        <v>554148</v>
      </c>
      <c r="X27" s="64">
        <f t="shared" si="12"/>
        <v>554148</v>
      </c>
      <c r="Y27" s="64">
        <f t="shared" si="13"/>
        <v>554148</v>
      </c>
      <c r="Z27" s="64">
        <f t="shared" si="14"/>
        <v>554148.41999999993</v>
      </c>
      <c r="AA27" s="64">
        <f t="shared" si="120"/>
        <v>191770</v>
      </c>
      <c r="AB27" s="64">
        <f t="shared" si="121"/>
        <v>47943</v>
      </c>
      <c r="AC27" s="64">
        <f t="shared" si="122"/>
        <v>47943</v>
      </c>
      <c r="AD27" s="64">
        <f t="shared" si="123"/>
        <v>47943</v>
      </c>
      <c r="AE27" s="64">
        <f t="shared" si="124"/>
        <v>47941</v>
      </c>
      <c r="AF27" s="64">
        <f t="shared" si="15"/>
        <v>2024822.42</v>
      </c>
      <c r="AG27" s="64">
        <f t="shared" si="16"/>
        <v>506206</v>
      </c>
      <c r="AH27" s="64">
        <f t="shared" si="17"/>
        <v>506206</v>
      </c>
      <c r="AI27" s="64">
        <f t="shared" si="18"/>
        <v>506206</v>
      </c>
      <c r="AJ27" s="148">
        <f t="shared" si="19"/>
        <v>506204.41999999993</v>
      </c>
      <c r="AK27" s="147">
        <v>0</v>
      </c>
      <c r="AL27" s="64">
        <f t="shared" si="20"/>
        <v>0</v>
      </c>
      <c r="AM27" s="64">
        <f t="shared" si="21"/>
        <v>0</v>
      </c>
      <c r="AN27" s="64">
        <f t="shared" si="22"/>
        <v>0</v>
      </c>
      <c r="AO27" s="64">
        <f t="shared" si="23"/>
        <v>0</v>
      </c>
      <c r="AP27" s="64">
        <f t="shared" si="125"/>
        <v>0</v>
      </c>
      <c r="AQ27" s="64">
        <f t="shared" si="126"/>
        <v>0</v>
      </c>
      <c r="AR27" s="64">
        <f t="shared" si="127"/>
        <v>0</v>
      </c>
      <c r="AS27" s="64">
        <f t="shared" si="128"/>
        <v>0</v>
      </c>
      <c r="AT27" s="64">
        <f t="shared" si="129"/>
        <v>0</v>
      </c>
      <c r="AU27" s="64">
        <f t="shared" si="24"/>
        <v>0</v>
      </c>
      <c r="AV27" s="64">
        <f t="shared" si="25"/>
        <v>0</v>
      </c>
      <c r="AW27" s="64">
        <f t="shared" si="26"/>
        <v>0</v>
      </c>
      <c r="AX27" s="64">
        <f t="shared" si="27"/>
        <v>0</v>
      </c>
      <c r="AY27" s="148">
        <f t="shared" si="28"/>
        <v>0</v>
      </c>
      <c r="AZ27" s="147">
        <v>0</v>
      </c>
      <c r="BA27" s="64">
        <f t="shared" si="29"/>
        <v>0</v>
      </c>
      <c r="BB27" s="64">
        <f t="shared" si="30"/>
        <v>0</v>
      </c>
      <c r="BC27" s="64">
        <f t="shared" si="31"/>
        <v>0</v>
      </c>
      <c r="BD27" s="64">
        <f t="shared" si="32"/>
        <v>0</v>
      </c>
      <c r="BE27" s="18">
        <f t="shared" si="130"/>
        <v>0</v>
      </c>
      <c r="BF27" s="18">
        <f t="shared" si="131"/>
        <v>0</v>
      </c>
      <c r="BG27" s="18">
        <f t="shared" si="132"/>
        <v>0</v>
      </c>
      <c r="BH27" s="18">
        <f t="shared" si="133"/>
        <v>0</v>
      </c>
      <c r="BI27" s="18">
        <f t="shared" si="134"/>
        <v>0</v>
      </c>
      <c r="BJ27" s="18">
        <f t="shared" si="33"/>
        <v>0</v>
      </c>
      <c r="BK27" s="18">
        <f t="shared" si="34"/>
        <v>0</v>
      </c>
      <c r="BL27" s="18">
        <f t="shared" si="35"/>
        <v>0</v>
      </c>
      <c r="BM27" s="18">
        <f t="shared" si="36"/>
        <v>0</v>
      </c>
      <c r="BN27" s="85">
        <f t="shared" si="37"/>
        <v>0</v>
      </c>
      <c r="BO27" s="147">
        <v>129831.96000000002</v>
      </c>
      <c r="BP27" s="64">
        <f t="shared" si="135"/>
        <v>129831.96000000002</v>
      </c>
      <c r="BQ27" s="64">
        <v>0</v>
      </c>
      <c r="BR27" s="64">
        <v>0</v>
      </c>
      <c r="BS27" s="64">
        <v>0</v>
      </c>
      <c r="BT27" s="64">
        <f t="shared" si="136"/>
        <v>11233</v>
      </c>
      <c r="BU27" s="64">
        <f t="shared" si="137"/>
        <v>11233</v>
      </c>
      <c r="BV27" s="64">
        <v>0</v>
      </c>
      <c r="BW27" s="64">
        <v>0</v>
      </c>
      <c r="BX27" s="64">
        <v>0</v>
      </c>
      <c r="BY27" s="64">
        <f t="shared" si="138"/>
        <v>118598.96000000002</v>
      </c>
      <c r="BZ27" s="64">
        <f t="shared" si="139"/>
        <v>118598.96000000002</v>
      </c>
      <c r="CA27" s="64">
        <f t="shared" si="140"/>
        <v>0</v>
      </c>
      <c r="CB27" s="64">
        <f t="shared" si="141"/>
        <v>0</v>
      </c>
      <c r="CC27" s="64">
        <f t="shared" si="142"/>
        <v>0</v>
      </c>
      <c r="CD27" s="147">
        <v>0</v>
      </c>
      <c r="CE27" s="64">
        <f t="shared" si="43"/>
        <v>0</v>
      </c>
      <c r="CF27" s="64">
        <f t="shared" si="44"/>
        <v>0</v>
      </c>
      <c r="CG27" s="64">
        <f t="shared" si="45"/>
        <v>0</v>
      </c>
      <c r="CH27" s="64">
        <f t="shared" si="46"/>
        <v>0</v>
      </c>
      <c r="CI27" s="64">
        <f t="shared" si="143"/>
        <v>0</v>
      </c>
      <c r="CJ27" s="64">
        <f t="shared" si="144"/>
        <v>0</v>
      </c>
      <c r="CK27" s="64">
        <f t="shared" si="145"/>
        <v>0</v>
      </c>
      <c r="CL27" s="64">
        <f t="shared" si="146"/>
        <v>0</v>
      </c>
      <c r="CM27" s="64">
        <f t="shared" si="147"/>
        <v>0</v>
      </c>
      <c r="CN27" s="64">
        <f t="shared" si="47"/>
        <v>0</v>
      </c>
      <c r="CO27" s="64">
        <f t="shared" si="48"/>
        <v>0</v>
      </c>
      <c r="CP27" s="64">
        <f t="shared" si="49"/>
        <v>0</v>
      </c>
      <c r="CQ27" s="64">
        <f t="shared" si="50"/>
        <v>0</v>
      </c>
      <c r="CR27" s="148">
        <f t="shared" si="51"/>
        <v>0</v>
      </c>
      <c r="CS27" s="147">
        <v>0</v>
      </c>
      <c r="CT27" s="64">
        <f t="shared" si="52"/>
        <v>0</v>
      </c>
      <c r="CU27" s="64">
        <f t="shared" si="53"/>
        <v>0</v>
      </c>
      <c r="CV27" s="64">
        <f t="shared" si="54"/>
        <v>0</v>
      </c>
      <c r="CW27" s="64">
        <f t="shared" si="55"/>
        <v>0</v>
      </c>
      <c r="CX27" s="64">
        <f t="shared" si="148"/>
        <v>0</v>
      </c>
      <c r="CY27" s="64">
        <f t="shared" si="149"/>
        <v>0</v>
      </c>
      <c r="CZ27" s="64">
        <f t="shared" si="150"/>
        <v>0</v>
      </c>
      <c r="DA27" s="64">
        <f t="shared" si="151"/>
        <v>0</v>
      </c>
      <c r="DB27" s="64">
        <f t="shared" si="152"/>
        <v>0</v>
      </c>
      <c r="DC27" s="64">
        <f t="shared" si="56"/>
        <v>0</v>
      </c>
      <c r="DD27" s="64">
        <f t="shared" si="57"/>
        <v>0</v>
      </c>
      <c r="DE27" s="64">
        <f t="shared" si="58"/>
        <v>0</v>
      </c>
      <c r="DF27" s="64">
        <f t="shared" si="59"/>
        <v>0</v>
      </c>
      <c r="DG27" s="148">
        <f t="shared" si="60"/>
        <v>0</v>
      </c>
      <c r="DH27" s="147">
        <v>0</v>
      </c>
      <c r="DI27" s="64">
        <f t="shared" si="61"/>
        <v>0</v>
      </c>
      <c r="DJ27" s="64">
        <f t="shared" si="62"/>
        <v>0</v>
      </c>
      <c r="DK27" s="64">
        <f t="shared" si="63"/>
        <v>0</v>
      </c>
      <c r="DL27" s="64">
        <f t="shared" si="64"/>
        <v>0</v>
      </c>
      <c r="DM27" s="64">
        <f t="shared" si="153"/>
        <v>0</v>
      </c>
      <c r="DN27" s="64">
        <f t="shared" si="154"/>
        <v>0</v>
      </c>
      <c r="DO27" s="64">
        <f t="shared" si="155"/>
        <v>0</v>
      </c>
      <c r="DP27" s="64">
        <f t="shared" si="156"/>
        <v>0</v>
      </c>
      <c r="DQ27" s="64">
        <f t="shared" si="157"/>
        <v>0</v>
      </c>
      <c r="DR27" s="64">
        <f t="shared" si="65"/>
        <v>0</v>
      </c>
      <c r="DS27" s="64">
        <f t="shared" si="66"/>
        <v>0</v>
      </c>
      <c r="DT27" s="64">
        <f t="shared" si="67"/>
        <v>0</v>
      </c>
      <c r="DU27" s="64">
        <f t="shared" si="68"/>
        <v>0</v>
      </c>
      <c r="DV27" s="148">
        <f t="shared" si="69"/>
        <v>0</v>
      </c>
      <c r="DW27" s="147">
        <v>0</v>
      </c>
      <c r="DX27" s="64">
        <f t="shared" si="70"/>
        <v>0</v>
      </c>
      <c r="DY27" s="64">
        <f t="shared" si="71"/>
        <v>0</v>
      </c>
      <c r="DZ27" s="64">
        <f t="shared" si="72"/>
        <v>0</v>
      </c>
      <c r="EA27" s="64">
        <f t="shared" si="73"/>
        <v>0</v>
      </c>
      <c r="EB27" s="64">
        <f t="shared" si="158"/>
        <v>0</v>
      </c>
      <c r="EC27" s="64">
        <f t="shared" si="159"/>
        <v>0</v>
      </c>
      <c r="ED27" s="64">
        <f t="shared" si="160"/>
        <v>0</v>
      </c>
      <c r="EE27" s="64">
        <f t="shared" si="161"/>
        <v>0</v>
      </c>
      <c r="EF27" s="64">
        <f t="shared" si="162"/>
        <v>0</v>
      </c>
      <c r="EG27" s="64">
        <f t="shared" si="74"/>
        <v>0</v>
      </c>
      <c r="EH27" s="64">
        <f t="shared" si="75"/>
        <v>0</v>
      </c>
      <c r="EI27" s="64">
        <f t="shared" si="76"/>
        <v>0</v>
      </c>
      <c r="EJ27" s="64">
        <f t="shared" si="77"/>
        <v>0</v>
      </c>
      <c r="EK27" s="148">
        <f t="shared" si="78"/>
        <v>0</v>
      </c>
      <c r="EL27" s="147">
        <v>0</v>
      </c>
      <c r="EM27" s="64">
        <f t="shared" si="79"/>
        <v>0</v>
      </c>
      <c r="EN27" s="64">
        <f t="shared" si="80"/>
        <v>0</v>
      </c>
      <c r="EO27" s="64">
        <f t="shared" si="81"/>
        <v>0</v>
      </c>
      <c r="EP27" s="64">
        <f t="shared" si="82"/>
        <v>0</v>
      </c>
      <c r="EQ27" s="64">
        <f t="shared" si="163"/>
        <v>0</v>
      </c>
      <c r="ER27" s="64">
        <f t="shared" si="164"/>
        <v>0</v>
      </c>
      <c r="ES27" s="64">
        <f t="shared" si="165"/>
        <v>0</v>
      </c>
      <c r="ET27" s="64">
        <f t="shared" si="166"/>
        <v>0</v>
      </c>
      <c r="EU27" s="64">
        <f t="shared" si="167"/>
        <v>0</v>
      </c>
      <c r="EV27" s="64">
        <f t="shared" si="83"/>
        <v>0</v>
      </c>
      <c r="EW27" s="64">
        <f t="shared" si="84"/>
        <v>0</v>
      </c>
      <c r="EX27" s="64">
        <f t="shared" si="85"/>
        <v>0</v>
      </c>
      <c r="EY27" s="64">
        <f t="shared" si="86"/>
        <v>0</v>
      </c>
      <c r="EZ27" s="148">
        <f t="shared" si="87"/>
        <v>0</v>
      </c>
      <c r="FA27" s="147">
        <v>0</v>
      </c>
      <c r="FB27" s="64">
        <f t="shared" si="88"/>
        <v>0</v>
      </c>
      <c r="FC27" s="64">
        <f t="shared" si="89"/>
        <v>0</v>
      </c>
      <c r="FD27" s="64">
        <f t="shared" si="90"/>
        <v>0</v>
      </c>
      <c r="FE27" s="64">
        <f t="shared" si="91"/>
        <v>0</v>
      </c>
      <c r="FF27" s="64">
        <f t="shared" si="168"/>
        <v>0</v>
      </c>
      <c r="FG27" s="64">
        <f t="shared" si="169"/>
        <v>0</v>
      </c>
      <c r="FH27" s="64">
        <f t="shared" si="170"/>
        <v>0</v>
      </c>
      <c r="FI27" s="64">
        <f t="shared" si="171"/>
        <v>0</v>
      </c>
      <c r="FJ27" s="64">
        <f t="shared" si="172"/>
        <v>0</v>
      </c>
      <c r="FK27" s="64">
        <f t="shared" si="92"/>
        <v>0</v>
      </c>
      <c r="FL27" s="64">
        <f t="shared" si="93"/>
        <v>0</v>
      </c>
      <c r="FM27" s="64">
        <f t="shared" si="94"/>
        <v>0</v>
      </c>
      <c r="FN27" s="64">
        <f t="shared" si="95"/>
        <v>0</v>
      </c>
      <c r="FO27" s="148">
        <f t="shared" si="96"/>
        <v>0</v>
      </c>
      <c r="FP27" s="147">
        <v>0</v>
      </c>
      <c r="FQ27" s="64">
        <f t="shared" si="97"/>
        <v>0</v>
      </c>
      <c r="FR27" s="64">
        <f t="shared" si="98"/>
        <v>0</v>
      </c>
      <c r="FS27" s="64">
        <f t="shared" si="99"/>
        <v>0</v>
      </c>
      <c r="FT27" s="64">
        <f t="shared" si="100"/>
        <v>0</v>
      </c>
      <c r="FU27" s="64">
        <f t="shared" si="173"/>
        <v>0</v>
      </c>
      <c r="FV27" s="64">
        <f t="shared" si="174"/>
        <v>0</v>
      </c>
      <c r="FW27" s="64">
        <f t="shared" si="175"/>
        <v>0</v>
      </c>
      <c r="FX27" s="64">
        <f t="shared" si="176"/>
        <v>0</v>
      </c>
      <c r="FY27" s="64">
        <f t="shared" si="177"/>
        <v>0</v>
      </c>
      <c r="FZ27" s="64">
        <f t="shared" si="101"/>
        <v>0</v>
      </c>
      <c r="GA27" s="64">
        <f t="shared" si="102"/>
        <v>0</v>
      </c>
      <c r="GB27" s="64">
        <f t="shared" si="103"/>
        <v>0</v>
      </c>
      <c r="GC27" s="64">
        <f t="shared" si="104"/>
        <v>0</v>
      </c>
      <c r="GD27" s="148">
        <f t="shared" si="105"/>
        <v>0</v>
      </c>
      <c r="GE27" s="147">
        <v>0</v>
      </c>
      <c r="GF27" s="64">
        <f t="shared" si="106"/>
        <v>0</v>
      </c>
      <c r="GG27" s="64">
        <f t="shared" si="107"/>
        <v>0</v>
      </c>
      <c r="GH27" s="64">
        <f t="shared" si="108"/>
        <v>0</v>
      </c>
      <c r="GI27" s="64">
        <f t="shared" si="109"/>
        <v>0</v>
      </c>
      <c r="GJ27" s="64">
        <f t="shared" si="178"/>
        <v>0</v>
      </c>
      <c r="GK27" s="64">
        <f t="shared" si="179"/>
        <v>0</v>
      </c>
      <c r="GL27" s="64">
        <f t="shared" si="180"/>
        <v>0</v>
      </c>
      <c r="GM27" s="64">
        <f t="shared" si="181"/>
        <v>0</v>
      </c>
      <c r="GN27" s="64">
        <f t="shared" si="182"/>
        <v>0</v>
      </c>
      <c r="GO27" s="64">
        <f t="shared" si="110"/>
        <v>0</v>
      </c>
      <c r="GP27" s="64">
        <f t="shared" si="111"/>
        <v>0</v>
      </c>
      <c r="GQ27" s="64">
        <f t="shared" si="112"/>
        <v>0</v>
      </c>
      <c r="GR27" s="64">
        <f t="shared" si="113"/>
        <v>0</v>
      </c>
      <c r="GS27" s="148">
        <f t="shared" si="114"/>
        <v>0</v>
      </c>
    </row>
    <row r="28" spans="1:201" x14ac:dyDescent="0.2">
      <c r="A28" s="104">
        <v>22</v>
      </c>
      <c r="B28" s="3" t="s">
        <v>22</v>
      </c>
      <c r="C28" s="71">
        <v>4526</v>
      </c>
      <c r="D28" s="71">
        <v>20779</v>
      </c>
      <c r="E28" s="71">
        <f t="shared" si="0"/>
        <v>0.17885793321477969</v>
      </c>
      <c r="F28" s="105">
        <f t="shared" si="1"/>
        <v>0.82114206678522028</v>
      </c>
      <c r="G28" s="147">
        <v>891750.84</v>
      </c>
      <c r="H28" s="64">
        <f t="shared" si="2"/>
        <v>222938</v>
      </c>
      <c r="I28" s="64">
        <f t="shared" si="3"/>
        <v>222938</v>
      </c>
      <c r="J28" s="64">
        <f t="shared" si="4"/>
        <v>222938</v>
      </c>
      <c r="K28" s="64">
        <f t="shared" si="5"/>
        <v>222936.83999999997</v>
      </c>
      <c r="L28" s="64">
        <f t="shared" si="115"/>
        <v>159497</v>
      </c>
      <c r="M28" s="64">
        <f t="shared" si="116"/>
        <v>39874</v>
      </c>
      <c r="N28" s="64">
        <f t="shared" si="117"/>
        <v>39874</v>
      </c>
      <c r="O28" s="64">
        <f t="shared" si="118"/>
        <v>39874</v>
      </c>
      <c r="P28" s="64">
        <f t="shared" si="119"/>
        <v>39875</v>
      </c>
      <c r="Q28" s="64">
        <f t="shared" si="6"/>
        <v>732253.84</v>
      </c>
      <c r="R28" s="64">
        <f t="shared" si="7"/>
        <v>183063</v>
      </c>
      <c r="S28" s="64">
        <f t="shared" si="8"/>
        <v>183063</v>
      </c>
      <c r="T28" s="64">
        <f t="shared" si="9"/>
        <v>183063</v>
      </c>
      <c r="U28" s="148">
        <f t="shared" si="10"/>
        <v>183064.83999999997</v>
      </c>
      <c r="V28" s="147">
        <v>204989.07</v>
      </c>
      <c r="W28" s="64">
        <f t="shared" si="11"/>
        <v>51247</v>
      </c>
      <c r="X28" s="64">
        <f t="shared" si="12"/>
        <v>51247</v>
      </c>
      <c r="Y28" s="64">
        <f t="shared" si="13"/>
        <v>51247</v>
      </c>
      <c r="Z28" s="64">
        <f t="shared" si="14"/>
        <v>51248.070000000007</v>
      </c>
      <c r="AA28" s="64">
        <f t="shared" si="120"/>
        <v>36664</v>
      </c>
      <c r="AB28" s="64">
        <f t="shared" si="121"/>
        <v>9166</v>
      </c>
      <c r="AC28" s="64">
        <f t="shared" si="122"/>
        <v>9166</v>
      </c>
      <c r="AD28" s="64">
        <f t="shared" si="123"/>
        <v>9166</v>
      </c>
      <c r="AE28" s="64">
        <f t="shared" si="124"/>
        <v>9166</v>
      </c>
      <c r="AF28" s="64">
        <f t="shared" si="15"/>
        <v>168325.07</v>
      </c>
      <c r="AG28" s="64">
        <f t="shared" si="16"/>
        <v>42081</v>
      </c>
      <c r="AH28" s="64">
        <f t="shared" si="17"/>
        <v>42081</v>
      </c>
      <c r="AI28" s="64">
        <f t="shared" si="18"/>
        <v>42081</v>
      </c>
      <c r="AJ28" s="148">
        <f t="shared" si="19"/>
        <v>42082.070000000007</v>
      </c>
      <c r="AK28" s="147">
        <v>0</v>
      </c>
      <c r="AL28" s="64">
        <f t="shared" si="20"/>
        <v>0</v>
      </c>
      <c r="AM28" s="64">
        <f t="shared" si="21"/>
        <v>0</v>
      </c>
      <c r="AN28" s="64">
        <f t="shared" si="22"/>
        <v>0</v>
      </c>
      <c r="AO28" s="64">
        <f t="shared" si="23"/>
        <v>0</v>
      </c>
      <c r="AP28" s="64">
        <f t="shared" si="125"/>
        <v>0</v>
      </c>
      <c r="AQ28" s="64">
        <f t="shared" si="126"/>
        <v>0</v>
      </c>
      <c r="AR28" s="64">
        <f t="shared" si="127"/>
        <v>0</v>
      </c>
      <c r="AS28" s="64">
        <f t="shared" si="128"/>
        <v>0</v>
      </c>
      <c r="AT28" s="64">
        <f t="shared" si="129"/>
        <v>0</v>
      </c>
      <c r="AU28" s="64">
        <f t="shared" si="24"/>
        <v>0</v>
      </c>
      <c r="AV28" s="64">
        <f t="shared" si="25"/>
        <v>0</v>
      </c>
      <c r="AW28" s="64">
        <f t="shared" si="26"/>
        <v>0</v>
      </c>
      <c r="AX28" s="64">
        <f t="shared" si="27"/>
        <v>0</v>
      </c>
      <c r="AY28" s="148">
        <f t="shared" si="28"/>
        <v>0</v>
      </c>
      <c r="AZ28" s="147">
        <v>0</v>
      </c>
      <c r="BA28" s="64">
        <f t="shared" si="29"/>
        <v>0</v>
      </c>
      <c r="BB28" s="64">
        <f t="shared" si="30"/>
        <v>0</v>
      </c>
      <c r="BC28" s="64">
        <f t="shared" si="31"/>
        <v>0</v>
      </c>
      <c r="BD28" s="64">
        <f t="shared" si="32"/>
        <v>0</v>
      </c>
      <c r="BE28" s="18">
        <f t="shared" si="130"/>
        <v>0</v>
      </c>
      <c r="BF28" s="18">
        <f t="shared" si="131"/>
        <v>0</v>
      </c>
      <c r="BG28" s="18">
        <f t="shared" si="132"/>
        <v>0</v>
      </c>
      <c r="BH28" s="18">
        <f t="shared" si="133"/>
        <v>0</v>
      </c>
      <c r="BI28" s="18">
        <f t="shared" si="134"/>
        <v>0</v>
      </c>
      <c r="BJ28" s="18">
        <f t="shared" si="33"/>
        <v>0</v>
      </c>
      <c r="BK28" s="18">
        <f t="shared" si="34"/>
        <v>0</v>
      </c>
      <c r="BL28" s="18">
        <f t="shared" si="35"/>
        <v>0</v>
      </c>
      <c r="BM28" s="18">
        <f t="shared" si="36"/>
        <v>0</v>
      </c>
      <c r="BN28" s="85">
        <f t="shared" si="37"/>
        <v>0</v>
      </c>
      <c r="BO28" s="147">
        <v>705556.68000000017</v>
      </c>
      <c r="BP28" s="64">
        <f t="shared" si="135"/>
        <v>705556.68000000017</v>
      </c>
      <c r="BQ28" s="64">
        <v>0</v>
      </c>
      <c r="BR28" s="64">
        <v>0</v>
      </c>
      <c r="BS28" s="64">
        <v>0</v>
      </c>
      <c r="BT28" s="64">
        <f t="shared" si="136"/>
        <v>126194</v>
      </c>
      <c r="BU28" s="64">
        <f t="shared" si="137"/>
        <v>126194</v>
      </c>
      <c r="BV28" s="64">
        <v>0</v>
      </c>
      <c r="BW28" s="64">
        <v>0</v>
      </c>
      <c r="BX28" s="64">
        <v>0</v>
      </c>
      <c r="BY28" s="64">
        <f t="shared" si="138"/>
        <v>579362.68000000017</v>
      </c>
      <c r="BZ28" s="64">
        <f t="shared" si="139"/>
        <v>579362.68000000017</v>
      </c>
      <c r="CA28" s="64">
        <f t="shared" si="140"/>
        <v>0</v>
      </c>
      <c r="CB28" s="64">
        <f t="shared" si="141"/>
        <v>0</v>
      </c>
      <c r="CC28" s="64">
        <f t="shared" si="142"/>
        <v>0</v>
      </c>
      <c r="CD28" s="147">
        <v>0</v>
      </c>
      <c r="CE28" s="64">
        <f t="shared" si="43"/>
        <v>0</v>
      </c>
      <c r="CF28" s="64">
        <f t="shared" si="44"/>
        <v>0</v>
      </c>
      <c r="CG28" s="64">
        <f t="shared" si="45"/>
        <v>0</v>
      </c>
      <c r="CH28" s="64">
        <f t="shared" si="46"/>
        <v>0</v>
      </c>
      <c r="CI28" s="64">
        <f t="shared" si="143"/>
        <v>0</v>
      </c>
      <c r="CJ28" s="64">
        <f t="shared" si="144"/>
        <v>0</v>
      </c>
      <c r="CK28" s="64">
        <f t="shared" si="145"/>
        <v>0</v>
      </c>
      <c r="CL28" s="64">
        <f t="shared" si="146"/>
        <v>0</v>
      </c>
      <c r="CM28" s="64">
        <f t="shared" si="147"/>
        <v>0</v>
      </c>
      <c r="CN28" s="64">
        <f t="shared" si="47"/>
        <v>0</v>
      </c>
      <c r="CO28" s="64">
        <f t="shared" si="48"/>
        <v>0</v>
      </c>
      <c r="CP28" s="64">
        <f t="shared" si="49"/>
        <v>0</v>
      </c>
      <c r="CQ28" s="64">
        <f t="shared" si="50"/>
        <v>0</v>
      </c>
      <c r="CR28" s="148">
        <f t="shared" si="51"/>
        <v>0</v>
      </c>
      <c r="CS28" s="147">
        <v>0</v>
      </c>
      <c r="CT28" s="64">
        <f t="shared" si="52"/>
        <v>0</v>
      </c>
      <c r="CU28" s="64">
        <f t="shared" si="53"/>
        <v>0</v>
      </c>
      <c r="CV28" s="64">
        <f t="shared" si="54"/>
        <v>0</v>
      </c>
      <c r="CW28" s="64">
        <f t="shared" si="55"/>
        <v>0</v>
      </c>
      <c r="CX28" s="64">
        <f t="shared" si="148"/>
        <v>0</v>
      </c>
      <c r="CY28" s="64">
        <f t="shared" si="149"/>
        <v>0</v>
      </c>
      <c r="CZ28" s="64">
        <f t="shared" si="150"/>
        <v>0</v>
      </c>
      <c r="DA28" s="64">
        <f t="shared" si="151"/>
        <v>0</v>
      </c>
      <c r="DB28" s="64">
        <f t="shared" si="152"/>
        <v>0</v>
      </c>
      <c r="DC28" s="64">
        <f t="shared" si="56"/>
        <v>0</v>
      </c>
      <c r="DD28" s="64">
        <f t="shared" si="57"/>
        <v>0</v>
      </c>
      <c r="DE28" s="64">
        <f t="shared" si="58"/>
        <v>0</v>
      </c>
      <c r="DF28" s="64">
        <f t="shared" si="59"/>
        <v>0</v>
      </c>
      <c r="DG28" s="148">
        <f t="shared" si="60"/>
        <v>0</v>
      </c>
      <c r="DH28" s="147">
        <v>0</v>
      </c>
      <c r="DI28" s="64">
        <f t="shared" si="61"/>
        <v>0</v>
      </c>
      <c r="DJ28" s="64">
        <f t="shared" si="62"/>
        <v>0</v>
      </c>
      <c r="DK28" s="64">
        <f t="shared" si="63"/>
        <v>0</v>
      </c>
      <c r="DL28" s="64">
        <f t="shared" si="64"/>
        <v>0</v>
      </c>
      <c r="DM28" s="64">
        <f t="shared" si="153"/>
        <v>0</v>
      </c>
      <c r="DN28" s="64">
        <f t="shared" si="154"/>
        <v>0</v>
      </c>
      <c r="DO28" s="64">
        <f t="shared" si="155"/>
        <v>0</v>
      </c>
      <c r="DP28" s="64">
        <f t="shared" si="156"/>
        <v>0</v>
      </c>
      <c r="DQ28" s="64">
        <f t="shared" si="157"/>
        <v>0</v>
      </c>
      <c r="DR28" s="64">
        <f t="shared" si="65"/>
        <v>0</v>
      </c>
      <c r="DS28" s="64">
        <f t="shared" si="66"/>
        <v>0</v>
      </c>
      <c r="DT28" s="64">
        <f t="shared" si="67"/>
        <v>0</v>
      </c>
      <c r="DU28" s="64">
        <f t="shared" si="68"/>
        <v>0</v>
      </c>
      <c r="DV28" s="148">
        <f t="shared" si="69"/>
        <v>0</v>
      </c>
      <c r="DW28" s="147">
        <v>0</v>
      </c>
      <c r="DX28" s="64">
        <f t="shared" si="70"/>
        <v>0</v>
      </c>
      <c r="DY28" s="64">
        <f t="shared" si="71"/>
        <v>0</v>
      </c>
      <c r="DZ28" s="64">
        <f t="shared" si="72"/>
        <v>0</v>
      </c>
      <c r="EA28" s="64">
        <f t="shared" si="73"/>
        <v>0</v>
      </c>
      <c r="EB28" s="64">
        <f t="shared" si="158"/>
        <v>0</v>
      </c>
      <c r="EC28" s="64">
        <f t="shared" si="159"/>
        <v>0</v>
      </c>
      <c r="ED28" s="64">
        <f t="shared" si="160"/>
        <v>0</v>
      </c>
      <c r="EE28" s="64">
        <f t="shared" si="161"/>
        <v>0</v>
      </c>
      <c r="EF28" s="64">
        <f t="shared" si="162"/>
        <v>0</v>
      </c>
      <c r="EG28" s="64">
        <f t="shared" si="74"/>
        <v>0</v>
      </c>
      <c r="EH28" s="64">
        <f t="shared" si="75"/>
        <v>0</v>
      </c>
      <c r="EI28" s="64">
        <f t="shared" si="76"/>
        <v>0</v>
      </c>
      <c r="EJ28" s="64">
        <f t="shared" si="77"/>
        <v>0</v>
      </c>
      <c r="EK28" s="148">
        <f t="shared" si="78"/>
        <v>0</v>
      </c>
      <c r="EL28" s="147">
        <v>0</v>
      </c>
      <c r="EM28" s="64">
        <f t="shared" si="79"/>
        <v>0</v>
      </c>
      <c r="EN28" s="64">
        <f t="shared" si="80"/>
        <v>0</v>
      </c>
      <c r="EO28" s="64">
        <f t="shared" si="81"/>
        <v>0</v>
      </c>
      <c r="EP28" s="64">
        <f t="shared" si="82"/>
        <v>0</v>
      </c>
      <c r="EQ28" s="64">
        <f t="shared" si="163"/>
        <v>0</v>
      </c>
      <c r="ER28" s="64">
        <f t="shared" si="164"/>
        <v>0</v>
      </c>
      <c r="ES28" s="64">
        <f t="shared" si="165"/>
        <v>0</v>
      </c>
      <c r="ET28" s="64">
        <f t="shared" si="166"/>
        <v>0</v>
      </c>
      <c r="EU28" s="64">
        <f t="shared" si="167"/>
        <v>0</v>
      </c>
      <c r="EV28" s="64">
        <f t="shared" si="83"/>
        <v>0</v>
      </c>
      <c r="EW28" s="64">
        <f t="shared" si="84"/>
        <v>0</v>
      </c>
      <c r="EX28" s="64">
        <f t="shared" si="85"/>
        <v>0</v>
      </c>
      <c r="EY28" s="64">
        <f t="shared" si="86"/>
        <v>0</v>
      </c>
      <c r="EZ28" s="148">
        <f t="shared" si="87"/>
        <v>0</v>
      </c>
      <c r="FA28" s="147">
        <v>0</v>
      </c>
      <c r="FB28" s="64">
        <f t="shared" si="88"/>
        <v>0</v>
      </c>
      <c r="FC28" s="64">
        <f t="shared" si="89"/>
        <v>0</v>
      </c>
      <c r="FD28" s="64">
        <f t="shared" si="90"/>
        <v>0</v>
      </c>
      <c r="FE28" s="64">
        <f t="shared" si="91"/>
        <v>0</v>
      </c>
      <c r="FF28" s="64">
        <f t="shared" si="168"/>
        <v>0</v>
      </c>
      <c r="FG28" s="64">
        <f t="shared" si="169"/>
        <v>0</v>
      </c>
      <c r="FH28" s="64">
        <f t="shared" si="170"/>
        <v>0</v>
      </c>
      <c r="FI28" s="64">
        <f t="shared" si="171"/>
        <v>0</v>
      </c>
      <c r="FJ28" s="64">
        <f t="shared" si="172"/>
        <v>0</v>
      </c>
      <c r="FK28" s="64">
        <f t="shared" si="92"/>
        <v>0</v>
      </c>
      <c r="FL28" s="64">
        <f t="shared" si="93"/>
        <v>0</v>
      </c>
      <c r="FM28" s="64">
        <f t="shared" si="94"/>
        <v>0</v>
      </c>
      <c r="FN28" s="64">
        <f t="shared" si="95"/>
        <v>0</v>
      </c>
      <c r="FO28" s="148">
        <f t="shared" si="96"/>
        <v>0</v>
      </c>
      <c r="FP28" s="147">
        <v>0</v>
      </c>
      <c r="FQ28" s="64">
        <f t="shared" si="97"/>
        <v>0</v>
      </c>
      <c r="FR28" s="64">
        <f t="shared" si="98"/>
        <v>0</v>
      </c>
      <c r="FS28" s="64">
        <f t="shared" si="99"/>
        <v>0</v>
      </c>
      <c r="FT28" s="64">
        <f t="shared" si="100"/>
        <v>0</v>
      </c>
      <c r="FU28" s="64">
        <f t="shared" si="173"/>
        <v>0</v>
      </c>
      <c r="FV28" s="64">
        <f t="shared" si="174"/>
        <v>0</v>
      </c>
      <c r="FW28" s="64">
        <f t="shared" si="175"/>
        <v>0</v>
      </c>
      <c r="FX28" s="64">
        <f t="shared" si="176"/>
        <v>0</v>
      </c>
      <c r="FY28" s="64">
        <f t="shared" si="177"/>
        <v>0</v>
      </c>
      <c r="FZ28" s="64">
        <f t="shared" si="101"/>
        <v>0</v>
      </c>
      <c r="GA28" s="64">
        <f t="shared" si="102"/>
        <v>0</v>
      </c>
      <c r="GB28" s="64">
        <f t="shared" si="103"/>
        <v>0</v>
      </c>
      <c r="GC28" s="64">
        <f t="shared" si="104"/>
        <v>0</v>
      </c>
      <c r="GD28" s="148">
        <f t="shared" si="105"/>
        <v>0</v>
      </c>
      <c r="GE28" s="147">
        <v>0</v>
      </c>
      <c r="GF28" s="64">
        <f t="shared" si="106"/>
        <v>0</v>
      </c>
      <c r="GG28" s="64">
        <f t="shared" si="107"/>
        <v>0</v>
      </c>
      <c r="GH28" s="64">
        <f t="shared" si="108"/>
        <v>0</v>
      </c>
      <c r="GI28" s="64">
        <f t="shared" si="109"/>
        <v>0</v>
      </c>
      <c r="GJ28" s="64">
        <f t="shared" si="178"/>
        <v>0</v>
      </c>
      <c r="GK28" s="64">
        <f t="shared" si="179"/>
        <v>0</v>
      </c>
      <c r="GL28" s="64">
        <f t="shared" si="180"/>
        <v>0</v>
      </c>
      <c r="GM28" s="64">
        <f t="shared" si="181"/>
        <v>0</v>
      </c>
      <c r="GN28" s="64">
        <f t="shared" si="182"/>
        <v>0</v>
      </c>
      <c r="GO28" s="64">
        <f t="shared" si="110"/>
        <v>0</v>
      </c>
      <c r="GP28" s="64">
        <f t="shared" si="111"/>
        <v>0</v>
      </c>
      <c r="GQ28" s="64">
        <f t="shared" si="112"/>
        <v>0</v>
      </c>
      <c r="GR28" s="64">
        <f t="shared" si="113"/>
        <v>0</v>
      </c>
      <c r="GS28" s="148">
        <f t="shared" si="114"/>
        <v>0</v>
      </c>
    </row>
    <row r="29" spans="1:201" x14ac:dyDescent="0.2">
      <c r="A29" s="104">
        <v>23</v>
      </c>
      <c r="B29" s="3" t="s">
        <v>23</v>
      </c>
      <c r="C29" s="71">
        <v>1276</v>
      </c>
      <c r="D29" s="71">
        <v>16998</v>
      </c>
      <c r="E29" s="71">
        <f t="shared" si="0"/>
        <v>6.9825982269891645E-2</v>
      </c>
      <c r="F29" s="105">
        <f t="shared" si="1"/>
        <v>0.93017401773010833</v>
      </c>
      <c r="G29" s="147">
        <v>797138.64</v>
      </c>
      <c r="H29" s="64">
        <f t="shared" si="2"/>
        <v>199285</v>
      </c>
      <c r="I29" s="64">
        <f t="shared" si="3"/>
        <v>199285</v>
      </c>
      <c r="J29" s="64">
        <f t="shared" si="4"/>
        <v>199285</v>
      </c>
      <c r="K29" s="64">
        <f t="shared" si="5"/>
        <v>199283.64</v>
      </c>
      <c r="L29" s="64">
        <f t="shared" si="115"/>
        <v>55661</v>
      </c>
      <c r="M29" s="64">
        <f t="shared" si="116"/>
        <v>13915</v>
      </c>
      <c r="N29" s="64">
        <f t="shared" si="117"/>
        <v>13915</v>
      </c>
      <c r="O29" s="64">
        <f t="shared" si="118"/>
        <v>13915</v>
      </c>
      <c r="P29" s="64">
        <f t="shared" si="119"/>
        <v>13916</v>
      </c>
      <c r="Q29" s="64">
        <f t="shared" si="6"/>
        <v>741477.64</v>
      </c>
      <c r="R29" s="64">
        <f t="shared" si="7"/>
        <v>185369</v>
      </c>
      <c r="S29" s="64">
        <f t="shared" si="8"/>
        <v>185369</v>
      </c>
      <c r="T29" s="64">
        <f t="shared" si="9"/>
        <v>185369</v>
      </c>
      <c r="U29" s="148">
        <f t="shared" si="10"/>
        <v>185370.64</v>
      </c>
      <c r="V29" s="147">
        <v>0</v>
      </c>
      <c r="W29" s="64">
        <f t="shared" si="11"/>
        <v>0</v>
      </c>
      <c r="X29" s="64">
        <f t="shared" si="12"/>
        <v>0</v>
      </c>
      <c r="Y29" s="64">
        <f t="shared" si="13"/>
        <v>0</v>
      </c>
      <c r="Z29" s="64">
        <f t="shared" si="14"/>
        <v>0</v>
      </c>
      <c r="AA29" s="64">
        <f t="shared" si="120"/>
        <v>0</v>
      </c>
      <c r="AB29" s="64">
        <f t="shared" si="121"/>
        <v>0</v>
      </c>
      <c r="AC29" s="64">
        <f t="shared" si="122"/>
        <v>0</v>
      </c>
      <c r="AD29" s="64">
        <f t="shared" si="123"/>
        <v>0</v>
      </c>
      <c r="AE29" s="64">
        <f t="shared" si="124"/>
        <v>0</v>
      </c>
      <c r="AF29" s="64">
        <f t="shared" si="15"/>
        <v>0</v>
      </c>
      <c r="AG29" s="64">
        <f t="shared" si="16"/>
        <v>0</v>
      </c>
      <c r="AH29" s="64">
        <f t="shared" si="17"/>
        <v>0</v>
      </c>
      <c r="AI29" s="64">
        <f t="shared" si="18"/>
        <v>0</v>
      </c>
      <c r="AJ29" s="148">
        <f t="shared" si="19"/>
        <v>0</v>
      </c>
      <c r="AK29" s="147">
        <v>0</v>
      </c>
      <c r="AL29" s="64">
        <f t="shared" si="20"/>
        <v>0</v>
      </c>
      <c r="AM29" s="64">
        <f t="shared" si="21"/>
        <v>0</v>
      </c>
      <c r="AN29" s="64">
        <f t="shared" si="22"/>
        <v>0</v>
      </c>
      <c r="AO29" s="64">
        <f t="shared" si="23"/>
        <v>0</v>
      </c>
      <c r="AP29" s="64">
        <f t="shared" si="125"/>
        <v>0</v>
      </c>
      <c r="AQ29" s="64">
        <f t="shared" si="126"/>
        <v>0</v>
      </c>
      <c r="AR29" s="64">
        <f t="shared" si="127"/>
        <v>0</v>
      </c>
      <c r="AS29" s="64">
        <f t="shared" si="128"/>
        <v>0</v>
      </c>
      <c r="AT29" s="64">
        <f t="shared" si="129"/>
        <v>0</v>
      </c>
      <c r="AU29" s="64">
        <f t="shared" si="24"/>
        <v>0</v>
      </c>
      <c r="AV29" s="64">
        <f t="shared" si="25"/>
        <v>0</v>
      </c>
      <c r="AW29" s="64">
        <f t="shared" si="26"/>
        <v>0</v>
      </c>
      <c r="AX29" s="64">
        <f t="shared" si="27"/>
        <v>0</v>
      </c>
      <c r="AY29" s="148">
        <f t="shared" si="28"/>
        <v>0</v>
      </c>
      <c r="AZ29" s="147">
        <v>0</v>
      </c>
      <c r="BA29" s="64">
        <f t="shared" si="29"/>
        <v>0</v>
      </c>
      <c r="BB29" s="64">
        <f t="shared" si="30"/>
        <v>0</v>
      </c>
      <c r="BC29" s="64">
        <f t="shared" si="31"/>
        <v>0</v>
      </c>
      <c r="BD29" s="64">
        <f t="shared" si="32"/>
        <v>0</v>
      </c>
      <c r="BE29" s="18">
        <f t="shared" si="130"/>
        <v>0</v>
      </c>
      <c r="BF29" s="18">
        <f t="shared" si="131"/>
        <v>0</v>
      </c>
      <c r="BG29" s="18">
        <f t="shared" si="132"/>
        <v>0</v>
      </c>
      <c r="BH29" s="18">
        <f t="shared" si="133"/>
        <v>0</v>
      </c>
      <c r="BI29" s="18">
        <f t="shared" si="134"/>
        <v>0</v>
      </c>
      <c r="BJ29" s="18">
        <f t="shared" si="33"/>
        <v>0</v>
      </c>
      <c r="BK29" s="18">
        <f t="shared" si="34"/>
        <v>0</v>
      </c>
      <c r="BL29" s="18">
        <f t="shared" si="35"/>
        <v>0</v>
      </c>
      <c r="BM29" s="18">
        <f t="shared" si="36"/>
        <v>0</v>
      </c>
      <c r="BN29" s="85">
        <f t="shared" si="37"/>
        <v>0</v>
      </c>
      <c r="BO29" s="147">
        <v>421367.68000000005</v>
      </c>
      <c r="BP29" s="64">
        <f t="shared" si="135"/>
        <v>421367.68000000005</v>
      </c>
      <c r="BQ29" s="64">
        <v>0</v>
      </c>
      <c r="BR29" s="64">
        <v>0</v>
      </c>
      <c r="BS29" s="64">
        <v>0</v>
      </c>
      <c r="BT29" s="64">
        <f t="shared" si="136"/>
        <v>29422</v>
      </c>
      <c r="BU29" s="64">
        <f t="shared" si="137"/>
        <v>29422</v>
      </c>
      <c r="BV29" s="64">
        <v>0</v>
      </c>
      <c r="BW29" s="64">
        <v>0</v>
      </c>
      <c r="BX29" s="64">
        <v>0</v>
      </c>
      <c r="BY29" s="64">
        <f t="shared" si="138"/>
        <v>391945.68000000005</v>
      </c>
      <c r="BZ29" s="64">
        <f t="shared" si="139"/>
        <v>391945.68000000005</v>
      </c>
      <c r="CA29" s="64">
        <f t="shared" si="140"/>
        <v>0</v>
      </c>
      <c r="CB29" s="64">
        <f t="shared" si="141"/>
        <v>0</v>
      </c>
      <c r="CC29" s="64">
        <f t="shared" si="142"/>
        <v>0</v>
      </c>
      <c r="CD29" s="147">
        <v>0</v>
      </c>
      <c r="CE29" s="64">
        <f t="shared" si="43"/>
        <v>0</v>
      </c>
      <c r="CF29" s="64">
        <f t="shared" si="44"/>
        <v>0</v>
      </c>
      <c r="CG29" s="64">
        <f t="shared" si="45"/>
        <v>0</v>
      </c>
      <c r="CH29" s="64">
        <f t="shared" si="46"/>
        <v>0</v>
      </c>
      <c r="CI29" s="64">
        <f t="shared" si="143"/>
        <v>0</v>
      </c>
      <c r="CJ29" s="64">
        <f t="shared" si="144"/>
        <v>0</v>
      </c>
      <c r="CK29" s="64">
        <f t="shared" si="145"/>
        <v>0</v>
      </c>
      <c r="CL29" s="64">
        <f t="shared" si="146"/>
        <v>0</v>
      </c>
      <c r="CM29" s="64">
        <f t="shared" si="147"/>
        <v>0</v>
      </c>
      <c r="CN29" s="64">
        <f t="shared" si="47"/>
        <v>0</v>
      </c>
      <c r="CO29" s="64">
        <f t="shared" si="48"/>
        <v>0</v>
      </c>
      <c r="CP29" s="64">
        <f t="shared" si="49"/>
        <v>0</v>
      </c>
      <c r="CQ29" s="64">
        <f t="shared" si="50"/>
        <v>0</v>
      </c>
      <c r="CR29" s="148">
        <f t="shared" si="51"/>
        <v>0</v>
      </c>
      <c r="CS29" s="147">
        <v>0</v>
      </c>
      <c r="CT29" s="64">
        <f t="shared" si="52"/>
        <v>0</v>
      </c>
      <c r="CU29" s="64">
        <f t="shared" si="53"/>
        <v>0</v>
      </c>
      <c r="CV29" s="64">
        <f t="shared" si="54"/>
        <v>0</v>
      </c>
      <c r="CW29" s="64">
        <f t="shared" si="55"/>
        <v>0</v>
      </c>
      <c r="CX29" s="64">
        <f t="shared" si="148"/>
        <v>0</v>
      </c>
      <c r="CY29" s="64">
        <f t="shared" si="149"/>
        <v>0</v>
      </c>
      <c r="CZ29" s="64">
        <f t="shared" si="150"/>
        <v>0</v>
      </c>
      <c r="DA29" s="64">
        <f t="shared" si="151"/>
        <v>0</v>
      </c>
      <c r="DB29" s="64">
        <f t="shared" si="152"/>
        <v>0</v>
      </c>
      <c r="DC29" s="64">
        <f t="shared" si="56"/>
        <v>0</v>
      </c>
      <c r="DD29" s="64">
        <f t="shared" si="57"/>
        <v>0</v>
      </c>
      <c r="DE29" s="64">
        <f t="shared" si="58"/>
        <v>0</v>
      </c>
      <c r="DF29" s="64">
        <f t="shared" si="59"/>
        <v>0</v>
      </c>
      <c r="DG29" s="148">
        <f t="shared" si="60"/>
        <v>0</v>
      </c>
      <c r="DH29" s="147">
        <v>0</v>
      </c>
      <c r="DI29" s="64">
        <f t="shared" si="61"/>
        <v>0</v>
      </c>
      <c r="DJ29" s="64">
        <f t="shared" si="62"/>
        <v>0</v>
      </c>
      <c r="DK29" s="64">
        <f t="shared" si="63"/>
        <v>0</v>
      </c>
      <c r="DL29" s="64">
        <f t="shared" si="64"/>
        <v>0</v>
      </c>
      <c r="DM29" s="64">
        <f t="shared" si="153"/>
        <v>0</v>
      </c>
      <c r="DN29" s="64">
        <f t="shared" si="154"/>
        <v>0</v>
      </c>
      <c r="DO29" s="64">
        <f t="shared" si="155"/>
        <v>0</v>
      </c>
      <c r="DP29" s="64">
        <f t="shared" si="156"/>
        <v>0</v>
      </c>
      <c r="DQ29" s="64">
        <f t="shared" si="157"/>
        <v>0</v>
      </c>
      <c r="DR29" s="64">
        <f t="shared" si="65"/>
        <v>0</v>
      </c>
      <c r="DS29" s="64">
        <f t="shared" si="66"/>
        <v>0</v>
      </c>
      <c r="DT29" s="64">
        <f t="shared" si="67"/>
        <v>0</v>
      </c>
      <c r="DU29" s="64">
        <f t="shared" si="68"/>
        <v>0</v>
      </c>
      <c r="DV29" s="148">
        <f t="shared" si="69"/>
        <v>0</v>
      </c>
      <c r="DW29" s="147">
        <v>0</v>
      </c>
      <c r="DX29" s="64">
        <f t="shared" si="70"/>
        <v>0</v>
      </c>
      <c r="DY29" s="64">
        <f t="shared" si="71"/>
        <v>0</v>
      </c>
      <c r="DZ29" s="64">
        <f t="shared" si="72"/>
        <v>0</v>
      </c>
      <c r="EA29" s="64">
        <f t="shared" si="73"/>
        <v>0</v>
      </c>
      <c r="EB29" s="64">
        <f t="shared" si="158"/>
        <v>0</v>
      </c>
      <c r="EC29" s="64">
        <f t="shared" si="159"/>
        <v>0</v>
      </c>
      <c r="ED29" s="64">
        <f t="shared" si="160"/>
        <v>0</v>
      </c>
      <c r="EE29" s="64">
        <f t="shared" si="161"/>
        <v>0</v>
      </c>
      <c r="EF29" s="64">
        <f t="shared" si="162"/>
        <v>0</v>
      </c>
      <c r="EG29" s="64">
        <f t="shared" si="74"/>
        <v>0</v>
      </c>
      <c r="EH29" s="64">
        <f t="shared" si="75"/>
        <v>0</v>
      </c>
      <c r="EI29" s="64">
        <f t="shared" si="76"/>
        <v>0</v>
      </c>
      <c r="EJ29" s="64">
        <f t="shared" si="77"/>
        <v>0</v>
      </c>
      <c r="EK29" s="148">
        <f t="shared" si="78"/>
        <v>0</v>
      </c>
      <c r="EL29" s="147">
        <v>0</v>
      </c>
      <c r="EM29" s="64">
        <f t="shared" si="79"/>
        <v>0</v>
      </c>
      <c r="EN29" s="64">
        <f t="shared" si="80"/>
        <v>0</v>
      </c>
      <c r="EO29" s="64">
        <f t="shared" si="81"/>
        <v>0</v>
      </c>
      <c r="EP29" s="64">
        <f t="shared" si="82"/>
        <v>0</v>
      </c>
      <c r="EQ29" s="64">
        <f t="shared" si="163"/>
        <v>0</v>
      </c>
      <c r="ER29" s="64">
        <f t="shared" si="164"/>
        <v>0</v>
      </c>
      <c r="ES29" s="64">
        <f t="shared" si="165"/>
        <v>0</v>
      </c>
      <c r="ET29" s="64">
        <f t="shared" si="166"/>
        <v>0</v>
      </c>
      <c r="EU29" s="64">
        <f t="shared" si="167"/>
        <v>0</v>
      </c>
      <c r="EV29" s="64">
        <f t="shared" si="83"/>
        <v>0</v>
      </c>
      <c r="EW29" s="64">
        <f t="shared" si="84"/>
        <v>0</v>
      </c>
      <c r="EX29" s="64">
        <f t="shared" si="85"/>
        <v>0</v>
      </c>
      <c r="EY29" s="64">
        <f t="shared" si="86"/>
        <v>0</v>
      </c>
      <c r="EZ29" s="148">
        <f t="shared" si="87"/>
        <v>0</v>
      </c>
      <c r="FA29" s="147">
        <v>0</v>
      </c>
      <c r="FB29" s="64">
        <f t="shared" si="88"/>
        <v>0</v>
      </c>
      <c r="FC29" s="64">
        <f t="shared" si="89"/>
        <v>0</v>
      </c>
      <c r="FD29" s="64">
        <f t="shared" si="90"/>
        <v>0</v>
      </c>
      <c r="FE29" s="64">
        <f t="shared" si="91"/>
        <v>0</v>
      </c>
      <c r="FF29" s="64">
        <f t="shared" si="168"/>
        <v>0</v>
      </c>
      <c r="FG29" s="64">
        <f t="shared" si="169"/>
        <v>0</v>
      </c>
      <c r="FH29" s="64">
        <f t="shared" si="170"/>
        <v>0</v>
      </c>
      <c r="FI29" s="64">
        <f t="shared" si="171"/>
        <v>0</v>
      </c>
      <c r="FJ29" s="64">
        <f t="shared" si="172"/>
        <v>0</v>
      </c>
      <c r="FK29" s="64">
        <f t="shared" si="92"/>
        <v>0</v>
      </c>
      <c r="FL29" s="64">
        <f t="shared" si="93"/>
        <v>0</v>
      </c>
      <c r="FM29" s="64">
        <f t="shared" si="94"/>
        <v>0</v>
      </c>
      <c r="FN29" s="64">
        <f t="shared" si="95"/>
        <v>0</v>
      </c>
      <c r="FO29" s="148">
        <f t="shared" si="96"/>
        <v>0</v>
      </c>
      <c r="FP29" s="147">
        <v>0</v>
      </c>
      <c r="FQ29" s="64">
        <f t="shared" si="97"/>
        <v>0</v>
      </c>
      <c r="FR29" s="64">
        <f t="shared" si="98"/>
        <v>0</v>
      </c>
      <c r="FS29" s="64">
        <f t="shared" si="99"/>
        <v>0</v>
      </c>
      <c r="FT29" s="64">
        <f t="shared" si="100"/>
        <v>0</v>
      </c>
      <c r="FU29" s="64">
        <f t="shared" si="173"/>
        <v>0</v>
      </c>
      <c r="FV29" s="64">
        <f t="shared" si="174"/>
        <v>0</v>
      </c>
      <c r="FW29" s="64">
        <f t="shared" si="175"/>
        <v>0</v>
      </c>
      <c r="FX29" s="64">
        <f t="shared" si="176"/>
        <v>0</v>
      </c>
      <c r="FY29" s="64">
        <f t="shared" si="177"/>
        <v>0</v>
      </c>
      <c r="FZ29" s="64">
        <f t="shared" si="101"/>
        <v>0</v>
      </c>
      <c r="GA29" s="64">
        <f t="shared" si="102"/>
        <v>0</v>
      </c>
      <c r="GB29" s="64">
        <f t="shared" si="103"/>
        <v>0</v>
      </c>
      <c r="GC29" s="64">
        <f t="shared" si="104"/>
        <v>0</v>
      </c>
      <c r="GD29" s="148">
        <f t="shared" si="105"/>
        <v>0</v>
      </c>
      <c r="GE29" s="147">
        <v>0</v>
      </c>
      <c r="GF29" s="64">
        <f t="shared" si="106"/>
        <v>0</v>
      </c>
      <c r="GG29" s="64">
        <f t="shared" si="107"/>
        <v>0</v>
      </c>
      <c r="GH29" s="64">
        <f t="shared" si="108"/>
        <v>0</v>
      </c>
      <c r="GI29" s="64">
        <f t="shared" si="109"/>
        <v>0</v>
      </c>
      <c r="GJ29" s="64">
        <f t="shared" si="178"/>
        <v>0</v>
      </c>
      <c r="GK29" s="64">
        <f t="shared" si="179"/>
        <v>0</v>
      </c>
      <c r="GL29" s="64">
        <f t="shared" si="180"/>
        <v>0</v>
      </c>
      <c r="GM29" s="64">
        <f t="shared" si="181"/>
        <v>0</v>
      </c>
      <c r="GN29" s="64">
        <f t="shared" si="182"/>
        <v>0</v>
      </c>
      <c r="GO29" s="64">
        <f t="shared" si="110"/>
        <v>0</v>
      </c>
      <c r="GP29" s="64">
        <f t="shared" si="111"/>
        <v>0</v>
      </c>
      <c r="GQ29" s="64">
        <f t="shared" si="112"/>
        <v>0</v>
      </c>
      <c r="GR29" s="64">
        <f t="shared" si="113"/>
        <v>0</v>
      </c>
      <c r="GS29" s="148">
        <f t="shared" si="114"/>
        <v>0</v>
      </c>
    </row>
    <row r="30" spans="1:201" x14ac:dyDescent="0.2">
      <c r="A30" s="104">
        <v>24</v>
      </c>
      <c r="B30" s="3" t="s">
        <v>24</v>
      </c>
      <c r="C30" s="71">
        <v>2328</v>
      </c>
      <c r="D30" s="71">
        <v>15723</v>
      </c>
      <c r="E30" s="71">
        <f t="shared" si="0"/>
        <v>0.12896792421472494</v>
      </c>
      <c r="F30" s="105">
        <f t="shared" si="1"/>
        <v>0.87103207578527508</v>
      </c>
      <c r="G30" s="147">
        <v>569992.07000000007</v>
      </c>
      <c r="H30" s="64">
        <f t="shared" si="2"/>
        <v>142498</v>
      </c>
      <c r="I30" s="64">
        <f t="shared" si="3"/>
        <v>142498</v>
      </c>
      <c r="J30" s="64">
        <f t="shared" si="4"/>
        <v>142498</v>
      </c>
      <c r="K30" s="64">
        <f t="shared" si="5"/>
        <v>142498.07000000007</v>
      </c>
      <c r="L30" s="64">
        <f t="shared" si="115"/>
        <v>73511</v>
      </c>
      <c r="M30" s="64">
        <f t="shared" si="116"/>
        <v>18378</v>
      </c>
      <c r="N30" s="64">
        <f t="shared" si="117"/>
        <v>18378</v>
      </c>
      <c r="O30" s="64">
        <f t="shared" si="118"/>
        <v>18378</v>
      </c>
      <c r="P30" s="64">
        <f t="shared" si="119"/>
        <v>18377</v>
      </c>
      <c r="Q30" s="64">
        <f t="shared" si="6"/>
        <v>496481.07000000007</v>
      </c>
      <c r="R30" s="64">
        <f t="shared" si="7"/>
        <v>124120</v>
      </c>
      <c r="S30" s="64">
        <f t="shared" si="8"/>
        <v>124120</v>
      </c>
      <c r="T30" s="64">
        <f t="shared" si="9"/>
        <v>124120</v>
      </c>
      <c r="U30" s="148">
        <f t="shared" si="10"/>
        <v>124121.07000000007</v>
      </c>
      <c r="V30" s="147">
        <v>0</v>
      </c>
      <c r="W30" s="64">
        <f t="shared" si="11"/>
        <v>0</v>
      </c>
      <c r="X30" s="64">
        <f t="shared" si="12"/>
        <v>0</v>
      </c>
      <c r="Y30" s="64">
        <f t="shared" si="13"/>
        <v>0</v>
      </c>
      <c r="Z30" s="64">
        <f t="shared" si="14"/>
        <v>0</v>
      </c>
      <c r="AA30" s="64">
        <f t="shared" si="120"/>
        <v>0</v>
      </c>
      <c r="AB30" s="64">
        <f t="shared" si="121"/>
        <v>0</v>
      </c>
      <c r="AC30" s="64">
        <f t="shared" si="122"/>
        <v>0</v>
      </c>
      <c r="AD30" s="64">
        <f t="shared" si="123"/>
        <v>0</v>
      </c>
      <c r="AE30" s="64">
        <f t="shared" si="124"/>
        <v>0</v>
      </c>
      <c r="AF30" s="64">
        <f t="shared" si="15"/>
        <v>0</v>
      </c>
      <c r="AG30" s="64">
        <f t="shared" si="16"/>
        <v>0</v>
      </c>
      <c r="AH30" s="64">
        <f t="shared" si="17"/>
        <v>0</v>
      </c>
      <c r="AI30" s="64">
        <f t="shared" si="18"/>
        <v>0</v>
      </c>
      <c r="AJ30" s="148">
        <f t="shared" si="19"/>
        <v>0</v>
      </c>
      <c r="AK30" s="147">
        <v>0</v>
      </c>
      <c r="AL30" s="64">
        <f t="shared" si="20"/>
        <v>0</v>
      </c>
      <c r="AM30" s="64">
        <f t="shared" si="21"/>
        <v>0</v>
      </c>
      <c r="AN30" s="64">
        <f t="shared" si="22"/>
        <v>0</v>
      </c>
      <c r="AO30" s="64">
        <f t="shared" si="23"/>
        <v>0</v>
      </c>
      <c r="AP30" s="64">
        <f t="shared" si="125"/>
        <v>0</v>
      </c>
      <c r="AQ30" s="64">
        <f t="shared" si="126"/>
        <v>0</v>
      </c>
      <c r="AR30" s="64">
        <f t="shared" si="127"/>
        <v>0</v>
      </c>
      <c r="AS30" s="64">
        <f t="shared" si="128"/>
        <v>0</v>
      </c>
      <c r="AT30" s="64">
        <f t="shared" si="129"/>
        <v>0</v>
      </c>
      <c r="AU30" s="64">
        <f t="shared" si="24"/>
        <v>0</v>
      </c>
      <c r="AV30" s="64">
        <f t="shared" si="25"/>
        <v>0</v>
      </c>
      <c r="AW30" s="64">
        <f t="shared" si="26"/>
        <v>0</v>
      </c>
      <c r="AX30" s="64">
        <f t="shared" si="27"/>
        <v>0</v>
      </c>
      <c r="AY30" s="148">
        <f t="shared" si="28"/>
        <v>0</v>
      </c>
      <c r="AZ30" s="147">
        <v>0</v>
      </c>
      <c r="BA30" s="64">
        <f t="shared" si="29"/>
        <v>0</v>
      </c>
      <c r="BB30" s="64">
        <f t="shared" si="30"/>
        <v>0</v>
      </c>
      <c r="BC30" s="64">
        <f t="shared" si="31"/>
        <v>0</v>
      </c>
      <c r="BD30" s="64">
        <f t="shared" si="32"/>
        <v>0</v>
      </c>
      <c r="BE30" s="18">
        <f t="shared" si="130"/>
        <v>0</v>
      </c>
      <c r="BF30" s="18">
        <f t="shared" si="131"/>
        <v>0</v>
      </c>
      <c r="BG30" s="18">
        <f t="shared" si="132"/>
        <v>0</v>
      </c>
      <c r="BH30" s="18">
        <f t="shared" si="133"/>
        <v>0</v>
      </c>
      <c r="BI30" s="18">
        <f t="shared" si="134"/>
        <v>0</v>
      </c>
      <c r="BJ30" s="18">
        <f t="shared" si="33"/>
        <v>0</v>
      </c>
      <c r="BK30" s="18">
        <f t="shared" si="34"/>
        <v>0</v>
      </c>
      <c r="BL30" s="18">
        <f t="shared" si="35"/>
        <v>0</v>
      </c>
      <c r="BM30" s="18">
        <f t="shared" si="36"/>
        <v>0</v>
      </c>
      <c r="BN30" s="85">
        <f t="shared" si="37"/>
        <v>0</v>
      </c>
      <c r="BO30" s="147">
        <v>227958.56</v>
      </c>
      <c r="BP30" s="64">
        <f t="shared" si="135"/>
        <v>227958.56</v>
      </c>
      <c r="BQ30" s="64">
        <v>0</v>
      </c>
      <c r="BR30" s="64">
        <v>0</v>
      </c>
      <c r="BS30" s="64">
        <v>0</v>
      </c>
      <c r="BT30" s="64">
        <f t="shared" si="136"/>
        <v>29399</v>
      </c>
      <c r="BU30" s="64">
        <f t="shared" si="137"/>
        <v>29399</v>
      </c>
      <c r="BV30" s="64">
        <v>0</v>
      </c>
      <c r="BW30" s="64">
        <v>0</v>
      </c>
      <c r="BX30" s="64">
        <v>0</v>
      </c>
      <c r="BY30" s="64">
        <f t="shared" si="138"/>
        <v>198559.56</v>
      </c>
      <c r="BZ30" s="64">
        <f t="shared" si="139"/>
        <v>198559.56</v>
      </c>
      <c r="CA30" s="64">
        <f t="shared" si="140"/>
        <v>0</v>
      </c>
      <c r="CB30" s="64">
        <f t="shared" si="141"/>
        <v>0</v>
      </c>
      <c r="CC30" s="64">
        <f t="shared" si="142"/>
        <v>0</v>
      </c>
      <c r="CD30" s="147">
        <v>0</v>
      </c>
      <c r="CE30" s="64">
        <f t="shared" si="43"/>
        <v>0</v>
      </c>
      <c r="CF30" s="64">
        <f t="shared" si="44"/>
        <v>0</v>
      </c>
      <c r="CG30" s="64">
        <f t="shared" si="45"/>
        <v>0</v>
      </c>
      <c r="CH30" s="64">
        <f t="shared" si="46"/>
        <v>0</v>
      </c>
      <c r="CI30" s="64">
        <f t="shared" si="143"/>
        <v>0</v>
      </c>
      <c r="CJ30" s="64">
        <f t="shared" si="144"/>
        <v>0</v>
      </c>
      <c r="CK30" s="64">
        <f t="shared" si="145"/>
        <v>0</v>
      </c>
      <c r="CL30" s="64">
        <f t="shared" si="146"/>
        <v>0</v>
      </c>
      <c r="CM30" s="64">
        <f t="shared" si="147"/>
        <v>0</v>
      </c>
      <c r="CN30" s="64">
        <f t="shared" si="47"/>
        <v>0</v>
      </c>
      <c r="CO30" s="64">
        <f t="shared" si="48"/>
        <v>0</v>
      </c>
      <c r="CP30" s="64">
        <f t="shared" si="49"/>
        <v>0</v>
      </c>
      <c r="CQ30" s="64">
        <f t="shared" si="50"/>
        <v>0</v>
      </c>
      <c r="CR30" s="148">
        <f t="shared" si="51"/>
        <v>0</v>
      </c>
      <c r="CS30" s="147">
        <v>0</v>
      </c>
      <c r="CT30" s="64">
        <f t="shared" si="52"/>
        <v>0</v>
      </c>
      <c r="CU30" s="64">
        <f t="shared" si="53"/>
        <v>0</v>
      </c>
      <c r="CV30" s="64">
        <f t="shared" si="54"/>
        <v>0</v>
      </c>
      <c r="CW30" s="64">
        <f t="shared" si="55"/>
        <v>0</v>
      </c>
      <c r="CX30" s="64">
        <f t="shared" si="148"/>
        <v>0</v>
      </c>
      <c r="CY30" s="64">
        <f t="shared" si="149"/>
        <v>0</v>
      </c>
      <c r="CZ30" s="64">
        <f t="shared" si="150"/>
        <v>0</v>
      </c>
      <c r="DA30" s="64">
        <f t="shared" si="151"/>
        <v>0</v>
      </c>
      <c r="DB30" s="64">
        <f t="shared" si="152"/>
        <v>0</v>
      </c>
      <c r="DC30" s="64">
        <f t="shared" si="56"/>
        <v>0</v>
      </c>
      <c r="DD30" s="64">
        <f t="shared" si="57"/>
        <v>0</v>
      </c>
      <c r="DE30" s="64">
        <f t="shared" si="58"/>
        <v>0</v>
      </c>
      <c r="DF30" s="64">
        <f t="shared" si="59"/>
        <v>0</v>
      </c>
      <c r="DG30" s="148">
        <f t="shared" si="60"/>
        <v>0</v>
      </c>
      <c r="DH30" s="147">
        <v>0</v>
      </c>
      <c r="DI30" s="64">
        <f t="shared" si="61"/>
        <v>0</v>
      </c>
      <c r="DJ30" s="64">
        <f t="shared" si="62"/>
        <v>0</v>
      </c>
      <c r="DK30" s="64">
        <f t="shared" si="63"/>
        <v>0</v>
      </c>
      <c r="DL30" s="64">
        <f t="shared" si="64"/>
        <v>0</v>
      </c>
      <c r="DM30" s="64">
        <f t="shared" si="153"/>
        <v>0</v>
      </c>
      <c r="DN30" s="64">
        <f t="shared" si="154"/>
        <v>0</v>
      </c>
      <c r="DO30" s="64">
        <f t="shared" si="155"/>
        <v>0</v>
      </c>
      <c r="DP30" s="64">
        <f t="shared" si="156"/>
        <v>0</v>
      </c>
      <c r="DQ30" s="64">
        <f t="shared" si="157"/>
        <v>0</v>
      </c>
      <c r="DR30" s="64">
        <f t="shared" si="65"/>
        <v>0</v>
      </c>
      <c r="DS30" s="64">
        <f t="shared" si="66"/>
        <v>0</v>
      </c>
      <c r="DT30" s="64">
        <f t="shared" si="67"/>
        <v>0</v>
      </c>
      <c r="DU30" s="64">
        <f t="shared" si="68"/>
        <v>0</v>
      </c>
      <c r="DV30" s="148">
        <f t="shared" si="69"/>
        <v>0</v>
      </c>
      <c r="DW30" s="147">
        <v>0</v>
      </c>
      <c r="DX30" s="64">
        <f t="shared" si="70"/>
        <v>0</v>
      </c>
      <c r="DY30" s="64">
        <f t="shared" si="71"/>
        <v>0</v>
      </c>
      <c r="DZ30" s="64">
        <f t="shared" si="72"/>
        <v>0</v>
      </c>
      <c r="EA30" s="64">
        <f t="shared" si="73"/>
        <v>0</v>
      </c>
      <c r="EB30" s="64">
        <f t="shared" si="158"/>
        <v>0</v>
      </c>
      <c r="EC30" s="64">
        <f t="shared" si="159"/>
        <v>0</v>
      </c>
      <c r="ED30" s="64">
        <f t="shared" si="160"/>
        <v>0</v>
      </c>
      <c r="EE30" s="64">
        <f t="shared" si="161"/>
        <v>0</v>
      </c>
      <c r="EF30" s="64">
        <f t="shared" si="162"/>
        <v>0</v>
      </c>
      <c r="EG30" s="64">
        <f t="shared" si="74"/>
        <v>0</v>
      </c>
      <c r="EH30" s="64">
        <f t="shared" si="75"/>
        <v>0</v>
      </c>
      <c r="EI30" s="64">
        <f t="shared" si="76"/>
        <v>0</v>
      </c>
      <c r="EJ30" s="64">
        <f t="shared" si="77"/>
        <v>0</v>
      </c>
      <c r="EK30" s="148">
        <f t="shared" si="78"/>
        <v>0</v>
      </c>
      <c r="EL30" s="147">
        <v>0</v>
      </c>
      <c r="EM30" s="64">
        <f t="shared" si="79"/>
        <v>0</v>
      </c>
      <c r="EN30" s="64">
        <f t="shared" si="80"/>
        <v>0</v>
      </c>
      <c r="EO30" s="64">
        <f t="shared" si="81"/>
        <v>0</v>
      </c>
      <c r="EP30" s="64">
        <f t="shared" si="82"/>
        <v>0</v>
      </c>
      <c r="EQ30" s="64">
        <f t="shared" si="163"/>
        <v>0</v>
      </c>
      <c r="ER30" s="64">
        <f t="shared" si="164"/>
        <v>0</v>
      </c>
      <c r="ES30" s="64">
        <f t="shared" si="165"/>
        <v>0</v>
      </c>
      <c r="ET30" s="64">
        <f t="shared" si="166"/>
        <v>0</v>
      </c>
      <c r="EU30" s="64">
        <f t="shared" si="167"/>
        <v>0</v>
      </c>
      <c r="EV30" s="64">
        <f t="shared" si="83"/>
        <v>0</v>
      </c>
      <c r="EW30" s="64">
        <f t="shared" si="84"/>
        <v>0</v>
      </c>
      <c r="EX30" s="64">
        <f t="shared" si="85"/>
        <v>0</v>
      </c>
      <c r="EY30" s="64">
        <f t="shared" si="86"/>
        <v>0</v>
      </c>
      <c r="EZ30" s="148">
        <f t="shared" si="87"/>
        <v>0</v>
      </c>
      <c r="FA30" s="147">
        <v>0</v>
      </c>
      <c r="FB30" s="64">
        <f t="shared" si="88"/>
        <v>0</v>
      </c>
      <c r="FC30" s="64">
        <f t="shared" si="89"/>
        <v>0</v>
      </c>
      <c r="FD30" s="64">
        <f t="shared" si="90"/>
        <v>0</v>
      </c>
      <c r="FE30" s="64">
        <f t="shared" si="91"/>
        <v>0</v>
      </c>
      <c r="FF30" s="64">
        <f t="shared" si="168"/>
        <v>0</v>
      </c>
      <c r="FG30" s="64">
        <f t="shared" si="169"/>
        <v>0</v>
      </c>
      <c r="FH30" s="64">
        <f t="shared" si="170"/>
        <v>0</v>
      </c>
      <c r="FI30" s="64">
        <f t="shared" si="171"/>
        <v>0</v>
      </c>
      <c r="FJ30" s="64">
        <f t="shared" si="172"/>
        <v>0</v>
      </c>
      <c r="FK30" s="64">
        <f t="shared" si="92"/>
        <v>0</v>
      </c>
      <c r="FL30" s="64">
        <f t="shared" si="93"/>
        <v>0</v>
      </c>
      <c r="FM30" s="64">
        <f t="shared" si="94"/>
        <v>0</v>
      </c>
      <c r="FN30" s="64">
        <f t="shared" si="95"/>
        <v>0</v>
      </c>
      <c r="FO30" s="148">
        <f t="shared" si="96"/>
        <v>0</v>
      </c>
      <c r="FP30" s="147">
        <v>0</v>
      </c>
      <c r="FQ30" s="64">
        <f t="shared" si="97"/>
        <v>0</v>
      </c>
      <c r="FR30" s="64">
        <f t="shared" si="98"/>
        <v>0</v>
      </c>
      <c r="FS30" s="64">
        <f t="shared" si="99"/>
        <v>0</v>
      </c>
      <c r="FT30" s="64">
        <f t="shared" si="100"/>
        <v>0</v>
      </c>
      <c r="FU30" s="64">
        <f t="shared" si="173"/>
        <v>0</v>
      </c>
      <c r="FV30" s="64">
        <f t="shared" si="174"/>
        <v>0</v>
      </c>
      <c r="FW30" s="64">
        <f t="shared" si="175"/>
        <v>0</v>
      </c>
      <c r="FX30" s="64">
        <f t="shared" si="176"/>
        <v>0</v>
      </c>
      <c r="FY30" s="64">
        <f t="shared" si="177"/>
        <v>0</v>
      </c>
      <c r="FZ30" s="64">
        <f t="shared" si="101"/>
        <v>0</v>
      </c>
      <c r="GA30" s="64">
        <f t="shared" si="102"/>
        <v>0</v>
      </c>
      <c r="GB30" s="64">
        <f t="shared" si="103"/>
        <v>0</v>
      </c>
      <c r="GC30" s="64">
        <f t="shared" si="104"/>
        <v>0</v>
      </c>
      <c r="GD30" s="148">
        <f t="shared" si="105"/>
        <v>0</v>
      </c>
      <c r="GE30" s="147">
        <v>0</v>
      </c>
      <c r="GF30" s="64">
        <f t="shared" si="106"/>
        <v>0</v>
      </c>
      <c r="GG30" s="64">
        <f t="shared" si="107"/>
        <v>0</v>
      </c>
      <c r="GH30" s="64">
        <f t="shared" si="108"/>
        <v>0</v>
      </c>
      <c r="GI30" s="64">
        <f t="shared" si="109"/>
        <v>0</v>
      </c>
      <c r="GJ30" s="64">
        <f t="shared" si="178"/>
        <v>0</v>
      </c>
      <c r="GK30" s="64">
        <f t="shared" si="179"/>
        <v>0</v>
      </c>
      <c r="GL30" s="64">
        <f t="shared" si="180"/>
        <v>0</v>
      </c>
      <c r="GM30" s="64">
        <f t="shared" si="181"/>
        <v>0</v>
      </c>
      <c r="GN30" s="64">
        <f t="shared" si="182"/>
        <v>0</v>
      </c>
      <c r="GO30" s="64">
        <f t="shared" si="110"/>
        <v>0</v>
      </c>
      <c r="GP30" s="64">
        <f t="shared" si="111"/>
        <v>0</v>
      </c>
      <c r="GQ30" s="64">
        <f t="shared" si="112"/>
        <v>0</v>
      </c>
      <c r="GR30" s="64">
        <f t="shared" si="113"/>
        <v>0</v>
      </c>
      <c r="GS30" s="148">
        <f t="shared" si="114"/>
        <v>0</v>
      </c>
    </row>
    <row r="31" spans="1:201" ht="30" x14ac:dyDescent="0.2">
      <c r="A31" s="104">
        <v>25</v>
      </c>
      <c r="B31" s="3" t="s">
        <v>68</v>
      </c>
      <c r="C31" s="71">
        <v>441457</v>
      </c>
      <c r="D31" s="71">
        <v>381037</v>
      </c>
      <c r="E31" s="71">
        <f t="shared" si="0"/>
        <v>0.53672975122006972</v>
      </c>
      <c r="F31" s="105">
        <f t="shared" si="1"/>
        <v>0.46327024877993028</v>
      </c>
      <c r="G31" s="147">
        <v>3909240.4400000004</v>
      </c>
      <c r="H31" s="64">
        <f t="shared" si="2"/>
        <v>977310</v>
      </c>
      <c r="I31" s="64">
        <f t="shared" si="3"/>
        <v>977310</v>
      </c>
      <c r="J31" s="64">
        <f t="shared" si="4"/>
        <v>977310</v>
      </c>
      <c r="K31" s="64">
        <f t="shared" si="5"/>
        <v>977310.44000000041</v>
      </c>
      <c r="L31" s="64">
        <f t="shared" si="115"/>
        <v>2098206</v>
      </c>
      <c r="M31" s="64">
        <f t="shared" si="116"/>
        <v>524552</v>
      </c>
      <c r="N31" s="64">
        <f t="shared" si="117"/>
        <v>524552</v>
      </c>
      <c r="O31" s="64">
        <f t="shared" si="118"/>
        <v>524552</v>
      </c>
      <c r="P31" s="64">
        <f t="shared" si="119"/>
        <v>524550</v>
      </c>
      <c r="Q31" s="64">
        <f t="shared" si="6"/>
        <v>1811034.4400000004</v>
      </c>
      <c r="R31" s="64">
        <f t="shared" si="7"/>
        <v>452759</v>
      </c>
      <c r="S31" s="64">
        <f t="shared" si="8"/>
        <v>452759</v>
      </c>
      <c r="T31" s="64">
        <f t="shared" si="9"/>
        <v>452759</v>
      </c>
      <c r="U31" s="148">
        <f t="shared" si="10"/>
        <v>452757.44000000041</v>
      </c>
      <c r="V31" s="147">
        <v>8959303.3300000001</v>
      </c>
      <c r="W31" s="64">
        <f t="shared" si="11"/>
        <v>2239826</v>
      </c>
      <c r="X31" s="64">
        <f t="shared" si="12"/>
        <v>2239826</v>
      </c>
      <c r="Y31" s="64">
        <f t="shared" si="13"/>
        <v>2239826</v>
      </c>
      <c r="Z31" s="64">
        <f t="shared" si="14"/>
        <v>2239825.33</v>
      </c>
      <c r="AA31" s="64">
        <f t="shared" si="120"/>
        <v>4808725</v>
      </c>
      <c r="AB31" s="64">
        <f t="shared" si="121"/>
        <v>1202181</v>
      </c>
      <c r="AC31" s="64">
        <f t="shared" si="122"/>
        <v>1202181</v>
      </c>
      <c r="AD31" s="64">
        <f t="shared" si="123"/>
        <v>1202181</v>
      </c>
      <c r="AE31" s="64">
        <f t="shared" si="124"/>
        <v>1202182</v>
      </c>
      <c r="AF31" s="64">
        <f t="shared" si="15"/>
        <v>4150578.33</v>
      </c>
      <c r="AG31" s="64">
        <f t="shared" si="16"/>
        <v>1037645</v>
      </c>
      <c r="AH31" s="64">
        <f t="shared" si="17"/>
        <v>1037645</v>
      </c>
      <c r="AI31" s="64">
        <f t="shared" si="18"/>
        <v>1037645</v>
      </c>
      <c r="AJ31" s="148">
        <f t="shared" si="19"/>
        <v>1037643.3300000001</v>
      </c>
      <c r="AK31" s="147">
        <v>0</v>
      </c>
      <c r="AL31" s="64">
        <f t="shared" si="20"/>
        <v>0</v>
      </c>
      <c r="AM31" s="64">
        <f t="shared" si="21"/>
        <v>0</v>
      </c>
      <c r="AN31" s="64">
        <f t="shared" si="22"/>
        <v>0</v>
      </c>
      <c r="AO31" s="64">
        <f t="shared" si="23"/>
        <v>0</v>
      </c>
      <c r="AP31" s="64">
        <f t="shared" si="125"/>
        <v>0</v>
      </c>
      <c r="AQ31" s="64">
        <f t="shared" si="126"/>
        <v>0</v>
      </c>
      <c r="AR31" s="64">
        <f t="shared" si="127"/>
        <v>0</v>
      </c>
      <c r="AS31" s="64">
        <f t="shared" si="128"/>
        <v>0</v>
      </c>
      <c r="AT31" s="64">
        <f t="shared" si="129"/>
        <v>0</v>
      </c>
      <c r="AU31" s="64">
        <f t="shared" si="24"/>
        <v>0</v>
      </c>
      <c r="AV31" s="64">
        <f t="shared" si="25"/>
        <v>0</v>
      </c>
      <c r="AW31" s="64">
        <f t="shared" si="26"/>
        <v>0</v>
      </c>
      <c r="AX31" s="64">
        <f t="shared" si="27"/>
        <v>0</v>
      </c>
      <c r="AY31" s="148">
        <f t="shared" si="28"/>
        <v>0</v>
      </c>
      <c r="AZ31" s="147">
        <v>0</v>
      </c>
      <c r="BA31" s="64">
        <f t="shared" si="29"/>
        <v>0</v>
      </c>
      <c r="BB31" s="64">
        <f t="shared" si="30"/>
        <v>0</v>
      </c>
      <c r="BC31" s="64">
        <f t="shared" si="31"/>
        <v>0</v>
      </c>
      <c r="BD31" s="64">
        <f t="shared" si="32"/>
        <v>0</v>
      </c>
      <c r="BE31" s="18">
        <f t="shared" si="130"/>
        <v>0</v>
      </c>
      <c r="BF31" s="18">
        <f t="shared" si="131"/>
        <v>0</v>
      </c>
      <c r="BG31" s="18">
        <f t="shared" si="132"/>
        <v>0</v>
      </c>
      <c r="BH31" s="18">
        <f t="shared" si="133"/>
        <v>0</v>
      </c>
      <c r="BI31" s="18">
        <f t="shared" si="134"/>
        <v>0</v>
      </c>
      <c r="BJ31" s="18">
        <f t="shared" si="33"/>
        <v>0</v>
      </c>
      <c r="BK31" s="18">
        <f t="shared" si="34"/>
        <v>0</v>
      </c>
      <c r="BL31" s="18">
        <f t="shared" si="35"/>
        <v>0</v>
      </c>
      <c r="BM31" s="18">
        <f t="shared" si="36"/>
        <v>0</v>
      </c>
      <c r="BN31" s="85">
        <f t="shared" si="37"/>
        <v>0</v>
      </c>
      <c r="BO31" s="147">
        <v>16774226.16</v>
      </c>
      <c r="BP31" s="64">
        <f t="shared" ref="BP31:BP38" si="183">ROUND(BO31/4,0)</f>
        <v>4193557</v>
      </c>
      <c r="BQ31" s="64">
        <f t="shared" ref="BQ31:BQ38" si="184">BP31</f>
        <v>4193557</v>
      </c>
      <c r="BR31" s="64">
        <f t="shared" ref="BR31:BR38" si="185">BP31</f>
        <v>4193557</v>
      </c>
      <c r="BS31" s="64">
        <f t="shared" ref="BS31:BS38" si="186">BO31-BP31-BQ31-BR31</f>
        <v>4193555.16</v>
      </c>
      <c r="BT31" s="64">
        <f t="shared" si="136"/>
        <v>9003226</v>
      </c>
      <c r="BU31" s="64">
        <f t="shared" ref="BU31:BU71" si="187">ROUND(BT31/4,0)</f>
        <v>2250807</v>
      </c>
      <c r="BV31" s="64">
        <f t="shared" ref="BV31:BV71" si="188">BU31</f>
        <v>2250807</v>
      </c>
      <c r="BW31" s="64">
        <f t="shared" ref="BW31:BW71" si="189">BU31</f>
        <v>2250807</v>
      </c>
      <c r="BX31" s="64">
        <f t="shared" ref="BX31:BX71" si="190">BT31-BU31-BV31-BW31</f>
        <v>2250805</v>
      </c>
      <c r="BY31" s="64">
        <f t="shared" si="38"/>
        <v>7771000.1600000001</v>
      </c>
      <c r="BZ31" s="64">
        <f t="shared" ref="BZ31:BZ38" si="191">ROUND(BY31/4,0)</f>
        <v>1942750</v>
      </c>
      <c r="CA31" s="64">
        <f t="shared" ref="CA31:CA38" si="192">BZ31</f>
        <v>1942750</v>
      </c>
      <c r="CB31" s="64">
        <f t="shared" ref="CB31:CB38" si="193">BZ31</f>
        <v>1942750</v>
      </c>
      <c r="CC31" s="148">
        <f t="shared" ref="CC31:CC38" si="194">BY31-BZ31-CA31-CB31</f>
        <v>1942750.1600000001</v>
      </c>
      <c r="CD31" s="147">
        <v>14680246.280000001</v>
      </c>
      <c r="CE31" s="64">
        <f t="shared" si="43"/>
        <v>3670062</v>
      </c>
      <c r="CF31" s="64">
        <f t="shared" si="44"/>
        <v>3670062</v>
      </c>
      <c r="CG31" s="64">
        <f t="shared" si="45"/>
        <v>3670062</v>
      </c>
      <c r="CH31" s="64">
        <f t="shared" si="46"/>
        <v>3670060.2800000012</v>
      </c>
      <c r="CI31" s="64">
        <f t="shared" si="143"/>
        <v>7879325</v>
      </c>
      <c r="CJ31" s="64">
        <f t="shared" si="144"/>
        <v>1969831</v>
      </c>
      <c r="CK31" s="64">
        <f t="shared" si="145"/>
        <v>1969831</v>
      </c>
      <c r="CL31" s="64">
        <f t="shared" si="146"/>
        <v>1969831</v>
      </c>
      <c r="CM31" s="64">
        <f t="shared" si="147"/>
        <v>1969832</v>
      </c>
      <c r="CN31" s="64">
        <f t="shared" si="47"/>
        <v>6800921.2800000012</v>
      </c>
      <c r="CO31" s="64">
        <f t="shared" si="48"/>
        <v>1700230</v>
      </c>
      <c r="CP31" s="64">
        <f t="shared" si="49"/>
        <v>1700230</v>
      </c>
      <c r="CQ31" s="64">
        <f t="shared" si="50"/>
        <v>1700230</v>
      </c>
      <c r="CR31" s="148">
        <f t="shared" si="51"/>
        <v>1700231.2800000012</v>
      </c>
      <c r="CS31" s="147">
        <v>16076680.029999999</v>
      </c>
      <c r="CT31" s="64">
        <f t="shared" si="52"/>
        <v>4019170</v>
      </c>
      <c r="CU31" s="64">
        <f t="shared" si="53"/>
        <v>4019170</v>
      </c>
      <c r="CV31" s="64">
        <f t="shared" si="54"/>
        <v>4019170</v>
      </c>
      <c r="CW31" s="64">
        <f t="shared" si="55"/>
        <v>4019170.0299999993</v>
      </c>
      <c r="CX31" s="64">
        <f t="shared" si="148"/>
        <v>8628832</v>
      </c>
      <c r="CY31" s="64">
        <f t="shared" si="149"/>
        <v>2157208</v>
      </c>
      <c r="CZ31" s="64">
        <f t="shared" si="150"/>
        <v>2157208</v>
      </c>
      <c r="DA31" s="64">
        <f t="shared" si="151"/>
        <v>2157208</v>
      </c>
      <c r="DB31" s="64">
        <f t="shared" si="152"/>
        <v>2157208</v>
      </c>
      <c r="DC31" s="64">
        <f t="shared" si="56"/>
        <v>7447848.0299999993</v>
      </c>
      <c r="DD31" s="64">
        <f t="shared" si="57"/>
        <v>1861962</v>
      </c>
      <c r="DE31" s="64">
        <f t="shared" si="58"/>
        <v>1861962</v>
      </c>
      <c r="DF31" s="64">
        <f t="shared" si="59"/>
        <v>1861962</v>
      </c>
      <c r="DG31" s="148">
        <f t="shared" si="60"/>
        <v>1861962.0299999993</v>
      </c>
      <c r="DH31" s="147">
        <v>0</v>
      </c>
      <c r="DI31" s="64">
        <f t="shared" si="61"/>
        <v>0</v>
      </c>
      <c r="DJ31" s="64">
        <f t="shared" si="62"/>
        <v>0</v>
      </c>
      <c r="DK31" s="64">
        <f t="shared" si="63"/>
        <v>0</v>
      </c>
      <c r="DL31" s="64">
        <f t="shared" si="64"/>
        <v>0</v>
      </c>
      <c r="DM31" s="64">
        <f t="shared" si="153"/>
        <v>0</v>
      </c>
      <c r="DN31" s="64">
        <f t="shared" si="154"/>
        <v>0</v>
      </c>
      <c r="DO31" s="64">
        <f t="shared" si="155"/>
        <v>0</v>
      </c>
      <c r="DP31" s="64">
        <f t="shared" si="156"/>
        <v>0</v>
      </c>
      <c r="DQ31" s="64">
        <f t="shared" si="157"/>
        <v>0</v>
      </c>
      <c r="DR31" s="64">
        <f t="shared" si="65"/>
        <v>0</v>
      </c>
      <c r="DS31" s="64">
        <f t="shared" si="66"/>
        <v>0</v>
      </c>
      <c r="DT31" s="64">
        <f t="shared" si="67"/>
        <v>0</v>
      </c>
      <c r="DU31" s="64">
        <f t="shared" si="68"/>
        <v>0</v>
      </c>
      <c r="DV31" s="148">
        <f t="shared" si="69"/>
        <v>0</v>
      </c>
      <c r="DW31" s="147">
        <v>0</v>
      </c>
      <c r="DX31" s="64">
        <f t="shared" si="70"/>
        <v>0</v>
      </c>
      <c r="DY31" s="64">
        <f t="shared" si="71"/>
        <v>0</v>
      </c>
      <c r="DZ31" s="64">
        <f t="shared" si="72"/>
        <v>0</v>
      </c>
      <c r="EA31" s="64">
        <f t="shared" si="73"/>
        <v>0</v>
      </c>
      <c r="EB31" s="64">
        <f t="shared" si="158"/>
        <v>0</v>
      </c>
      <c r="EC31" s="64">
        <f t="shared" si="159"/>
        <v>0</v>
      </c>
      <c r="ED31" s="64">
        <f t="shared" si="160"/>
        <v>0</v>
      </c>
      <c r="EE31" s="64">
        <f t="shared" si="161"/>
        <v>0</v>
      </c>
      <c r="EF31" s="64">
        <f t="shared" si="162"/>
        <v>0</v>
      </c>
      <c r="EG31" s="64">
        <f t="shared" si="74"/>
        <v>0</v>
      </c>
      <c r="EH31" s="64">
        <f t="shared" si="75"/>
        <v>0</v>
      </c>
      <c r="EI31" s="64">
        <f t="shared" si="76"/>
        <v>0</v>
      </c>
      <c r="EJ31" s="64">
        <f t="shared" si="77"/>
        <v>0</v>
      </c>
      <c r="EK31" s="148">
        <f t="shared" si="78"/>
        <v>0</v>
      </c>
      <c r="EL31" s="147">
        <v>0</v>
      </c>
      <c r="EM31" s="64">
        <f t="shared" si="79"/>
        <v>0</v>
      </c>
      <c r="EN31" s="64">
        <f t="shared" si="80"/>
        <v>0</v>
      </c>
      <c r="EO31" s="64">
        <f t="shared" si="81"/>
        <v>0</v>
      </c>
      <c r="EP31" s="64">
        <f t="shared" si="82"/>
        <v>0</v>
      </c>
      <c r="EQ31" s="64">
        <f t="shared" si="163"/>
        <v>0</v>
      </c>
      <c r="ER31" s="64">
        <f t="shared" si="164"/>
        <v>0</v>
      </c>
      <c r="ES31" s="64">
        <f t="shared" si="165"/>
        <v>0</v>
      </c>
      <c r="ET31" s="64">
        <f t="shared" si="166"/>
        <v>0</v>
      </c>
      <c r="EU31" s="64">
        <f t="shared" si="167"/>
        <v>0</v>
      </c>
      <c r="EV31" s="64">
        <f t="shared" si="83"/>
        <v>0</v>
      </c>
      <c r="EW31" s="64">
        <f t="shared" si="84"/>
        <v>0</v>
      </c>
      <c r="EX31" s="64">
        <f t="shared" si="85"/>
        <v>0</v>
      </c>
      <c r="EY31" s="64">
        <f t="shared" si="86"/>
        <v>0</v>
      </c>
      <c r="EZ31" s="148">
        <f t="shared" si="87"/>
        <v>0</v>
      </c>
      <c r="FA31" s="147">
        <v>0</v>
      </c>
      <c r="FB31" s="64">
        <f t="shared" si="88"/>
        <v>0</v>
      </c>
      <c r="FC31" s="64">
        <f t="shared" si="89"/>
        <v>0</v>
      </c>
      <c r="FD31" s="64">
        <f t="shared" si="90"/>
        <v>0</v>
      </c>
      <c r="FE31" s="64">
        <f t="shared" si="91"/>
        <v>0</v>
      </c>
      <c r="FF31" s="64">
        <f t="shared" si="168"/>
        <v>0</v>
      </c>
      <c r="FG31" s="64">
        <f t="shared" si="169"/>
        <v>0</v>
      </c>
      <c r="FH31" s="64">
        <f t="shared" si="170"/>
        <v>0</v>
      </c>
      <c r="FI31" s="64">
        <f t="shared" si="171"/>
        <v>0</v>
      </c>
      <c r="FJ31" s="64">
        <f t="shared" si="172"/>
        <v>0</v>
      </c>
      <c r="FK31" s="64">
        <f t="shared" si="92"/>
        <v>0</v>
      </c>
      <c r="FL31" s="64">
        <f t="shared" si="93"/>
        <v>0</v>
      </c>
      <c r="FM31" s="64">
        <f t="shared" si="94"/>
        <v>0</v>
      </c>
      <c r="FN31" s="64">
        <f t="shared" si="95"/>
        <v>0</v>
      </c>
      <c r="FO31" s="148">
        <f t="shared" si="96"/>
        <v>0</v>
      </c>
      <c r="FP31" s="147">
        <v>0</v>
      </c>
      <c r="FQ31" s="64">
        <f t="shared" si="97"/>
        <v>0</v>
      </c>
      <c r="FR31" s="64">
        <f t="shared" si="98"/>
        <v>0</v>
      </c>
      <c r="FS31" s="64">
        <f t="shared" si="99"/>
        <v>0</v>
      </c>
      <c r="FT31" s="64">
        <f t="shared" si="100"/>
        <v>0</v>
      </c>
      <c r="FU31" s="64">
        <f t="shared" si="173"/>
        <v>0</v>
      </c>
      <c r="FV31" s="64">
        <f t="shared" si="174"/>
        <v>0</v>
      </c>
      <c r="FW31" s="64">
        <f t="shared" si="175"/>
        <v>0</v>
      </c>
      <c r="FX31" s="64">
        <f t="shared" si="176"/>
        <v>0</v>
      </c>
      <c r="FY31" s="64">
        <f t="shared" si="177"/>
        <v>0</v>
      </c>
      <c r="FZ31" s="64">
        <f t="shared" si="101"/>
        <v>0</v>
      </c>
      <c r="GA31" s="64">
        <f t="shared" si="102"/>
        <v>0</v>
      </c>
      <c r="GB31" s="64">
        <f t="shared" si="103"/>
        <v>0</v>
      </c>
      <c r="GC31" s="64">
        <f t="shared" si="104"/>
        <v>0</v>
      </c>
      <c r="GD31" s="148">
        <f t="shared" si="105"/>
        <v>0</v>
      </c>
      <c r="GE31" s="147">
        <v>0</v>
      </c>
      <c r="GF31" s="64">
        <f t="shared" si="106"/>
        <v>0</v>
      </c>
      <c r="GG31" s="64">
        <f t="shared" si="107"/>
        <v>0</v>
      </c>
      <c r="GH31" s="64">
        <f t="shared" si="108"/>
        <v>0</v>
      </c>
      <c r="GI31" s="64">
        <f t="shared" si="109"/>
        <v>0</v>
      </c>
      <c r="GJ31" s="64">
        <f t="shared" si="178"/>
        <v>0</v>
      </c>
      <c r="GK31" s="64">
        <f t="shared" si="179"/>
        <v>0</v>
      </c>
      <c r="GL31" s="64">
        <f t="shared" si="180"/>
        <v>0</v>
      </c>
      <c r="GM31" s="64">
        <f t="shared" si="181"/>
        <v>0</v>
      </c>
      <c r="GN31" s="64">
        <f t="shared" si="182"/>
        <v>0</v>
      </c>
      <c r="GO31" s="64">
        <f t="shared" si="110"/>
        <v>0</v>
      </c>
      <c r="GP31" s="64">
        <f t="shared" si="111"/>
        <v>0</v>
      </c>
      <c r="GQ31" s="64">
        <f t="shared" si="112"/>
        <v>0</v>
      </c>
      <c r="GR31" s="64">
        <f t="shared" si="113"/>
        <v>0</v>
      </c>
      <c r="GS31" s="148">
        <f t="shared" si="114"/>
        <v>0</v>
      </c>
    </row>
    <row r="32" spans="1:201" ht="30" x14ac:dyDescent="0.2">
      <c r="A32" s="104">
        <v>26</v>
      </c>
      <c r="B32" s="3" t="s">
        <v>69</v>
      </c>
      <c r="C32" s="71">
        <v>441457</v>
      </c>
      <c r="D32" s="71">
        <v>381037</v>
      </c>
      <c r="E32" s="71">
        <f t="shared" si="0"/>
        <v>0.53672975122006972</v>
      </c>
      <c r="F32" s="105">
        <f t="shared" si="1"/>
        <v>0.46327024877993028</v>
      </c>
      <c r="G32" s="147">
        <v>339740.76</v>
      </c>
      <c r="H32" s="64">
        <f t="shared" si="2"/>
        <v>84935</v>
      </c>
      <c r="I32" s="64">
        <f t="shared" si="3"/>
        <v>84935</v>
      </c>
      <c r="J32" s="64">
        <f t="shared" si="4"/>
        <v>84935</v>
      </c>
      <c r="K32" s="64">
        <f t="shared" si="5"/>
        <v>84935.760000000009</v>
      </c>
      <c r="L32" s="64">
        <f t="shared" si="115"/>
        <v>182349</v>
      </c>
      <c r="M32" s="64">
        <f t="shared" si="116"/>
        <v>45587</v>
      </c>
      <c r="N32" s="64">
        <f t="shared" si="117"/>
        <v>45587</v>
      </c>
      <c r="O32" s="64">
        <f t="shared" si="118"/>
        <v>45587</v>
      </c>
      <c r="P32" s="64">
        <f t="shared" si="119"/>
        <v>45588</v>
      </c>
      <c r="Q32" s="64">
        <f t="shared" si="6"/>
        <v>157391.76</v>
      </c>
      <c r="R32" s="64">
        <f t="shared" si="7"/>
        <v>39348</v>
      </c>
      <c r="S32" s="64">
        <f t="shared" si="8"/>
        <v>39348</v>
      </c>
      <c r="T32" s="64">
        <f t="shared" si="9"/>
        <v>39348</v>
      </c>
      <c r="U32" s="148">
        <f t="shared" si="10"/>
        <v>39347.760000000009</v>
      </c>
      <c r="V32" s="147">
        <v>2826440.91</v>
      </c>
      <c r="W32" s="64">
        <f t="shared" si="11"/>
        <v>706610</v>
      </c>
      <c r="X32" s="64">
        <f t="shared" si="12"/>
        <v>706610</v>
      </c>
      <c r="Y32" s="64">
        <f t="shared" si="13"/>
        <v>706610</v>
      </c>
      <c r="Z32" s="64">
        <f t="shared" si="14"/>
        <v>706610.91000000015</v>
      </c>
      <c r="AA32" s="64">
        <f t="shared" si="120"/>
        <v>1517035</v>
      </c>
      <c r="AB32" s="64">
        <f t="shared" si="121"/>
        <v>379259</v>
      </c>
      <c r="AC32" s="64">
        <f t="shared" si="122"/>
        <v>379259</v>
      </c>
      <c r="AD32" s="64">
        <f t="shared" si="123"/>
        <v>379259</v>
      </c>
      <c r="AE32" s="64">
        <f t="shared" si="124"/>
        <v>379258</v>
      </c>
      <c r="AF32" s="64">
        <f t="shared" si="15"/>
        <v>1309405.9100000001</v>
      </c>
      <c r="AG32" s="64">
        <f t="shared" si="16"/>
        <v>327351</v>
      </c>
      <c r="AH32" s="64">
        <f t="shared" si="17"/>
        <v>327351</v>
      </c>
      <c r="AI32" s="64">
        <f t="shared" si="18"/>
        <v>327351</v>
      </c>
      <c r="AJ32" s="148">
        <f t="shared" si="19"/>
        <v>327352.91000000015</v>
      </c>
      <c r="AK32" s="147">
        <v>0</v>
      </c>
      <c r="AL32" s="64">
        <f t="shared" si="20"/>
        <v>0</v>
      </c>
      <c r="AM32" s="64">
        <f t="shared" si="21"/>
        <v>0</v>
      </c>
      <c r="AN32" s="64">
        <f t="shared" si="22"/>
        <v>0</v>
      </c>
      <c r="AO32" s="64">
        <f t="shared" si="23"/>
        <v>0</v>
      </c>
      <c r="AP32" s="64">
        <f t="shared" si="125"/>
        <v>0</v>
      </c>
      <c r="AQ32" s="64">
        <f t="shared" si="126"/>
        <v>0</v>
      </c>
      <c r="AR32" s="64">
        <f t="shared" si="127"/>
        <v>0</v>
      </c>
      <c r="AS32" s="64">
        <f t="shared" si="128"/>
        <v>0</v>
      </c>
      <c r="AT32" s="64">
        <f t="shared" si="129"/>
        <v>0</v>
      </c>
      <c r="AU32" s="64">
        <f t="shared" si="24"/>
        <v>0</v>
      </c>
      <c r="AV32" s="64">
        <f t="shared" si="25"/>
        <v>0</v>
      </c>
      <c r="AW32" s="64">
        <f t="shared" si="26"/>
        <v>0</v>
      </c>
      <c r="AX32" s="64">
        <f t="shared" si="27"/>
        <v>0</v>
      </c>
      <c r="AY32" s="148">
        <f t="shared" si="28"/>
        <v>0</v>
      </c>
      <c r="AZ32" s="147">
        <v>0</v>
      </c>
      <c r="BA32" s="64">
        <f t="shared" si="29"/>
        <v>0</v>
      </c>
      <c r="BB32" s="64">
        <f t="shared" si="30"/>
        <v>0</v>
      </c>
      <c r="BC32" s="64">
        <f t="shared" si="31"/>
        <v>0</v>
      </c>
      <c r="BD32" s="64">
        <f t="shared" si="32"/>
        <v>0</v>
      </c>
      <c r="BE32" s="18">
        <f t="shared" si="130"/>
        <v>0</v>
      </c>
      <c r="BF32" s="18">
        <f t="shared" si="131"/>
        <v>0</v>
      </c>
      <c r="BG32" s="18">
        <f t="shared" si="132"/>
        <v>0</v>
      </c>
      <c r="BH32" s="18">
        <f t="shared" si="133"/>
        <v>0</v>
      </c>
      <c r="BI32" s="18">
        <f t="shared" si="134"/>
        <v>0</v>
      </c>
      <c r="BJ32" s="18">
        <f t="shared" si="33"/>
        <v>0</v>
      </c>
      <c r="BK32" s="18">
        <f t="shared" si="34"/>
        <v>0</v>
      </c>
      <c r="BL32" s="18">
        <f t="shared" si="35"/>
        <v>0</v>
      </c>
      <c r="BM32" s="18">
        <f t="shared" si="36"/>
        <v>0</v>
      </c>
      <c r="BN32" s="85">
        <f t="shared" si="37"/>
        <v>0</v>
      </c>
      <c r="BO32" s="147">
        <v>0</v>
      </c>
      <c r="BP32" s="64">
        <f t="shared" si="183"/>
        <v>0</v>
      </c>
      <c r="BQ32" s="64">
        <f t="shared" si="184"/>
        <v>0</v>
      </c>
      <c r="BR32" s="64">
        <f t="shared" si="185"/>
        <v>0</v>
      </c>
      <c r="BS32" s="64">
        <f t="shared" si="186"/>
        <v>0</v>
      </c>
      <c r="BT32" s="64">
        <f t="shared" si="136"/>
        <v>0</v>
      </c>
      <c r="BU32" s="64">
        <f t="shared" si="187"/>
        <v>0</v>
      </c>
      <c r="BV32" s="64">
        <f t="shared" si="188"/>
        <v>0</v>
      </c>
      <c r="BW32" s="64">
        <f t="shared" si="189"/>
        <v>0</v>
      </c>
      <c r="BX32" s="64">
        <f t="shared" si="190"/>
        <v>0</v>
      </c>
      <c r="BY32" s="64">
        <f t="shared" si="38"/>
        <v>0</v>
      </c>
      <c r="BZ32" s="64">
        <f t="shared" si="191"/>
        <v>0</v>
      </c>
      <c r="CA32" s="64">
        <f t="shared" si="192"/>
        <v>0</v>
      </c>
      <c r="CB32" s="64">
        <f t="shared" si="193"/>
        <v>0</v>
      </c>
      <c r="CC32" s="148">
        <f t="shared" si="194"/>
        <v>0</v>
      </c>
      <c r="CD32" s="147">
        <v>7423918.540000001</v>
      </c>
      <c r="CE32" s="64">
        <f t="shared" si="43"/>
        <v>1855980</v>
      </c>
      <c r="CF32" s="64">
        <f t="shared" si="44"/>
        <v>1855980</v>
      </c>
      <c r="CG32" s="64">
        <f t="shared" si="45"/>
        <v>1855980</v>
      </c>
      <c r="CH32" s="64">
        <f t="shared" si="46"/>
        <v>1855978.540000001</v>
      </c>
      <c r="CI32" s="64">
        <f t="shared" si="143"/>
        <v>3984638</v>
      </c>
      <c r="CJ32" s="64">
        <f t="shared" si="144"/>
        <v>996160</v>
      </c>
      <c r="CK32" s="64">
        <f t="shared" si="145"/>
        <v>996160</v>
      </c>
      <c r="CL32" s="64">
        <f t="shared" si="146"/>
        <v>996160</v>
      </c>
      <c r="CM32" s="64">
        <f t="shared" si="147"/>
        <v>996158</v>
      </c>
      <c r="CN32" s="64">
        <f t="shared" si="47"/>
        <v>3439280.540000001</v>
      </c>
      <c r="CO32" s="64">
        <f t="shared" si="48"/>
        <v>859820</v>
      </c>
      <c r="CP32" s="64">
        <f t="shared" si="49"/>
        <v>859820</v>
      </c>
      <c r="CQ32" s="64">
        <f t="shared" si="50"/>
        <v>859820</v>
      </c>
      <c r="CR32" s="148">
        <f t="shared" si="51"/>
        <v>859820.54000000097</v>
      </c>
      <c r="CS32" s="147">
        <v>1975904.4</v>
      </c>
      <c r="CT32" s="64">
        <f t="shared" si="52"/>
        <v>493976</v>
      </c>
      <c r="CU32" s="64">
        <f t="shared" si="53"/>
        <v>493976</v>
      </c>
      <c r="CV32" s="64">
        <f t="shared" si="54"/>
        <v>493976</v>
      </c>
      <c r="CW32" s="64">
        <f t="shared" si="55"/>
        <v>493976.39999999991</v>
      </c>
      <c r="CX32" s="64">
        <f t="shared" si="148"/>
        <v>1060527</v>
      </c>
      <c r="CY32" s="64">
        <f t="shared" si="149"/>
        <v>265132</v>
      </c>
      <c r="CZ32" s="64">
        <f t="shared" si="150"/>
        <v>265132</v>
      </c>
      <c r="DA32" s="64">
        <f t="shared" si="151"/>
        <v>265132</v>
      </c>
      <c r="DB32" s="64">
        <f t="shared" si="152"/>
        <v>265131</v>
      </c>
      <c r="DC32" s="64">
        <f t="shared" si="56"/>
        <v>915377.39999999991</v>
      </c>
      <c r="DD32" s="64">
        <f t="shared" si="57"/>
        <v>228844</v>
      </c>
      <c r="DE32" s="64">
        <f t="shared" si="58"/>
        <v>228844</v>
      </c>
      <c r="DF32" s="64">
        <f t="shared" si="59"/>
        <v>228844</v>
      </c>
      <c r="DG32" s="148">
        <f t="shared" si="60"/>
        <v>228845.39999999991</v>
      </c>
      <c r="DH32" s="147">
        <v>0</v>
      </c>
      <c r="DI32" s="64">
        <f t="shared" si="61"/>
        <v>0</v>
      </c>
      <c r="DJ32" s="64">
        <f t="shared" si="62"/>
        <v>0</v>
      </c>
      <c r="DK32" s="64">
        <f t="shared" si="63"/>
        <v>0</v>
      </c>
      <c r="DL32" s="64">
        <f t="shared" si="64"/>
        <v>0</v>
      </c>
      <c r="DM32" s="64">
        <f t="shared" si="153"/>
        <v>0</v>
      </c>
      <c r="DN32" s="64">
        <f t="shared" si="154"/>
        <v>0</v>
      </c>
      <c r="DO32" s="64">
        <f t="shared" si="155"/>
        <v>0</v>
      </c>
      <c r="DP32" s="64">
        <f t="shared" si="156"/>
        <v>0</v>
      </c>
      <c r="DQ32" s="64">
        <f t="shared" si="157"/>
        <v>0</v>
      </c>
      <c r="DR32" s="64">
        <f t="shared" si="65"/>
        <v>0</v>
      </c>
      <c r="DS32" s="64">
        <f t="shared" si="66"/>
        <v>0</v>
      </c>
      <c r="DT32" s="64">
        <f t="shared" si="67"/>
        <v>0</v>
      </c>
      <c r="DU32" s="64">
        <f t="shared" si="68"/>
        <v>0</v>
      </c>
      <c r="DV32" s="148">
        <f t="shared" si="69"/>
        <v>0</v>
      </c>
      <c r="DW32" s="147">
        <v>0</v>
      </c>
      <c r="DX32" s="64">
        <f t="shared" si="70"/>
        <v>0</v>
      </c>
      <c r="DY32" s="64">
        <f t="shared" si="71"/>
        <v>0</v>
      </c>
      <c r="DZ32" s="64">
        <f t="shared" si="72"/>
        <v>0</v>
      </c>
      <c r="EA32" s="64">
        <f t="shared" si="73"/>
        <v>0</v>
      </c>
      <c r="EB32" s="64">
        <f t="shared" si="158"/>
        <v>0</v>
      </c>
      <c r="EC32" s="64">
        <f t="shared" si="159"/>
        <v>0</v>
      </c>
      <c r="ED32" s="64">
        <f t="shared" si="160"/>
        <v>0</v>
      </c>
      <c r="EE32" s="64">
        <f t="shared" si="161"/>
        <v>0</v>
      </c>
      <c r="EF32" s="64">
        <f t="shared" si="162"/>
        <v>0</v>
      </c>
      <c r="EG32" s="64">
        <f t="shared" si="74"/>
        <v>0</v>
      </c>
      <c r="EH32" s="64">
        <f t="shared" si="75"/>
        <v>0</v>
      </c>
      <c r="EI32" s="64">
        <f t="shared" si="76"/>
        <v>0</v>
      </c>
      <c r="EJ32" s="64">
        <f t="shared" si="77"/>
        <v>0</v>
      </c>
      <c r="EK32" s="148">
        <f t="shared" si="78"/>
        <v>0</v>
      </c>
      <c r="EL32" s="147">
        <v>0</v>
      </c>
      <c r="EM32" s="64">
        <f t="shared" si="79"/>
        <v>0</v>
      </c>
      <c r="EN32" s="64">
        <f t="shared" si="80"/>
        <v>0</v>
      </c>
      <c r="EO32" s="64">
        <f t="shared" si="81"/>
        <v>0</v>
      </c>
      <c r="EP32" s="64">
        <f t="shared" si="82"/>
        <v>0</v>
      </c>
      <c r="EQ32" s="64">
        <f t="shared" si="163"/>
        <v>0</v>
      </c>
      <c r="ER32" s="64">
        <f t="shared" si="164"/>
        <v>0</v>
      </c>
      <c r="ES32" s="64">
        <f t="shared" si="165"/>
        <v>0</v>
      </c>
      <c r="ET32" s="64">
        <f t="shared" si="166"/>
        <v>0</v>
      </c>
      <c r="EU32" s="64">
        <f t="shared" si="167"/>
        <v>0</v>
      </c>
      <c r="EV32" s="64">
        <f t="shared" si="83"/>
        <v>0</v>
      </c>
      <c r="EW32" s="64">
        <f t="shared" si="84"/>
        <v>0</v>
      </c>
      <c r="EX32" s="64">
        <f t="shared" si="85"/>
        <v>0</v>
      </c>
      <c r="EY32" s="64">
        <f t="shared" si="86"/>
        <v>0</v>
      </c>
      <c r="EZ32" s="148">
        <f t="shared" si="87"/>
        <v>0</v>
      </c>
      <c r="FA32" s="147">
        <v>0</v>
      </c>
      <c r="FB32" s="64">
        <f t="shared" si="88"/>
        <v>0</v>
      </c>
      <c r="FC32" s="64">
        <f t="shared" si="89"/>
        <v>0</v>
      </c>
      <c r="FD32" s="64">
        <f t="shared" si="90"/>
        <v>0</v>
      </c>
      <c r="FE32" s="64">
        <f t="shared" si="91"/>
        <v>0</v>
      </c>
      <c r="FF32" s="64">
        <f t="shared" si="168"/>
        <v>0</v>
      </c>
      <c r="FG32" s="64">
        <f t="shared" si="169"/>
        <v>0</v>
      </c>
      <c r="FH32" s="64">
        <f t="shared" si="170"/>
        <v>0</v>
      </c>
      <c r="FI32" s="64">
        <f t="shared" si="171"/>
        <v>0</v>
      </c>
      <c r="FJ32" s="64">
        <f t="shared" si="172"/>
        <v>0</v>
      </c>
      <c r="FK32" s="64">
        <f t="shared" si="92"/>
        <v>0</v>
      </c>
      <c r="FL32" s="64">
        <f t="shared" si="93"/>
        <v>0</v>
      </c>
      <c r="FM32" s="64">
        <f t="shared" si="94"/>
        <v>0</v>
      </c>
      <c r="FN32" s="64">
        <f t="shared" si="95"/>
        <v>0</v>
      </c>
      <c r="FO32" s="148">
        <f t="shared" si="96"/>
        <v>0</v>
      </c>
      <c r="FP32" s="147">
        <v>0</v>
      </c>
      <c r="FQ32" s="64">
        <f t="shared" si="97"/>
        <v>0</v>
      </c>
      <c r="FR32" s="64">
        <f t="shared" si="98"/>
        <v>0</v>
      </c>
      <c r="FS32" s="64">
        <f t="shared" si="99"/>
        <v>0</v>
      </c>
      <c r="FT32" s="64">
        <f t="shared" si="100"/>
        <v>0</v>
      </c>
      <c r="FU32" s="64">
        <f t="shared" si="173"/>
        <v>0</v>
      </c>
      <c r="FV32" s="64">
        <f t="shared" si="174"/>
        <v>0</v>
      </c>
      <c r="FW32" s="64">
        <f t="shared" si="175"/>
        <v>0</v>
      </c>
      <c r="FX32" s="64">
        <f t="shared" si="176"/>
        <v>0</v>
      </c>
      <c r="FY32" s="64">
        <f t="shared" si="177"/>
        <v>0</v>
      </c>
      <c r="FZ32" s="64">
        <f t="shared" si="101"/>
        <v>0</v>
      </c>
      <c r="GA32" s="64">
        <f t="shared" si="102"/>
        <v>0</v>
      </c>
      <c r="GB32" s="64">
        <f t="shared" si="103"/>
        <v>0</v>
      </c>
      <c r="GC32" s="64">
        <f t="shared" si="104"/>
        <v>0</v>
      </c>
      <c r="GD32" s="148">
        <f t="shared" si="105"/>
        <v>0</v>
      </c>
      <c r="GE32" s="147">
        <v>0</v>
      </c>
      <c r="GF32" s="64">
        <f t="shared" si="106"/>
        <v>0</v>
      </c>
      <c r="GG32" s="64">
        <f t="shared" si="107"/>
        <v>0</v>
      </c>
      <c r="GH32" s="64">
        <f t="shared" si="108"/>
        <v>0</v>
      </c>
      <c r="GI32" s="64">
        <f t="shared" si="109"/>
        <v>0</v>
      </c>
      <c r="GJ32" s="64">
        <f t="shared" si="178"/>
        <v>0</v>
      </c>
      <c r="GK32" s="64">
        <f t="shared" si="179"/>
        <v>0</v>
      </c>
      <c r="GL32" s="64">
        <f t="shared" si="180"/>
        <v>0</v>
      </c>
      <c r="GM32" s="64">
        <f t="shared" si="181"/>
        <v>0</v>
      </c>
      <c r="GN32" s="64">
        <f t="shared" si="182"/>
        <v>0</v>
      </c>
      <c r="GO32" s="64">
        <f t="shared" si="110"/>
        <v>0</v>
      </c>
      <c r="GP32" s="64">
        <f t="shared" si="111"/>
        <v>0</v>
      </c>
      <c r="GQ32" s="64">
        <f t="shared" si="112"/>
        <v>0</v>
      </c>
      <c r="GR32" s="64">
        <f t="shared" si="113"/>
        <v>0</v>
      </c>
      <c r="GS32" s="148">
        <f t="shared" si="114"/>
        <v>0</v>
      </c>
    </row>
    <row r="33" spans="1:201" ht="30" x14ac:dyDescent="0.2">
      <c r="A33" s="104">
        <v>27</v>
      </c>
      <c r="B33" s="3" t="s">
        <v>25</v>
      </c>
      <c r="C33" s="71">
        <v>441457</v>
      </c>
      <c r="D33" s="71">
        <v>381037</v>
      </c>
      <c r="E33" s="71">
        <f t="shared" si="0"/>
        <v>0.53672975122006972</v>
      </c>
      <c r="F33" s="105">
        <f t="shared" si="1"/>
        <v>0.46327024877993028</v>
      </c>
      <c r="G33" s="147">
        <v>339740.76</v>
      </c>
      <c r="H33" s="64">
        <f t="shared" si="2"/>
        <v>84935</v>
      </c>
      <c r="I33" s="64">
        <f t="shared" si="3"/>
        <v>84935</v>
      </c>
      <c r="J33" s="64">
        <f t="shared" si="4"/>
        <v>84935</v>
      </c>
      <c r="K33" s="64">
        <f t="shared" si="5"/>
        <v>84935.760000000009</v>
      </c>
      <c r="L33" s="64">
        <f t="shared" si="115"/>
        <v>182349</v>
      </c>
      <c r="M33" s="64">
        <f t="shared" si="116"/>
        <v>45587</v>
      </c>
      <c r="N33" s="64">
        <f t="shared" si="117"/>
        <v>45587</v>
      </c>
      <c r="O33" s="64">
        <f t="shared" si="118"/>
        <v>45587</v>
      </c>
      <c r="P33" s="64">
        <f t="shared" si="119"/>
        <v>45588</v>
      </c>
      <c r="Q33" s="64">
        <f t="shared" si="6"/>
        <v>157391.76</v>
      </c>
      <c r="R33" s="64">
        <f t="shared" si="7"/>
        <v>39348</v>
      </c>
      <c r="S33" s="64">
        <f t="shared" si="8"/>
        <v>39348</v>
      </c>
      <c r="T33" s="64">
        <f t="shared" si="9"/>
        <v>39348</v>
      </c>
      <c r="U33" s="148">
        <f t="shared" si="10"/>
        <v>39347.760000000009</v>
      </c>
      <c r="V33" s="147">
        <v>12213975.580000004</v>
      </c>
      <c r="W33" s="64">
        <f t="shared" si="11"/>
        <v>3053494</v>
      </c>
      <c r="X33" s="64">
        <f t="shared" si="12"/>
        <v>3053494</v>
      </c>
      <c r="Y33" s="64">
        <f t="shared" si="13"/>
        <v>3053494</v>
      </c>
      <c r="Z33" s="64">
        <f t="shared" si="14"/>
        <v>3053493.5800000038</v>
      </c>
      <c r="AA33" s="64">
        <f t="shared" si="120"/>
        <v>6555604</v>
      </c>
      <c r="AB33" s="64">
        <f t="shared" si="121"/>
        <v>1638901</v>
      </c>
      <c r="AC33" s="64">
        <f t="shared" si="122"/>
        <v>1638901</v>
      </c>
      <c r="AD33" s="64">
        <f t="shared" si="123"/>
        <v>1638901</v>
      </c>
      <c r="AE33" s="64">
        <f t="shared" si="124"/>
        <v>1638901</v>
      </c>
      <c r="AF33" s="64">
        <f t="shared" si="15"/>
        <v>5658371.5800000038</v>
      </c>
      <c r="AG33" s="64">
        <f t="shared" si="16"/>
        <v>1414593</v>
      </c>
      <c r="AH33" s="64">
        <f t="shared" si="17"/>
        <v>1414593</v>
      </c>
      <c r="AI33" s="64">
        <f t="shared" si="18"/>
        <v>1414593</v>
      </c>
      <c r="AJ33" s="148">
        <f t="shared" si="19"/>
        <v>1414592.5800000038</v>
      </c>
      <c r="AK33" s="147">
        <v>0</v>
      </c>
      <c r="AL33" s="64">
        <f t="shared" si="20"/>
        <v>0</v>
      </c>
      <c r="AM33" s="64">
        <f t="shared" si="21"/>
        <v>0</v>
      </c>
      <c r="AN33" s="64">
        <f t="shared" si="22"/>
        <v>0</v>
      </c>
      <c r="AO33" s="64">
        <f t="shared" si="23"/>
        <v>0</v>
      </c>
      <c r="AP33" s="64">
        <f t="shared" si="125"/>
        <v>0</v>
      </c>
      <c r="AQ33" s="64">
        <f t="shared" si="126"/>
        <v>0</v>
      </c>
      <c r="AR33" s="64">
        <f t="shared" si="127"/>
        <v>0</v>
      </c>
      <c r="AS33" s="64">
        <f t="shared" si="128"/>
        <v>0</v>
      </c>
      <c r="AT33" s="64">
        <f t="shared" si="129"/>
        <v>0</v>
      </c>
      <c r="AU33" s="64">
        <f t="shared" si="24"/>
        <v>0</v>
      </c>
      <c r="AV33" s="64">
        <f t="shared" si="25"/>
        <v>0</v>
      </c>
      <c r="AW33" s="64">
        <f t="shared" si="26"/>
        <v>0</v>
      </c>
      <c r="AX33" s="64">
        <f t="shared" si="27"/>
        <v>0</v>
      </c>
      <c r="AY33" s="148">
        <f t="shared" si="28"/>
        <v>0</v>
      </c>
      <c r="AZ33" s="147">
        <v>0</v>
      </c>
      <c r="BA33" s="64">
        <f t="shared" si="29"/>
        <v>0</v>
      </c>
      <c r="BB33" s="64">
        <f t="shared" si="30"/>
        <v>0</v>
      </c>
      <c r="BC33" s="64">
        <f t="shared" si="31"/>
        <v>0</v>
      </c>
      <c r="BD33" s="64">
        <f t="shared" si="32"/>
        <v>0</v>
      </c>
      <c r="BE33" s="18">
        <f t="shared" si="130"/>
        <v>0</v>
      </c>
      <c r="BF33" s="18">
        <f t="shared" si="131"/>
        <v>0</v>
      </c>
      <c r="BG33" s="18">
        <f t="shared" si="132"/>
        <v>0</v>
      </c>
      <c r="BH33" s="18">
        <f t="shared" si="133"/>
        <v>0</v>
      </c>
      <c r="BI33" s="18">
        <f t="shared" si="134"/>
        <v>0</v>
      </c>
      <c r="BJ33" s="18">
        <f t="shared" si="33"/>
        <v>0</v>
      </c>
      <c r="BK33" s="18">
        <f t="shared" si="34"/>
        <v>0</v>
      </c>
      <c r="BL33" s="18">
        <f t="shared" si="35"/>
        <v>0</v>
      </c>
      <c r="BM33" s="18">
        <f t="shared" si="36"/>
        <v>0</v>
      </c>
      <c r="BN33" s="85">
        <f t="shared" si="37"/>
        <v>0</v>
      </c>
      <c r="BO33" s="147">
        <v>0</v>
      </c>
      <c r="BP33" s="64">
        <f t="shared" si="183"/>
        <v>0</v>
      </c>
      <c r="BQ33" s="64">
        <f t="shared" si="184"/>
        <v>0</v>
      </c>
      <c r="BR33" s="64">
        <f t="shared" si="185"/>
        <v>0</v>
      </c>
      <c r="BS33" s="64">
        <f t="shared" si="186"/>
        <v>0</v>
      </c>
      <c r="BT33" s="64">
        <f t="shared" si="136"/>
        <v>0</v>
      </c>
      <c r="BU33" s="64">
        <f t="shared" si="187"/>
        <v>0</v>
      </c>
      <c r="BV33" s="64">
        <f t="shared" si="188"/>
        <v>0</v>
      </c>
      <c r="BW33" s="64">
        <f t="shared" si="189"/>
        <v>0</v>
      </c>
      <c r="BX33" s="64">
        <f t="shared" si="190"/>
        <v>0</v>
      </c>
      <c r="BY33" s="64">
        <f t="shared" si="38"/>
        <v>0</v>
      </c>
      <c r="BZ33" s="64">
        <f t="shared" si="191"/>
        <v>0</v>
      </c>
      <c r="CA33" s="64">
        <f t="shared" si="192"/>
        <v>0</v>
      </c>
      <c r="CB33" s="64">
        <f t="shared" si="193"/>
        <v>0</v>
      </c>
      <c r="CC33" s="148">
        <f t="shared" si="194"/>
        <v>0</v>
      </c>
      <c r="CD33" s="147">
        <v>0</v>
      </c>
      <c r="CE33" s="64">
        <f t="shared" si="43"/>
        <v>0</v>
      </c>
      <c r="CF33" s="64">
        <f t="shared" si="44"/>
        <v>0</v>
      </c>
      <c r="CG33" s="64">
        <f t="shared" si="45"/>
        <v>0</v>
      </c>
      <c r="CH33" s="64">
        <f t="shared" si="46"/>
        <v>0</v>
      </c>
      <c r="CI33" s="64">
        <f t="shared" si="143"/>
        <v>0</v>
      </c>
      <c r="CJ33" s="64">
        <f t="shared" si="144"/>
        <v>0</v>
      </c>
      <c r="CK33" s="64">
        <f t="shared" si="145"/>
        <v>0</v>
      </c>
      <c r="CL33" s="64">
        <f t="shared" si="146"/>
        <v>0</v>
      </c>
      <c r="CM33" s="64">
        <f t="shared" si="147"/>
        <v>0</v>
      </c>
      <c r="CN33" s="64">
        <f t="shared" si="47"/>
        <v>0</v>
      </c>
      <c r="CO33" s="64">
        <f t="shared" si="48"/>
        <v>0</v>
      </c>
      <c r="CP33" s="64">
        <f t="shared" si="49"/>
        <v>0</v>
      </c>
      <c r="CQ33" s="64">
        <f t="shared" si="50"/>
        <v>0</v>
      </c>
      <c r="CR33" s="148">
        <f t="shared" si="51"/>
        <v>0</v>
      </c>
      <c r="CS33" s="147">
        <v>0</v>
      </c>
      <c r="CT33" s="64">
        <f t="shared" si="52"/>
        <v>0</v>
      </c>
      <c r="CU33" s="64">
        <f t="shared" si="53"/>
        <v>0</v>
      </c>
      <c r="CV33" s="64">
        <f t="shared" si="54"/>
        <v>0</v>
      </c>
      <c r="CW33" s="64">
        <f t="shared" si="55"/>
        <v>0</v>
      </c>
      <c r="CX33" s="64">
        <f t="shared" si="148"/>
        <v>0</v>
      </c>
      <c r="CY33" s="64">
        <f t="shared" si="149"/>
        <v>0</v>
      </c>
      <c r="CZ33" s="64">
        <f t="shared" si="150"/>
        <v>0</v>
      </c>
      <c r="DA33" s="64">
        <f t="shared" si="151"/>
        <v>0</v>
      </c>
      <c r="DB33" s="64">
        <f t="shared" si="152"/>
        <v>0</v>
      </c>
      <c r="DC33" s="64">
        <f t="shared" si="56"/>
        <v>0</v>
      </c>
      <c r="DD33" s="64">
        <f t="shared" si="57"/>
        <v>0</v>
      </c>
      <c r="DE33" s="64">
        <f t="shared" si="58"/>
        <v>0</v>
      </c>
      <c r="DF33" s="64">
        <f t="shared" si="59"/>
        <v>0</v>
      </c>
      <c r="DG33" s="148">
        <f t="shared" si="60"/>
        <v>0</v>
      </c>
      <c r="DH33" s="147">
        <v>0</v>
      </c>
      <c r="DI33" s="64">
        <f t="shared" si="61"/>
        <v>0</v>
      </c>
      <c r="DJ33" s="64">
        <f t="shared" si="62"/>
        <v>0</v>
      </c>
      <c r="DK33" s="64">
        <f t="shared" si="63"/>
        <v>0</v>
      </c>
      <c r="DL33" s="64">
        <f t="shared" si="64"/>
        <v>0</v>
      </c>
      <c r="DM33" s="64">
        <f t="shared" si="153"/>
        <v>0</v>
      </c>
      <c r="DN33" s="64">
        <f t="shared" si="154"/>
        <v>0</v>
      </c>
      <c r="DO33" s="64">
        <f t="shared" si="155"/>
        <v>0</v>
      </c>
      <c r="DP33" s="64">
        <f t="shared" si="156"/>
        <v>0</v>
      </c>
      <c r="DQ33" s="64">
        <f t="shared" si="157"/>
        <v>0</v>
      </c>
      <c r="DR33" s="64">
        <f t="shared" si="65"/>
        <v>0</v>
      </c>
      <c r="DS33" s="64">
        <f t="shared" si="66"/>
        <v>0</v>
      </c>
      <c r="DT33" s="64">
        <f t="shared" si="67"/>
        <v>0</v>
      </c>
      <c r="DU33" s="64">
        <f t="shared" si="68"/>
        <v>0</v>
      </c>
      <c r="DV33" s="148">
        <f t="shared" si="69"/>
        <v>0</v>
      </c>
      <c r="DW33" s="147">
        <v>0</v>
      </c>
      <c r="DX33" s="64">
        <f t="shared" si="70"/>
        <v>0</v>
      </c>
      <c r="DY33" s="64">
        <f t="shared" si="71"/>
        <v>0</v>
      </c>
      <c r="DZ33" s="64">
        <f t="shared" si="72"/>
        <v>0</v>
      </c>
      <c r="EA33" s="64">
        <f t="shared" si="73"/>
        <v>0</v>
      </c>
      <c r="EB33" s="64">
        <f t="shared" si="158"/>
        <v>0</v>
      </c>
      <c r="EC33" s="64">
        <f t="shared" si="159"/>
        <v>0</v>
      </c>
      <c r="ED33" s="64">
        <f t="shared" si="160"/>
        <v>0</v>
      </c>
      <c r="EE33" s="64">
        <f t="shared" si="161"/>
        <v>0</v>
      </c>
      <c r="EF33" s="64">
        <f t="shared" si="162"/>
        <v>0</v>
      </c>
      <c r="EG33" s="64">
        <f t="shared" si="74"/>
        <v>0</v>
      </c>
      <c r="EH33" s="64">
        <f t="shared" si="75"/>
        <v>0</v>
      </c>
      <c r="EI33" s="64">
        <f t="shared" si="76"/>
        <v>0</v>
      </c>
      <c r="EJ33" s="64">
        <f t="shared" si="77"/>
        <v>0</v>
      </c>
      <c r="EK33" s="148">
        <f t="shared" si="78"/>
        <v>0</v>
      </c>
      <c r="EL33" s="147">
        <v>0</v>
      </c>
      <c r="EM33" s="64">
        <f t="shared" si="79"/>
        <v>0</v>
      </c>
      <c r="EN33" s="64">
        <f t="shared" si="80"/>
        <v>0</v>
      </c>
      <c r="EO33" s="64">
        <f t="shared" si="81"/>
        <v>0</v>
      </c>
      <c r="EP33" s="64">
        <f t="shared" si="82"/>
        <v>0</v>
      </c>
      <c r="EQ33" s="64">
        <f t="shared" si="163"/>
        <v>0</v>
      </c>
      <c r="ER33" s="64">
        <f t="shared" si="164"/>
        <v>0</v>
      </c>
      <c r="ES33" s="64">
        <f t="shared" si="165"/>
        <v>0</v>
      </c>
      <c r="ET33" s="64">
        <f t="shared" si="166"/>
        <v>0</v>
      </c>
      <c r="EU33" s="64">
        <f t="shared" si="167"/>
        <v>0</v>
      </c>
      <c r="EV33" s="64">
        <f t="shared" si="83"/>
        <v>0</v>
      </c>
      <c r="EW33" s="64">
        <f t="shared" si="84"/>
        <v>0</v>
      </c>
      <c r="EX33" s="64">
        <f t="shared" si="85"/>
        <v>0</v>
      </c>
      <c r="EY33" s="64">
        <f t="shared" si="86"/>
        <v>0</v>
      </c>
      <c r="EZ33" s="148">
        <f t="shared" si="87"/>
        <v>0</v>
      </c>
      <c r="FA33" s="147">
        <v>0</v>
      </c>
      <c r="FB33" s="64">
        <f t="shared" si="88"/>
        <v>0</v>
      </c>
      <c r="FC33" s="64">
        <f t="shared" si="89"/>
        <v>0</v>
      </c>
      <c r="FD33" s="64">
        <f t="shared" si="90"/>
        <v>0</v>
      </c>
      <c r="FE33" s="64">
        <f t="shared" si="91"/>
        <v>0</v>
      </c>
      <c r="FF33" s="64">
        <f t="shared" si="168"/>
        <v>0</v>
      </c>
      <c r="FG33" s="64">
        <f t="shared" si="169"/>
        <v>0</v>
      </c>
      <c r="FH33" s="64">
        <f t="shared" si="170"/>
        <v>0</v>
      </c>
      <c r="FI33" s="64">
        <f t="shared" si="171"/>
        <v>0</v>
      </c>
      <c r="FJ33" s="64">
        <f t="shared" si="172"/>
        <v>0</v>
      </c>
      <c r="FK33" s="64">
        <f t="shared" si="92"/>
        <v>0</v>
      </c>
      <c r="FL33" s="64">
        <f t="shared" si="93"/>
        <v>0</v>
      </c>
      <c r="FM33" s="64">
        <f t="shared" si="94"/>
        <v>0</v>
      </c>
      <c r="FN33" s="64">
        <f t="shared" si="95"/>
        <v>0</v>
      </c>
      <c r="FO33" s="148">
        <f t="shared" si="96"/>
        <v>0</v>
      </c>
      <c r="FP33" s="147">
        <v>0</v>
      </c>
      <c r="FQ33" s="64">
        <f t="shared" si="97"/>
        <v>0</v>
      </c>
      <c r="FR33" s="64">
        <f t="shared" si="98"/>
        <v>0</v>
      </c>
      <c r="FS33" s="64">
        <f t="shared" si="99"/>
        <v>0</v>
      </c>
      <c r="FT33" s="64">
        <f t="shared" si="100"/>
        <v>0</v>
      </c>
      <c r="FU33" s="64">
        <f t="shared" si="173"/>
        <v>0</v>
      </c>
      <c r="FV33" s="64">
        <f t="shared" si="174"/>
        <v>0</v>
      </c>
      <c r="FW33" s="64">
        <f t="shared" si="175"/>
        <v>0</v>
      </c>
      <c r="FX33" s="64">
        <f t="shared" si="176"/>
        <v>0</v>
      </c>
      <c r="FY33" s="64">
        <f t="shared" si="177"/>
        <v>0</v>
      </c>
      <c r="FZ33" s="64">
        <f t="shared" si="101"/>
        <v>0</v>
      </c>
      <c r="GA33" s="64">
        <f t="shared" si="102"/>
        <v>0</v>
      </c>
      <c r="GB33" s="64">
        <f t="shared" si="103"/>
        <v>0</v>
      </c>
      <c r="GC33" s="64">
        <f t="shared" si="104"/>
        <v>0</v>
      </c>
      <c r="GD33" s="148">
        <f t="shared" si="105"/>
        <v>0</v>
      </c>
      <c r="GE33" s="147">
        <v>0</v>
      </c>
      <c r="GF33" s="64">
        <f t="shared" si="106"/>
        <v>0</v>
      </c>
      <c r="GG33" s="64">
        <f t="shared" si="107"/>
        <v>0</v>
      </c>
      <c r="GH33" s="64">
        <f t="shared" si="108"/>
        <v>0</v>
      </c>
      <c r="GI33" s="64">
        <f t="shared" si="109"/>
        <v>0</v>
      </c>
      <c r="GJ33" s="64">
        <f t="shared" si="178"/>
        <v>0</v>
      </c>
      <c r="GK33" s="64">
        <f t="shared" si="179"/>
        <v>0</v>
      </c>
      <c r="GL33" s="64">
        <f t="shared" si="180"/>
        <v>0</v>
      </c>
      <c r="GM33" s="64">
        <f t="shared" si="181"/>
        <v>0</v>
      </c>
      <c r="GN33" s="64">
        <f t="shared" si="182"/>
        <v>0</v>
      </c>
      <c r="GO33" s="64">
        <f t="shared" si="110"/>
        <v>0</v>
      </c>
      <c r="GP33" s="64">
        <f t="shared" si="111"/>
        <v>0</v>
      </c>
      <c r="GQ33" s="64">
        <f t="shared" si="112"/>
        <v>0</v>
      </c>
      <c r="GR33" s="64">
        <f t="shared" si="113"/>
        <v>0</v>
      </c>
      <c r="GS33" s="148">
        <f t="shared" si="114"/>
        <v>0</v>
      </c>
    </row>
    <row r="34" spans="1:201" ht="30" x14ac:dyDescent="0.2">
      <c r="A34" s="104">
        <v>28</v>
      </c>
      <c r="B34" s="3" t="s">
        <v>70</v>
      </c>
      <c r="C34" s="71">
        <v>441457</v>
      </c>
      <c r="D34" s="71">
        <v>381037</v>
      </c>
      <c r="E34" s="71">
        <f t="shared" si="0"/>
        <v>0.53672975122006972</v>
      </c>
      <c r="F34" s="105">
        <f t="shared" si="1"/>
        <v>0.46327024877993028</v>
      </c>
      <c r="G34" s="147">
        <v>3138765.03</v>
      </c>
      <c r="H34" s="64">
        <f t="shared" si="2"/>
        <v>784691</v>
      </c>
      <c r="I34" s="64">
        <f t="shared" si="3"/>
        <v>784691</v>
      </c>
      <c r="J34" s="64">
        <f t="shared" si="4"/>
        <v>784691</v>
      </c>
      <c r="K34" s="64">
        <f t="shared" si="5"/>
        <v>784692.0299999998</v>
      </c>
      <c r="L34" s="64">
        <f t="shared" si="115"/>
        <v>1684669</v>
      </c>
      <c r="M34" s="64">
        <f t="shared" si="116"/>
        <v>421167</v>
      </c>
      <c r="N34" s="64">
        <f t="shared" si="117"/>
        <v>421167</v>
      </c>
      <c r="O34" s="64">
        <f t="shared" si="118"/>
        <v>421167</v>
      </c>
      <c r="P34" s="64">
        <f t="shared" si="119"/>
        <v>421168</v>
      </c>
      <c r="Q34" s="64">
        <f t="shared" si="6"/>
        <v>1454096.0299999998</v>
      </c>
      <c r="R34" s="64">
        <f t="shared" si="7"/>
        <v>363524</v>
      </c>
      <c r="S34" s="64">
        <f t="shared" si="8"/>
        <v>363524</v>
      </c>
      <c r="T34" s="64">
        <f t="shared" si="9"/>
        <v>363524</v>
      </c>
      <c r="U34" s="148">
        <f t="shared" si="10"/>
        <v>363524.0299999998</v>
      </c>
      <c r="V34" s="147">
        <v>0</v>
      </c>
      <c r="W34" s="64">
        <f t="shared" si="11"/>
        <v>0</v>
      </c>
      <c r="X34" s="64">
        <f t="shared" si="12"/>
        <v>0</v>
      </c>
      <c r="Y34" s="64">
        <f t="shared" si="13"/>
        <v>0</v>
      </c>
      <c r="Z34" s="64">
        <f t="shared" si="14"/>
        <v>0</v>
      </c>
      <c r="AA34" s="64">
        <f t="shared" si="120"/>
        <v>0</v>
      </c>
      <c r="AB34" s="64">
        <f t="shared" si="121"/>
        <v>0</v>
      </c>
      <c r="AC34" s="64">
        <f t="shared" si="122"/>
        <v>0</v>
      </c>
      <c r="AD34" s="64">
        <f t="shared" si="123"/>
        <v>0</v>
      </c>
      <c r="AE34" s="64">
        <f t="shared" si="124"/>
        <v>0</v>
      </c>
      <c r="AF34" s="64">
        <f t="shared" si="15"/>
        <v>0</v>
      </c>
      <c r="AG34" s="64">
        <f t="shared" si="16"/>
        <v>0</v>
      </c>
      <c r="AH34" s="64">
        <f t="shared" si="17"/>
        <v>0</v>
      </c>
      <c r="AI34" s="64">
        <f t="shared" si="18"/>
        <v>0</v>
      </c>
      <c r="AJ34" s="148">
        <f t="shared" si="19"/>
        <v>0</v>
      </c>
      <c r="AK34" s="147">
        <v>20758725.210000001</v>
      </c>
      <c r="AL34" s="64">
        <f t="shared" si="20"/>
        <v>5189681</v>
      </c>
      <c r="AM34" s="64">
        <f t="shared" si="21"/>
        <v>5189681</v>
      </c>
      <c r="AN34" s="64">
        <f t="shared" si="22"/>
        <v>5189681</v>
      </c>
      <c r="AO34" s="64">
        <f t="shared" si="23"/>
        <v>5189682.2100000009</v>
      </c>
      <c r="AP34" s="64">
        <f t="shared" si="125"/>
        <v>11141825</v>
      </c>
      <c r="AQ34" s="64">
        <f t="shared" si="126"/>
        <v>2785456</v>
      </c>
      <c r="AR34" s="64">
        <f t="shared" si="127"/>
        <v>2785456</v>
      </c>
      <c r="AS34" s="64">
        <f t="shared" si="128"/>
        <v>2785456</v>
      </c>
      <c r="AT34" s="64">
        <f t="shared" si="129"/>
        <v>2785457</v>
      </c>
      <c r="AU34" s="64">
        <f t="shared" si="24"/>
        <v>9616900.2100000009</v>
      </c>
      <c r="AV34" s="64">
        <f t="shared" si="25"/>
        <v>2404225</v>
      </c>
      <c r="AW34" s="64">
        <f t="shared" si="26"/>
        <v>2404225</v>
      </c>
      <c r="AX34" s="64">
        <f t="shared" si="27"/>
        <v>2404225</v>
      </c>
      <c r="AY34" s="148">
        <f t="shared" si="28"/>
        <v>2404225.2100000009</v>
      </c>
      <c r="AZ34" s="147">
        <v>0</v>
      </c>
      <c r="BA34" s="64">
        <f t="shared" si="29"/>
        <v>0</v>
      </c>
      <c r="BB34" s="64">
        <f t="shared" si="30"/>
        <v>0</v>
      </c>
      <c r="BC34" s="64">
        <f t="shared" si="31"/>
        <v>0</v>
      </c>
      <c r="BD34" s="64">
        <f t="shared" si="32"/>
        <v>0</v>
      </c>
      <c r="BE34" s="18">
        <f t="shared" si="130"/>
        <v>0</v>
      </c>
      <c r="BF34" s="18">
        <f t="shared" si="131"/>
        <v>0</v>
      </c>
      <c r="BG34" s="18">
        <f t="shared" si="132"/>
        <v>0</v>
      </c>
      <c r="BH34" s="18">
        <f t="shared" si="133"/>
        <v>0</v>
      </c>
      <c r="BI34" s="18">
        <f t="shared" si="134"/>
        <v>0</v>
      </c>
      <c r="BJ34" s="18">
        <f t="shared" si="33"/>
        <v>0</v>
      </c>
      <c r="BK34" s="18">
        <f t="shared" si="34"/>
        <v>0</v>
      </c>
      <c r="BL34" s="18">
        <f t="shared" si="35"/>
        <v>0</v>
      </c>
      <c r="BM34" s="18">
        <f t="shared" si="36"/>
        <v>0</v>
      </c>
      <c r="BN34" s="85">
        <f t="shared" si="37"/>
        <v>0</v>
      </c>
      <c r="BO34" s="147">
        <v>0</v>
      </c>
      <c r="BP34" s="64">
        <f t="shared" si="183"/>
        <v>0</v>
      </c>
      <c r="BQ34" s="64">
        <f t="shared" si="184"/>
        <v>0</v>
      </c>
      <c r="BR34" s="64">
        <f t="shared" si="185"/>
        <v>0</v>
      </c>
      <c r="BS34" s="64">
        <f t="shared" si="186"/>
        <v>0</v>
      </c>
      <c r="BT34" s="64">
        <f t="shared" si="136"/>
        <v>0</v>
      </c>
      <c r="BU34" s="64">
        <f t="shared" si="187"/>
        <v>0</v>
      </c>
      <c r="BV34" s="64">
        <f t="shared" si="188"/>
        <v>0</v>
      </c>
      <c r="BW34" s="64">
        <f t="shared" si="189"/>
        <v>0</v>
      </c>
      <c r="BX34" s="64">
        <f t="shared" si="190"/>
        <v>0</v>
      </c>
      <c r="BY34" s="64">
        <f t="shared" si="38"/>
        <v>0</v>
      </c>
      <c r="BZ34" s="64">
        <f t="shared" si="191"/>
        <v>0</v>
      </c>
      <c r="CA34" s="64">
        <f t="shared" si="192"/>
        <v>0</v>
      </c>
      <c r="CB34" s="64">
        <f t="shared" si="193"/>
        <v>0</v>
      </c>
      <c r="CC34" s="148">
        <f t="shared" si="194"/>
        <v>0</v>
      </c>
      <c r="CD34" s="147">
        <v>41027554.009999998</v>
      </c>
      <c r="CE34" s="64">
        <f t="shared" si="43"/>
        <v>10256889</v>
      </c>
      <c r="CF34" s="64">
        <f t="shared" si="44"/>
        <v>10256889</v>
      </c>
      <c r="CG34" s="64">
        <f t="shared" si="45"/>
        <v>10256889</v>
      </c>
      <c r="CH34" s="64">
        <f t="shared" si="46"/>
        <v>10256887.009999998</v>
      </c>
      <c r="CI34" s="64">
        <f t="shared" si="143"/>
        <v>22020709</v>
      </c>
      <c r="CJ34" s="64">
        <f t="shared" si="144"/>
        <v>5505177</v>
      </c>
      <c r="CK34" s="64">
        <f t="shared" si="145"/>
        <v>5505177</v>
      </c>
      <c r="CL34" s="64">
        <f t="shared" si="146"/>
        <v>5505177</v>
      </c>
      <c r="CM34" s="64">
        <f t="shared" si="147"/>
        <v>5505178</v>
      </c>
      <c r="CN34" s="64">
        <f t="shared" si="47"/>
        <v>19006845.009999998</v>
      </c>
      <c r="CO34" s="64">
        <f t="shared" si="48"/>
        <v>4751711</v>
      </c>
      <c r="CP34" s="64">
        <f t="shared" si="49"/>
        <v>4751711</v>
      </c>
      <c r="CQ34" s="64">
        <f t="shared" si="50"/>
        <v>4751711</v>
      </c>
      <c r="CR34" s="148">
        <f t="shared" si="51"/>
        <v>4751712.0099999979</v>
      </c>
      <c r="CS34" s="147">
        <v>18559056.899999999</v>
      </c>
      <c r="CT34" s="64">
        <f t="shared" si="52"/>
        <v>4639764</v>
      </c>
      <c r="CU34" s="64">
        <f t="shared" si="53"/>
        <v>4639764</v>
      </c>
      <c r="CV34" s="64">
        <f t="shared" si="54"/>
        <v>4639764</v>
      </c>
      <c r="CW34" s="64">
        <f t="shared" si="55"/>
        <v>4639764.8999999985</v>
      </c>
      <c r="CX34" s="64">
        <f t="shared" si="148"/>
        <v>9961198</v>
      </c>
      <c r="CY34" s="64">
        <f t="shared" si="149"/>
        <v>2490300</v>
      </c>
      <c r="CZ34" s="64">
        <f t="shared" si="150"/>
        <v>2490300</v>
      </c>
      <c r="DA34" s="64">
        <f t="shared" si="151"/>
        <v>2490300</v>
      </c>
      <c r="DB34" s="64">
        <f t="shared" si="152"/>
        <v>2490298</v>
      </c>
      <c r="DC34" s="64">
        <f t="shared" si="56"/>
        <v>8597858.8999999985</v>
      </c>
      <c r="DD34" s="64">
        <f t="shared" si="57"/>
        <v>2149465</v>
      </c>
      <c r="DE34" s="64">
        <f t="shared" si="58"/>
        <v>2149465</v>
      </c>
      <c r="DF34" s="64">
        <f t="shared" si="59"/>
        <v>2149465</v>
      </c>
      <c r="DG34" s="148">
        <f t="shared" si="60"/>
        <v>2149463.8999999985</v>
      </c>
      <c r="DH34" s="147">
        <v>0</v>
      </c>
      <c r="DI34" s="64">
        <f t="shared" si="61"/>
        <v>0</v>
      </c>
      <c r="DJ34" s="64">
        <f t="shared" si="62"/>
        <v>0</v>
      </c>
      <c r="DK34" s="64">
        <f t="shared" si="63"/>
        <v>0</v>
      </c>
      <c r="DL34" s="64">
        <f t="shared" si="64"/>
        <v>0</v>
      </c>
      <c r="DM34" s="64">
        <f t="shared" si="153"/>
        <v>0</v>
      </c>
      <c r="DN34" s="64">
        <f t="shared" si="154"/>
        <v>0</v>
      </c>
      <c r="DO34" s="64">
        <f t="shared" si="155"/>
        <v>0</v>
      </c>
      <c r="DP34" s="64">
        <f t="shared" si="156"/>
        <v>0</v>
      </c>
      <c r="DQ34" s="64">
        <f t="shared" si="157"/>
        <v>0</v>
      </c>
      <c r="DR34" s="64">
        <f t="shared" si="65"/>
        <v>0</v>
      </c>
      <c r="DS34" s="64">
        <f t="shared" si="66"/>
        <v>0</v>
      </c>
      <c r="DT34" s="64">
        <f t="shared" si="67"/>
        <v>0</v>
      </c>
      <c r="DU34" s="64">
        <f t="shared" si="68"/>
        <v>0</v>
      </c>
      <c r="DV34" s="148">
        <f t="shared" si="69"/>
        <v>0</v>
      </c>
      <c r="DW34" s="147">
        <v>0</v>
      </c>
      <c r="DX34" s="64">
        <f t="shared" si="70"/>
        <v>0</v>
      </c>
      <c r="DY34" s="64">
        <f t="shared" si="71"/>
        <v>0</v>
      </c>
      <c r="DZ34" s="64">
        <f t="shared" si="72"/>
        <v>0</v>
      </c>
      <c r="EA34" s="64">
        <f t="shared" si="73"/>
        <v>0</v>
      </c>
      <c r="EB34" s="64">
        <f t="shared" si="158"/>
        <v>0</v>
      </c>
      <c r="EC34" s="64">
        <f t="shared" si="159"/>
        <v>0</v>
      </c>
      <c r="ED34" s="64">
        <f t="shared" si="160"/>
        <v>0</v>
      </c>
      <c r="EE34" s="64">
        <f t="shared" si="161"/>
        <v>0</v>
      </c>
      <c r="EF34" s="64">
        <f t="shared" si="162"/>
        <v>0</v>
      </c>
      <c r="EG34" s="64">
        <f t="shared" si="74"/>
        <v>0</v>
      </c>
      <c r="EH34" s="64">
        <f t="shared" si="75"/>
        <v>0</v>
      </c>
      <c r="EI34" s="64">
        <f t="shared" si="76"/>
        <v>0</v>
      </c>
      <c r="EJ34" s="64">
        <f t="shared" si="77"/>
        <v>0</v>
      </c>
      <c r="EK34" s="148">
        <f t="shared" si="78"/>
        <v>0</v>
      </c>
      <c r="EL34" s="147">
        <v>0</v>
      </c>
      <c r="EM34" s="64">
        <f t="shared" si="79"/>
        <v>0</v>
      </c>
      <c r="EN34" s="64">
        <f t="shared" si="80"/>
        <v>0</v>
      </c>
      <c r="EO34" s="64">
        <f t="shared" si="81"/>
        <v>0</v>
      </c>
      <c r="EP34" s="64">
        <f t="shared" si="82"/>
        <v>0</v>
      </c>
      <c r="EQ34" s="64">
        <f t="shared" si="163"/>
        <v>0</v>
      </c>
      <c r="ER34" s="64">
        <f t="shared" si="164"/>
        <v>0</v>
      </c>
      <c r="ES34" s="64">
        <f t="shared" si="165"/>
        <v>0</v>
      </c>
      <c r="ET34" s="64">
        <f t="shared" si="166"/>
        <v>0</v>
      </c>
      <c r="EU34" s="64">
        <f t="shared" si="167"/>
        <v>0</v>
      </c>
      <c r="EV34" s="64">
        <f t="shared" si="83"/>
        <v>0</v>
      </c>
      <c r="EW34" s="64">
        <f t="shared" si="84"/>
        <v>0</v>
      </c>
      <c r="EX34" s="64">
        <f t="shared" si="85"/>
        <v>0</v>
      </c>
      <c r="EY34" s="64">
        <f t="shared" si="86"/>
        <v>0</v>
      </c>
      <c r="EZ34" s="148">
        <f t="shared" si="87"/>
        <v>0</v>
      </c>
      <c r="FA34" s="147">
        <v>0</v>
      </c>
      <c r="FB34" s="64">
        <f t="shared" si="88"/>
        <v>0</v>
      </c>
      <c r="FC34" s="64">
        <f t="shared" si="89"/>
        <v>0</v>
      </c>
      <c r="FD34" s="64">
        <f t="shared" si="90"/>
        <v>0</v>
      </c>
      <c r="FE34" s="64">
        <f t="shared" si="91"/>
        <v>0</v>
      </c>
      <c r="FF34" s="64">
        <f t="shared" si="168"/>
        <v>0</v>
      </c>
      <c r="FG34" s="64">
        <f t="shared" si="169"/>
        <v>0</v>
      </c>
      <c r="FH34" s="64">
        <f t="shared" si="170"/>
        <v>0</v>
      </c>
      <c r="FI34" s="64">
        <f t="shared" si="171"/>
        <v>0</v>
      </c>
      <c r="FJ34" s="64">
        <f t="shared" si="172"/>
        <v>0</v>
      </c>
      <c r="FK34" s="64">
        <f t="shared" si="92"/>
        <v>0</v>
      </c>
      <c r="FL34" s="64">
        <f t="shared" si="93"/>
        <v>0</v>
      </c>
      <c r="FM34" s="64">
        <f t="shared" si="94"/>
        <v>0</v>
      </c>
      <c r="FN34" s="64">
        <f t="shared" si="95"/>
        <v>0</v>
      </c>
      <c r="FO34" s="148">
        <f t="shared" si="96"/>
        <v>0</v>
      </c>
      <c r="FP34" s="147">
        <v>0</v>
      </c>
      <c r="FQ34" s="64">
        <f t="shared" si="97"/>
        <v>0</v>
      </c>
      <c r="FR34" s="64">
        <f t="shared" si="98"/>
        <v>0</v>
      </c>
      <c r="FS34" s="64">
        <f t="shared" si="99"/>
        <v>0</v>
      </c>
      <c r="FT34" s="64">
        <f t="shared" si="100"/>
        <v>0</v>
      </c>
      <c r="FU34" s="64">
        <f t="shared" si="173"/>
        <v>0</v>
      </c>
      <c r="FV34" s="64">
        <f t="shared" si="174"/>
        <v>0</v>
      </c>
      <c r="FW34" s="64">
        <f t="shared" si="175"/>
        <v>0</v>
      </c>
      <c r="FX34" s="64">
        <f t="shared" si="176"/>
        <v>0</v>
      </c>
      <c r="FY34" s="64">
        <f t="shared" si="177"/>
        <v>0</v>
      </c>
      <c r="FZ34" s="64">
        <f t="shared" si="101"/>
        <v>0</v>
      </c>
      <c r="GA34" s="64">
        <f t="shared" si="102"/>
        <v>0</v>
      </c>
      <c r="GB34" s="64">
        <f t="shared" si="103"/>
        <v>0</v>
      </c>
      <c r="GC34" s="64">
        <f t="shared" si="104"/>
        <v>0</v>
      </c>
      <c r="GD34" s="148">
        <f t="shared" si="105"/>
        <v>0</v>
      </c>
      <c r="GE34" s="147">
        <v>0</v>
      </c>
      <c r="GF34" s="64">
        <f t="shared" si="106"/>
        <v>0</v>
      </c>
      <c r="GG34" s="64">
        <f t="shared" si="107"/>
        <v>0</v>
      </c>
      <c r="GH34" s="64">
        <f t="shared" si="108"/>
        <v>0</v>
      </c>
      <c r="GI34" s="64">
        <f t="shared" si="109"/>
        <v>0</v>
      </c>
      <c r="GJ34" s="64">
        <f t="shared" si="178"/>
        <v>0</v>
      </c>
      <c r="GK34" s="64">
        <f t="shared" si="179"/>
        <v>0</v>
      </c>
      <c r="GL34" s="64">
        <f t="shared" si="180"/>
        <v>0</v>
      </c>
      <c r="GM34" s="64">
        <f t="shared" si="181"/>
        <v>0</v>
      </c>
      <c r="GN34" s="64">
        <f t="shared" si="182"/>
        <v>0</v>
      </c>
      <c r="GO34" s="64">
        <f t="shared" si="110"/>
        <v>0</v>
      </c>
      <c r="GP34" s="64">
        <f t="shared" si="111"/>
        <v>0</v>
      </c>
      <c r="GQ34" s="64">
        <f t="shared" si="112"/>
        <v>0</v>
      </c>
      <c r="GR34" s="64">
        <f t="shared" si="113"/>
        <v>0</v>
      </c>
      <c r="GS34" s="148">
        <f t="shared" si="114"/>
        <v>0</v>
      </c>
    </row>
    <row r="35" spans="1:201" ht="30" x14ac:dyDescent="0.2">
      <c r="A35" s="104">
        <v>29</v>
      </c>
      <c r="B35" s="3" t="s">
        <v>71</v>
      </c>
      <c r="C35" s="71">
        <v>441457</v>
      </c>
      <c r="D35" s="71">
        <v>381037</v>
      </c>
      <c r="E35" s="71">
        <f t="shared" si="0"/>
        <v>0.53672975122006972</v>
      </c>
      <c r="F35" s="105">
        <f t="shared" si="1"/>
        <v>0.46327024877993028</v>
      </c>
      <c r="G35" s="147">
        <v>0</v>
      </c>
      <c r="H35" s="64">
        <f t="shared" si="2"/>
        <v>0</v>
      </c>
      <c r="I35" s="64">
        <f t="shared" si="3"/>
        <v>0</v>
      </c>
      <c r="J35" s="64">
        <f t="shared" si="4"/>
        <v>0</v>
      </c>
      <c r="K35" s="64">
        <f t="shared" si="5"/>
        <v>0</v>
      </c>
      <c r="L35" s="64">
        <f t="shared" si="115"/>
        <v>0</v>
      </c>
      <c r="M35" s="64">
        <f t="shared" si="116"/>
        <v>0</v>
      </c>
      <c r="N35" s="64">
        <f t="shared" si="117"/>
        <v>0</v>
      </c>
      <c r="O35" s="64">
        <f t="shared" si="118"/>
        <v>0</v>
      </c>
      <c r="P35" s="64">
        <f t="shared" si="119"/>
        <v>0</v>
      </c>
      <c r="Q35" s="64">
        <f t="shared" si="6"/>
        <v>0</v>
      </c>
      <c r="R35" s="64">
        <f t="shared" si="7"/>
        <v>0</v>
      </c>
      <c r="S35" s="64">
        <f t="shared" si="8"/>
        <v>0</v>
      </c>
      <c r="T35" s="64">
        <f t="shared" si="9"/>
        <v>0</v>
      </c>
      <c r="U35" s="148">
        <f t="shared" si="10"/>
        <v>0</v>
      </c>
      <c r="V35" s="147">
        <v>60820.69</v>
      </c>
      <c r="W35" s="64">
        <f t="shared" si="11"/>
        <v>15205</v>
      </c>
      <c r="X35" s="64">
        <f t="shared" si="12"/>
        <v>15205</v>
      </c>
      <c r="Y35" s="64">
        <f t="shared" si="13"/>
        <v>15205</v>
      </c>
      <c r="Z35" s="64">
        <f t="shared" si="14"/>
        <v>15205.690000000002</v>
      </c>
      <c r="AA35" s="64">
        <f t="shared" si="120"/>
        <v>32644</v>
      </c>
      <c r="AB35" s="64">
        <f t="shared" si="121"/>
        <v>8161</v>
      </c>
      <c r="AC35" s="64">
        <f t="shared" si="122"/>
        <v>8161</v>
      </c>
      <c r="AD35" s="64">
        <f t="shared" si="123"/>
        <v>8161</v>
      </c>
      <c r="AE35" s="64">
        <f t="shared" si="124"/>
        <v>8161</v>
      </c>
      <c r="AF35" s="64">
        <f t="shared" si="15"/>
        <v>28176.690000000002</v>
      </c>
      <c r="AG35" s="64">
        <f t="shared" si="16"/>
        <v>7044</v>
      </c>
      <c r="AH35" s="64">
        <f t="shared" si="17"/>
        <v>7044</v>
      </c>
      <c r="AI35" s="64">
        <f t="shared" si="18"/>
        <v>7044</v>
      </c>
      <c r="AJ35" s="148">
        <f t="shared" si="19"/>
        <v>7044.6900000000023</v>
      </c>
      <c r="AK35" s="147">
        <v>0</v>
      </c>
      <c r="AL35" s="64">
        <f t="shared" si="20"/>
        <v>0</v>
      </c>
      <c r="AM35" s="64">
        <f t="shared" si="21"/>
        <v>0</v>
      </c>
      <c r="AN35" s="64">
        <f t="shared" si="22"/>
        <v>0</v>
      </c>
      <c r="AO35" s="64">
        <f t="shared" si="23"/>
        <v>0</v>
      </c>
      <c r="AP35" s="64">
        <f t="shared" si="125"/>
        <v>0</v>
      </c>
      <c r="AQ35" s="64">
        <f t="shared" si="126"/>
        <v>0</v>
      </c>
      <c r="AR35" s="64">
        <f t="shared" si="127"/>
        <v>0</v>
      </c>
      <c r="AS35" s="64">
        <f t="shared" si="128"/>
        <v>0</v>
      </c>
      <c r="AT35" s="64">
        <f t="shared" si="129"/>
        <v>0</v>
      </c>
      <c r="AU35" s="64">
        <f t="shared" si="24"/>
        <v>0</v>
      </c>
      <c r="AV35" s="64">
        <f t="shared" si="25"/>
        <v>0</v>
      </c>
      <c r="AW35" s="64">
        <f t="shared" si="26"/>
        <v>0</v>
      </c>
      <c r="AX35" s="64">
        <f t="shared" si="27"/>
        <v>0</v>
      </c>
      <c r="AY35" s="148">
        <f t="shared" si="28"/>
        <v>0</v>
      </c>
      <c r="AZ35" s="147">
        <v>0</v>
      </c>
      <c r="BA35" s="64">
        <f t="shared" si="29"/>
        <v>0</v>
      </c>
      <c r="BB35" s="64">
        <f t="shared" si="30"/>
        <v>0</v>
      </c>
      <c r="BC35" s="64">
        <f t="shared" si="31"/>
        <v>0</v>
      </c>
      <c r="BD35" s="64">
        <f t="shared" si="32"/>
        <v>0</v>
      </c>
      <c r="BE35" s="18">
        <f t="shared" si="130"/>
        <v>0</v>
      </c>
      <c r="BF35" s="18">
        <f t="shared" si="131"/>
        <v>0</v>
      </c>
      <c r="BG35" s="18">
        <f t="shared" si="132"/>
        <v>0</v>
      </c>
      <c r="BH35" s="18">
        <f t="shared" si="133"/>
        <v>0</v>
      </c>
      <c r="BI35" s="18">
        <f t="shared" si="134"/>
        <v>0</v>
      </c>
      <c r="BJ35" s="18">
        <f t="shared" si="33"/>
        <v>0</v>
      </c>
      <c r="BK35" s="18">
        <f t="shared" si="34"/>
        <v>0</v>
      </c>
      <c r="BL35" s="18">
        <f t="shared" si="35"/>
        <v>0</v>
      </c>
      <c r="BM35" s="18">
        <f t="shared" si="36"/>
        <v>0</v>
      </c>
      <c r="BN35" s="85">
        <f t="shared" si="37"/>
        <v>0</v>
      </c>
      <c r="BO35" s="147">
        <v>0</v>
      </c>
      <c r="BP35" s="64">
        <f t="shared" si="183"/>
        <v>0</v>
      </c>
      <c r="BQ35" s="64">
        <f t="shared" si="184"/>
        <v>0</v>
      </c>
      <c r="BR35" s="64">
        <f t="shared" si="185"/>
        <v>0</v>
      </c>
      <c r="BS35" s="64">
        <f t="shared" si="186"/>
        <v>0</v>
      </c>
      <c r="BT35" s="64">
        <f t="shared" si="136"/>
        <v>0</v>
      </c>
      <c r="BU35" s="64">
        <f t="shared" si="187"/>
        <v>0</v>
      </c>
      <c r="BV35" s="64">
        <f t="shared" si="188"/>
        <v>0</v>
      </c>
      <c r="BW35" s="64">
        <f t="shared" si="189"/>
        <v>0</v>
      </c>
      <c r="BX35" s="64">
        <f t="shared" si="190"/>
        <v>0</v>
      </c>
      <c r="BY35" s="64">
        <f t="shared" si="38"/>
        <v>0</v>
      </c>
      <c r="BZ35" s="64">
        <f t="shared" si="191"/>
        <v>0</v>
      </c>
      <c r="CA35" s="64">
        <f t="shared" si="192"/>
        <v>0</v>
      </c>
      <c r="CB35" s="64">
        <f t="shared" si="193"/>
        <v>0</v>
      </c>
      <c r="CC35" s="148">
        <f t="shared" si="194"/>
        <v>0</v>
      </c>
      <c r="CD35" s="147">
        <v>0</v>
      </c>
      <c r="CE35" s="64">
        <f t="shared" si="43"/>
        <v>0</v>
      </c>
      <c r="CF35" s="64">
        <f t="shared" si="44"/>
        <v>0</v>
      </c>
      <c r="CG35" s="64">
        <f t="shared" si="45"/>
        <v>0</v>
      </c>
      <c r="CH35" s="64">
        <f t="shared" si="46"/>
        <v>0</v>
      </c>
      <c r="CI35" s="64">
        <f t="shared" si="143"/>
        <v>0</v>
      </c>
      <c r="CJ35" s="64">
        <f t="shared" si="144"/>
        <v>0</v>
      </c>
      <c r="CK35" s="64">
        <f t="shared" si="145"/>
        <v>0</v>
      </c>
      <c r="CL35" s="64">
        <f t="shared" si="146"/>
        <v>0</v>
      </c>
      <c r="CM35" s="64">
        <f t="shared" si="147"/>
        <v>0</v>
      </c>
      <c r="CN35" s="64">
        <f t="shared" si="47"/>
        <v>0</v>
      </c>
      <c r="CO35" s="64">
        <f t="shared" si="48"/>
        <v>0</v>
      </c>
      <c r="CP35" s="64">
        <f t="shared" si="49"/>
        <v>0</v>
      </c>
      <c r="CQ35" s="64">
        <f t="shared" si="50"/>
        <v>0</v>
      </c>
      <c r="CR35" s="148">
        <f t="shared" si="51"/>
        <v>0</v>
      </c>
      <c r="CS35" s="147">
        <v>0</v>
      </c>
      <c r="CT35" s="64">
        <f t="shared" si="52"/>
        <v>0</v>
      </c>
      <c r="CU35" s="64">
        <f t="shared" si="53"/>
        <v>0</v>
      </c>
      <c r="CV35" s="64">
        <f t="shared" si="54"/>
        <v>0</v>
      </c>
      <c r="CW35" s="64">
        <f t="shared" si="55"/>
        <v>0</v>
      </c>
      <c r="CX35" s="64">
        <f t="shared" si="148"/>
        <v>0</v>
      </c>
      <c r="CY35" s="64">
        <f t="shared" si="149"/>
        <v>0</v>
      </c>
      <c r="CZ35" s="64">
        <f t="shared" si="150"/>
        <v>0</v>
      </c>
      <c r="DA35" s="64">
        <f t="shared" si="151"/>
        <v>0</v>
      </c>
      <c r="DB35" s="64">
        <f t="shared" si="152"/>
        <v>0</v>
      </c>
      <c r="DC35" s="64">
        <f t="shared" si="56"/>
        <v>0</v>
      </c>
      <c r="DD35" s="64">
        <f t="shared" si="57"/>
        <v>0</v>
      </c>
      <c r="DE35" s="64">
        <f t="shared" si="58"/>
        <v>0</v>
      </c>
      <c r="DF35" s="64">
        <f t="shared" si="59"/>
        <v>0</v>
      </c>
      <c r="DG35" s="148">
        <f t="shared" si="60"/>
        <v>0</v>
      </c>
      <c r="DH35" s="147">
        <v>0</v>
      </c>
      <c r="DI35" s="64">
        <f t="shared" si="61"/>
        <v>0</v>
      </c>
      <c r="DJ35" s="64">
        <f t="shared" si="62"/>
        <v>0</v>
      </c>
      <c r="DK35" s="64">
        <f t="shared" si="63"/>
        <v>0</v>
      </c>
      <c r="DL35" s="64">
        <f t="shared" si="64"/>
        <v>0</v>
      </c>
      <c r="DM35" s="64">
        <f t="shared" si="153"/>
        <v>0</v>
      </c>
      <c r="DN35" s="64">
        <f t="shared" si="154"/>
        <v>0</v>
      </c>
      <c r="DO35" s="64">
        <f t="shared" si="155"/>
        <v>0</v>
      </c>
      <c r="DP35" s="64">
        <f t="shared" si="156"/>
        <v>0</v>
      </c>
      <c r="DQ35" s="64">
        <f t="shared" si="157"/>
        <v>0</v>
      </c>
      <c r="DR35" s="64">
        <f t="shared" si="65"/>
        <v>0</v>
      </c>
      <c r="DS35" s="64">
        <f t="shared" si="66"/>
        <v>0</v>
      </c>
      <c r="DT35" s="64">
        <f t="shared" si="67"/>
        <v>0</v>
      </c>
      <c r="DU35" s="64">
        <f t="shared" si="68"/>
        <v>0</v>
      </c>
      <c r="DV35" s="148">
        <f t="shared" si="69"/>
        <v>0</v>
      </c>
      <c r="DW35" s="147">
        <v>0</v>
      </c>
      <c r="DX35" s="64">
        <f t="shared" si="70"/>
        <v>0</v>
      </c>
      <c r="DY35" s="64">
        <f t="shared" si="71"/>
        <v>0</v>
      </c>
      <c r="DZ35" s="64">
        <f t="shared" si="72"/>
        <v>0</v>
      </c>
      <c r="EA35" s="64">
        <f t="shared" si="73"/>
        <v>0</v>
      </c>
      <c r="EB35" s="64">
        <f t="shared" si="158"/>
        <v>0</v>
      </c>
      <c r="EC35" s="64">
        <f t="shared" si="159"/>
        <v>0</v>
      </c>
      <c r="ED35" s="64">
        <f t="shared" si="160"/>
        <v>0</v>
      </c>
      <c r="EE35" s="64">
        <f t="shared" si="161"/>
        <v>0</v>
      </c>
      <c r="EF35" s="64">
        <f t="shared" si="162"/>
        <v>0</v>
      </c>
      <c r="EG35" s="64">
        <f t="shared" si="74"/>
        <v>0</v>
      </c>
      <c r="EH35" s="64">
        <f t="shared" si="75"/>
        <v>0</v>
      </c>
      <c r="EI35" s="64">
        <f t="shared" si="76"/>
        <v>0</v>
      </c>
      <c r="EJ35" s="64">
        <f t="shared" si="77"/>
        <v>0</v>
      </c>
      <c r="EK35" s="148">
        <f t="shared" si="78"/>
        <v>0</v>
      </c>
      <c r="EL35" s="147">
        <v>0</v>
      </c>
      <c r="EM35" s="64">
        <f t="shared" si="79"/>
        <v>0</v>
      </c>
      <c r="EN35" s="64">
        <f t="shared" si="80"/>
        <v>0</v>
      </c>
      <c r="EO35" s="64">
        <f t="shared" si="81"/>
        <v>0</v>
      </c>
      <c r="EP35" s="64">
        <f t="shared" si="82"/>
        <v>0</v>
      </c>
      <c r="EQ35" s="64">
        <f t="shared" si="163"/>
        <v>0</v>
      </c>
      <c r="ER35" s="64">
        <f t="shared" si="164"/>
        <v>0</v>
      </c>
      <c r="ES35" s="64">
        <f t="shared" si="165"/>
        <v>0</v>
      </c>
      <c r="ET35" s="64">
        <f t="shared" si="166"/>
        <v>0</v>
      </c>
      <c r="EU35" s="64">
        <f t="shared" si="167"/>
        <v>0</v>
      </c>
      <c r="EV35" s="64">
        <f t="shared" si="83"/>
        <v>0</v>
      </c>
      <c r="EW35" s="64">
        <f t="shared" si="84"/>
        <v>0</v>
      </c>
      <c r="EX35" s="64">
        <f t="shared" si="85"/>
        <v>0</v>
      </c>
      <c r="EY35" s="64">
        <f t="shared" si="86"/>
        <v>0</v>
      </c>
      <c r="EZ35" s="148">
        <f t="shared" si="87"/>
        <v>0</v>
      </c>
      <c r="FA35" s="147">
        <v>0</v>
      </c>
      <c r="FB35" s="64">
        <f t="shared" si="88"/>
        <v>0</v>
      </c>
      <c r="FC35" s="64">
        <f t="shared" si="89"/>
        <v>0</v>
      </c>
      <c r="FD35" s="64">
        <f t="shared" si="90"/>
        <v>0</v>
      </c>
      <c r="FE35" s="64">
        <f t="shared" si="91"/>
        <v>0</v>
      </c>
      <c r="FF35" s="64">
        <f t="shared" si="168"/>
        <v>0</v>
      </c>
      <c r="FG35" s="64">
        <f t="shared" si="169"/>
        <v>0</v>
      </c>
      <c r="FH35" s="64">
        <f t="shared" si="170"/>
        <v>0</v>
      </c>
      <c r="FI35" s="64">
        <f t="shared" si="171"/>
        <v>0</v>
      </c>
      <c r="FJ35" s="64">
        <f t="shared" si="172"/>
        <v>0</v>
      </c>
      <c r="FK35" s="64">
        <f t="shared" si="92"/>
        <v>0</v>
      </c>
      <c r="FL35" s="64">
        <f t="shared" si="93"/>
        <v>0</v>
      </c>
      <c r="FM35" s="64">
        <f t="shared" si="94"/>
        <v>0</v>
      </c>
      <c r="FN35" s="64">
        <f t="shared" si="95"/>
        <v>0</v>
      </c>
      <c r="FO35" s="148">
        <f t="shared" si="96"/>
        <v>0</v>
      </c>
      <c r="FP35" s="147">
        <v>0</v>
      </c>
      <c r="FQ35" s="64">
        <f t="shared" si="97"/>
        <v>0</v>
      </c>
      <c r="FR35" s="64">
        <f t="shared" si="98"/>
        <v>0</v>
      </c>
      <c r="FS35" s="64">
        <f t="shared" si="99"/>
        <v>0</v>
      </c>
      <c r="FT35" s="64">
        <f t="shared" si="100"/>
        <v>0</v>
      </c>
      <c r="FU35" s="64">
        <f t="shared" si="173"/>
        <v>0</v>
      </c>
      <c r="FV35" s="64">
        <f t="shared" si="174"/>
        <v>0</v>
      </c>
      <c r="FW35" s="64">
        <f t="shared" si="175"/>
        <v>0</v>
      </c>
      <c r="FX35" s="64">
        <f t="shared" si="176"/>
        <v>0</v>
      </c>
      <c r="FY35" s="64">
        <f t="shared" si="177"/>
        <v>0</v>
      </c>
      <c r="FZ35" s="64">
        <f t="shared" si="101"/>
        <v>0</v>
      </c>
      <c r="GA35" s="64">
        <f t="shared" si="102"/>
        <v>0</v>
      </c>
      <c r="GB35" s="64">
        <f t="shared" si="103"/>
        <v>0</v>
      </c>
      <c r="GC35" s="64">
        <f t="shared" si="104"/>
        <v>0</v>
      </c>
      <c r="GD35" s="148">
        <f t="shared" si="105"/>
        <v>0</v>
      </c>
      <c r="GE35" s="147">
        <v>0</v>
      </c>
      <c r="GF35" s="64">
        <f t="shared" si="106"/>
        <v>0</v>
      </c>
      <c r="GG35" s="64">
        <f t="shared" si="107"/>
        <v>0</v>
      </c>
      <c r="GH35" s="64">
        <f t="shared" si="108"/>
        <v>0</v>
      </c>
      <c r="GI35" s="64">
        <f t="shared" si="109"/>
        <v>0</v>
      </c>
      <c r="GJ35" s="64">
        <f t="shared" si="178"/>
        <v>0</v>
      </c>
      <c r="GK35" s="64">
        <f t="shared" si="179"/>
        <v>0</v>
      </c>
      <c r="GL35" s="64">
        <f t="shared" si="180"/>
        <v>0</v>
      </c>
      <c r="GM35" s="64">
        <f t="shared" si="181"/>
        <v>0</v>
      </c>
      <c r="GN35" s="64">
        <f t="shared" si="182"/>
        <v>0</v>
      </c>
      <c r="GO35" s="64">
        <f t="shared" si="110"/>
        <v>0</v>
      </c>
      <c r="GP35" s="64">
        <f t="shared" si="111"/>
        <v>0</v>
      </c>
      <c r="GQ35" s="64">
        <f t="shared" si="112"/>
        <v>0</v>
      </c>
      <c r="GR35" s="64">
        <f t="shared" si="113"/>
        <v>0</v>
      </c>
      <c r="GS35" s="148">
        <f t="shared" si="114"/>
        <v>0</v>
      </c>
    </row>
    <row r="36" spans="1:201" ht="45" x14ac:dyDescent="0.2">
      <c r="A36" s="104">
        <v>30</v>
      </c>
      <c r="B36" s="3" t="s">
        <v>26</v>
      </c>
      <c r="C36" s="71">
        <v>441457</v>
      </c>
      <c r="D36" s="71">
        <v>381037</v>
      </c>
      <c r="E36" s="71">
        <f t="shared" si="0"/>
        <v>0.53672975122006972</v>
      </c>
      <c r="F36" s="105">
        <f t="shared" si="1"/>
        <v>0.46327024877993028</v>
      </c>
      <c r="G36" s="147">
        <v>0</v>
      </c>
      <c r="H36" s="64">
        <f t="shared" si="2"/>
        <v>0</v>
      </c>
      <c r="I36" s="64">
        <f t="shared" si="3"/>
        <v>0</v>
      </c>
      <c r="J36" s="64">
        <f t="shared" si="4"/>
        <v>0</v>
      </c>
      <c r="K36" s="64">
        <f t="shared" si="5"/>
        <v>0</v>
      </c>
      <c r="L36" s="64">
        <f t="shared" si="115"/>
        <v>0</v>
      </c>
      <c r="M36" s="64">
        <f t="shared" si="116"/>
        <v>0</v>
      </c>
      <c r="N36" s="64">
        <f t="shared" si="117"/>
        <v>0</v>
      </c>
      <c r="O36" s="64">
        <f t="shared" si="118"/>
        <v>0</v>
      </c>
      <c r="P36" s="64">
        <f t="shared" si="119"/>
        <v>0</v>
      </c>
      <c r="Q36" s="64">
        <f t="shared" si="6"/>
        <v>0</v>
      </c>
      <c r="R36" s="64">
        <f t="shared" si="7"/>
        <v>0</v>
      </c>
      <c r="S36" s="64">
        <f t="shared" si="8"/>
        <v>0</v>
      </c>
      <c r="T36" s="64">
        <f t="shared" si="9"/>
        <v>0</v>
      </c>
      <c r="U36" s="148">
        <f t="shared" si="10"/>
        <v>0</v>
      </c>
      <c r="V36" s="147">
        <v>0</v>
      </c>
      <c r="W36" s="64">
        <f t="shared" si="11"/>
        <v>0</v>
      </c>
      <c r="X36" s="64">
        <f t="shared" si="12"/>
        <v>0</v>
      </c>
      <c r="Y36" s="64">
        <f t="shared" si="13"/>
        <v>0</v>
      </c>
      <c r="Z36" s="64">
        <f t="shared" si="14"/>
        <v>0</v>
      </c>
      <c r="AA36" s="64">
        <f t="shared" si="120"/>
        <v>0</v>
      </c>
      <c r="AB36" s="64">
        <f t="shared" si="121"/>
        <v>0</v>
      </c>
      <c r="AC36" s="64">
        <f t="shared" si="122"/>
        <v>0</v>
      </c>
      <c r="AD36" s="64">
        <f t="shared" si="123"/>
        <v>0</v>
      </c>
      <c r="AE36" s="64">
        <f t="shared" si="124"/>
        <v>0</v>
      </c>
      <c r="AF36" s="64">
        <f t="shared" si="15"/>
        <v>0</v>
      </c>
      <c r="AG36" s="64">
        <f t="shared" si="16"/>
        <v>0</v>
      </c>
      <c r="AH36" s="64">
        <f t="shared" si="17"/>
        <v>0</v>
      </c>
      <c r="AI36" s="64">
        <f t="shared" si="18"/>
        <v>0</v>
      </c>
      <c r="AJ36" s="148">
        <f t="shared" si="19"/>
        <v>0</v>
      </c>
      <c r="AK36" s="147">
        <v>0</v>
      </c>
      <c r="AL36" s="64">
        <f t="shared" si="20"/>
        <v>0</v>
      </c>
      <c r="AM36" s="64">
        <f t="shared" si="21"/>
        <v>0</v>
      </c>
      <c r="AN36" s="64">
        <f t="shared" si="22"/>
        <v>0</v>
      </c>
      <c r="AO36" s="64">
        <f t="shared" si="23"/>
        <v>0</v>
      </c>
      <c r="AP36" s="64">
        <f t="shared" si="125"/>
        <v>0</v>
      </c>
      <c r="AQ36" s="64">
        <f t="shared" si="126"/>
        <v>0</v>
      </c>
      <c r="AR36" s="64">
        <f t="shared" si="127"/>
        <v>0</v>
      </c>
      <c r="AS36" s="64">
        <f t="shared" si="128"/>
        <v>0</v>
      </c>
      <c r="AT36" s="64">
        <f t="shared" si="129"/>
        <v>0</v>
      </c>
      <c r="AU36" s="64">
        <f t="shared" si="24"/>
        <v>0</v>
      </c>
      <c r="AV36" s="64">
        <f t="shared" si="25"/>
        <v>0</v>
      </c>
      <c r="AW36" s="64">
        <f t="shared" si="26"/>
        <v>0</v>
      </c>
      <c r="AX36" s="64">
        <f t="shared" si="27"/>
        <v>0</v>
      </c>
      <c r="AY36" s="148">
        <f t="shared" si="28"/>
        <v>0</v>
      </c>
      <c r="AZ36" s="147">
        <v>0</v>
      </c>
      <c r="BA36" s="64">
        <f t="shared" si="29"/>
        <v>0</v>
      </c>
      <c r="BB36" s="64">
        <f t="shared" si="30"/>
        <v>0</v>
      </c>
      <c r="BC36" s="64">
        <f t="shared" si="31"/>
        <v>0</v>
      </c>
      <c r="BD36" s="64">
        <f t="shared" si="32"/>
        <v>0</v>
      </c>
      <c r="BE36" s="18">
        <f t="shared" si="130"/>
        <v>0</v>
      </c>
      <c r="BF36" s="18">
        <f t="shared" si="131"/>
        <v>0</v>
      </c>
      <c r="BG36" s="18">
        <f t="shared" si="132"/>
        <v>0</v>
      </c>
      <c r="BH36" s="18">
        <f t="shared" si="133"/>
        <v>0</v>
      </c>
      <c r="BI36" s="18">
        <f t="shared" si="134"/>
        <v>0</v>
      </c>
      <c r="BJ36" s="18">
        <f t="shared" si="33"/>
        <v>0</v>
      </c>
      <c r="BK36" s="18">
        <f t="shared" si="34"/>
        <v>0</v>
      </c>
      <c r="BL36" s="18">
        <f t="shared" si="35"/>
        <v>0</v>
      </c>
      <c r="BM36" s="18">
        <f t="shared" si="36"/>
        <v>0</v>
      </c>
      <c r="BN36" s="85">
        <f t="shared" si="37"/>
        <v>0</v>
      </c>
      <c r="BO36" s="147">
        <v>0</v>
      </c>
      <c r="BP36" s="64">
        <f t="shared" si="183"/>
        <v>0</v>
      </c>
      <c r="BQ36" s="64">
        <f t="shared" si="184"/>
        <v>0</v>
      </c>
      <c r="BR36" s="64">
        <f t="shared" si="185"/>
        <v>0</v>
      </c>
      <c r="BS36" s="64">
        <f t="shared" si="186"/>
        <v>0</v>
      </c>
      <c r="BT36" s="64">
        <f t="shared" si="136"/>
        <v>0</v>
      </c>
      <c r="BU36" s="64">
        <f t="shared" si="187"/>
        <v>0</v>
      </c>
      <c r="BV36" s="64">
        <f t="shared" si="188"/>
        <v>0</v>
      </c>
      <c r="BW36" s="64">
        <f t="shared" si="189"/>
        <v>0</v>
      </c>
      <c r="BX36" s="64">
        <f t="shared" si="190"/>
        <v>0</v>
      </c>
      <c r="BY36" s="64">
        <f t="shared" si="38"/>
        <v>0</v>
      </c>
      <c r="BZ36" s="64">
        <f t="shared" si="191"/>
        <v>0</v>
      </c>
      <c r="CA36" s="64">
        <f t="shared" si="192"/>
        <v>0</v>
      </c>
      <c r="CB36" s="64">
        <f t="shared" si="193"/>
        <v>0</v>
      </c>
      <c r="CC36" s="148">
        <f t="shared" si="194"/>
        <v>0</v>
      </c>
      <c r="CD36" s="147">
        <v>0</v>
      </c>
      <c r="CE36" s="64">
        <f t="shared" si="43"/>
        <v>0</v>
      </c>
      <c r="CF36" s="64">
        <f t="shared" si="44"/>
        <v>0</v>
      </c>
      <c r="CG36" s="64">
        <f t="shared" si="45"/>
        <v>0</v>
      </c>
      <c r="CH36" s="64">
        <f t="shared" si="46"/>
        <v>0</v>
      </c>
      <c r="CI36" s="64">
        <f t="shared" si="143"/>
        <v>0</v>
      </c>
      <c r="CJ36" s="64">
        <f t="shared" si="144"/>
        <v>0</v>
      </c>
      <c r="CK36" s="64">
        <f t="shared" si="145"/>
        <v>0</v>
      </c>
      <c r="CL36" s="64">
        <f t="shared" si="146"/>
        <v>0</v>
      </c>
      <c r="CM36" s="64">
        <f t="shared" si="147"/>
        <v>0</v>
      </c>
      <c r="CN36" s="64">
        <f t="shared" si="47"/>
        <v>0</v>
      </c>
      <c r="CO36" s="64">
        <f t="shared" si="48"/>
        <v>0</v>
      </c>
      <c r="CP36" s="64">
        <f t="shared" si="49"/>
        <v>0</v>
      </c>
      <c r="CQ36" s="64">
        <f t="shared" si="50"/>
        <v>0</v>
      </c>
      <c r="CR36" s="148">
        <f t="shared" si="51"/>
        <v>0</v>
      </c>
      <c r="CS36" s="147">
        <v>0</v>
      </c>
      <c r="CT36" s="64">
        <f t="shared" si="52"/>
        <v>0</v>
      </c>
      <c r="CU36" s="64">
        <f t="shared" si="53"/>
        <v>0</v>
      </c>
      <c r="CV36" s="64">
        <f t="shared" si="54"/>
        <v>0</v>
      </c>
      <c r="CW36" s="64">
        <f t="shared" si="55"/>
        <v>0</v>
      </c>
      <c r="CX36" s="64">
        <f t="shared" si="148"/>
        <v>0</v>
      </c>
      <c r="CY36" s="64">
        <f t="shared" si="149"/>
        <v>0</v>
      </c>
      <c r="CZ36" s="64">
        <f t="shared" si="150"/>
        <v>0</v>
      </c>
      <c r="DA36" s="64">
        <f t="shared" si="151"/>
        <v>0</v>
      </c>
      <c r="DB36" s="64">
        <f t="shared" si="152"/>
        <v>0</v>
      </c>
      <c r="DC36" s="64">
        <f t="shared" si="56"/>
        <v>0</v>
      </c>
      <c r="DD36" s="64">
        <f t="shared" si="57"/>
        <v>0</v>
      </c>
      <c r="DE36" s="64">
        <f t="shared" si="58"/>
        <v>0</v>
      </c>
      <c r="DF36" s="64">
        <f t="shared" si="59"/>
        <v>0</v>
      </c>
      <c r="DG36" s="148">
        <f t="shared" si="60"/>
        <v>0</v>
      </c>
      <c r="DH36" s="147">
        <v>0</v>
      </c>
      <c r="DI36" s="64">
        <f t="shared" si="61"/>
        <v>0</v>
      </c>
      <c r="DJ36" s="64">
        <f t="shared" si="62"/>
        <v>0</v>
      </c>
      <c r="DK36" s="64">
        <f t="shared" si="63"/>
        <v>0</v>
      </c>
      <c r="DL36" s="64">
        <f t="shared" si="64"/>
        <v>0</v>
      </c>
      <c r="DM36" s="64">
        <f t="shared" si="153"/>
        <v>0</v>
      </c>
      <c r="DN36" s="64">
        <f t="shared" si="154"/>
        <v>0</v>
      </c>
      <c r="DO36" s="64">
        <f t="shared" si="155"/>
        <v>0</v>
      </c>
      <c r="DP36" s="64">
        <f t="shared" si="156"/>
        <v>0</v>
      </c>
      <c r="DQ36" s="64">
        <f t="shared" si="157"/>
        <v>0</v>
      </c>
      <c r="DR36" s="64">
        <f t="shared" si="65"/>
        <v>0</v>
      </c>
      <c r="DS36" s="64">
        <f t="shared" si="66"/>
        <v>0</v>
      </c>
      <c r="DT36" s="64">
        <f t="shared" si="67"/>
        <v>0</v>
      </c>
      <c r="DU36" s="64">
        <f t="shared" si="68"/>
        <v>0</v>
      </c>
      <c r="DV36" s="148">
        <f t="shared" si="69"/>
        <v>0</v>
      </c>
      <c r="DW36" s="147">
        <v>0</v>
      </c>
      <c r="DX36" s="64">
        <f t="shared" si="70"/>
        <v>0</v>
      </c>
      <c r="DY36" s="64">
        <f t="shared" si="71"/>
        <v>0</v>
      </c>
      <c r="DZ36" s="64">
        <f t="shared" si="72"/>
        <v>0</v>
      </c>
      <c r="EA36" s="64">
        <f t="shared" si="73"/>
        <v>0</v>
      </c>
      <c r="EB36" s="64">
        <f t="shared" si="158"/>
        <v>0</v>
      </c>
      <c r="EC36" s="64">
        <f t="shared" si="159"/>
        <v>0</v>
      </c>
      <c r="ED36" s="64">
        <f t="shared" si="160"/>
        <v>0</v>
      </c>
      <c r="EE36" s="64">
        <f t="shared" si="161"/>
        <v>0</v>
      </c>
      <c r="EF36" s="64">
        <f t="shared" si="162"/>
        <v>0</v>
      </c>
      <c r="EG36" s="64">
        <f t="shared" si="74"/>
        <v>0</v>
      </c>
      <c r="EH36" s="64">
        <f t="shared" si="75"/>
        <v>0</v>
      </c>
      <c r="EI36" s="64">
        <f t="shared" si="76"/>
        <v>0</v>
      </c>
      <c r="EJ36" s="64">
        <f t="shared" si="77"/>
        <v>0</v>
      </c>
      <c r="EK36" s="148">
        <f t="shared" si="78"/>
        <v>0</v>
      </c>
      <c r="EL36" s="147">
        <v>0</v>
      </c>
      <c r="EM36" s="64">
        <f t="shared" si="79"/>
        <v>0</v>
      </c>
      <c r="EN36" s="64">
        <f t="shared" si="80"/>
        <v>0</v>
      </c>
      <c r="EO36" s="64">
        <f t="shared" si="81"/>
        <v>0</v>
      </c>
      <c r="EP36" s="64">
        <f t="shared" si="82"/>
        <v>0</v>
      </c>
      <c r="EQ36" s="64">
        <f t="shared" si="163"/>
        <v>0</v>
      </c>
      <c r="ER36" s="64">
        <f t="shared" si="164"/>
        <v>0</v>
      </c>
      <c r="ES36" s="64">
        <f t="shared" si="165"/>
        <v>0</v>
      </c>
      <c r="ET36" s="64">
        <f t="shared" si="166"/>
        <v>0</v>
      </c>
      <c r="EU36" s="64">
        <f t="shared" si="167"/>
        <v>0</v>
      </c>
      <c r="EV36" s="64">
        <f t="shared" si="83"/>
        <v>0</v>
      </c>
      <c r="EW36" s="64">
        <f t="shared" si="84"/>
        <v>0</v>
      </c>
      <c r="EX36" s="64">
        <f t="shared" si="85"/>
        <v>0</v>
      </c>
      <c r="EY36" s="64">
        <f t="shared" si="86"/>
        <v>0</v>
      </c>
      <c r="EZ36" s="148">
        <f t="shared" si="87"/>
        <v>0</v>
      </c>
      <c r="FA36" s="147">
        <v>0</v>
      </c>
      <c r="FB36" s="64">
        <f t="shared" si="88"/>
        <v>0</v>
      </c>
      <c r="FC36" s="64">
        <f t="shared" si="89"/>
        <v>0</v>
      </c>
      <c r="FD36" s="64">
        <f t="shared" si="90"/>
        <v>0</v>
      </c>
      <c r="FE36" s="64">
        <f t="shared" si="91"/>
        <v>0</v>
      </c>
      <c r="FF36" s="64">
        <f t="shared" si="168"/>
        <v>0</v>
      </c>
      <c r="FG36" s="64">
        <f t="shared" si="169"/>
        <v>0</v>
      </c>
      <c r="FH36" s="64">
        <f t="shared" si="170"/>
        <v>0</v>
      </c>
      <c r="FI36" s="64">
        <f t="shared" si="171"/>
        <v>0</v>
      </c>
      <c r="FJ36" s="64">
        <f t="shared" si="172"/>
        <v>0</v>
      </c>
      <c r="FK36" s="64">
        <f t="shared" si="92"/>
        <v>0</v>
      </c>
      <c r="FL36" s="64">
        <f t="shared" si="93"/>
        <v>0</v>
      </c>
      <c r="FM36" s="64">
        <f t="shared" si="94"/>
        <v>0</v>
      </c>
      <c r="FN36" s="64">
        <f t="shared" si="95"/>
        <v>0</v>
      </c>
      <c r="FO36" s="148">
        <f t="shared" si="96"/>
        <v>0</v>
      </c>
      <c r="FP36" s="147">
        <v>0</v>
      </c>
      <c r="FQ36" s="64">
        <f t="shared" si="97"/>
        <v>0</v>
      </c>
      <c r="FR36" s="64">
        <f t="shared" si="98"/>
        <v>0</v>
      </c>
      <c r="FS36" s="64">
        <f t="shared" si="99"/>
        <v>0</v>
      </c>
      <c r="FT36" s="64">
        <f t="shared" si="100"/>
        <v>0</v>
      </c>
      <c r="FU36" s="64">
        <f t="shared" si="173"/>
        <v>0</v>
      </c>
      <c r="FV36" s="64">
        <f t="shared" si="174"/>
        <v>0</v>
      </c>
      <c r="FW36" s="64">
        <f t="shared" si="175"/>
        <v>0</v>
      </c>
      <c r="FX36" s="64">
        <f t="shared" si="176"/>
        <v>0</v>
      </c>
      <c r="FY36" s="64">
        <f t="shared" si="177"/>
        <v>0</v>
      </c>
      <c r="FZ36" s="64">
        <f t="shared" si="101"/>
        <v>0</v>
      </c>
      <c r="GA36" s="64">
        <f t="shared" si="102"/>
        <v>0</v>
      </c>
      <c r="GB36" s="64">
        <f t="shared" si="103"/>
        <v>0</v>
      </c>
      <c r="GC36" s="64">
        <f t="shared" si="104"/>
        <v>0</v>
      </c>
      <c r="GD36" s="148">
        <f t="shared" si="105"/>
        <v>0</v>
      </c>
      <c r="GE36" s="147">
        <v>0</v>
      </c>
      <c r="GF36" s="64">
        <f t="shared" si="106"/>
        <v>0</v>
      </c>
      <c r="GG36" s="64">
        <f t="shared" si="107"/>
        <v>0</v>
      </c>
      <c r="GH36" s="64">
        <f t="shared" si="108"/>
        <v>0</v>
      </c>
      <c r="GI36" s="64">
        <f t="shared" si="109"/>
        <v>0</v>
      </c>
      <c r="GJ36" s="64">
        <f t="shared" si="178"/>
        <v>0</v>
      </c>
      <c r="GK36" s="64">
        <f t="shared" si="179"/>
        <v>0</v>
      </c>
      <c r="GL36" s="64">
        <f t="shared" si="180"/>
        <v>0</v>
      </c>
      <c r="GM36" s="64">
        <f t="shared" si="181"/>
        <v>0</v>
      </c>
      <c r="GN36" s="64">
        <f t="shared" si="182"/>
        <v>0</v>
      </c>
      <c r="GO36" s="64">
        <f t="shared" si="110"/>
        <v>0</v>
      </c>
      <c r="GP36" s="64">
        <f t="shared" si="111"/>
        <v>0</v>
      </c>
      <c r="GQ36" s="64">
        <f t="shared" si="112"/>
        <v>0</v>
      </c>
      <c r="GR36" s="64">
        <f t="shared" si="113"/>
        <v>0</v>
      </c>
      <c r="GS36" s="148">
        <f t="shared" si="114"/>
        <v>0</v>
      </c>
    </row>
    <row r="37" spans="1:201" ht="30" x14ac:dyDescent="0.2">
      <c r="A37" s="104">
        <v>31</v>
      </c>
      <c r="B37" s="3" t="s">
        <v>27</v>
      </c>
      <c r="C37" s="71">
        <v>441457</v>
      </c>
      <c r="D37" s="71">
        <v>381037</v>
      </c>
      <c r="E37" s="71">
        <f t="shared" si="0"/>
        <v>0.53672975122006972</v>
      </c>
      <c r="F37" s="105">
        <f t="shared" si="1"/>
        <v>0.46327024877993028</v>
      </c>
      <c r="G37" s="147">
        <v>0</v>
      </c>
      <c r="H37" s="64">
        <f t="shared" si="2"/>
        <v>0</v>
      </c>
      <c r="I37" s="64">
        <f t="shared" si="3"/>
        <v>0</v>
      </c>
      <c r="J37" s="64">
        <f t="shared" si="4"/>
        <v>0</v>
      </c>
      <c r="K37" s="64">
        <f t="shared" si="5"/>
        <v>0</v>
      </c>
      <c r="L37" s="64">
        <f t="shared" si="115"/>
        <v>0</v>
      </c>
      <c r="M37" s="64">
        <f t="shared" si="116"/>
        <v>0</v>
      </c>
      <c r="N37" s="64">
        <f t="shared" si="117"/>
        <v>0</v>
      </c>
      <c r="O37" s="64">
        <f t="shared" si="118"/>
        <v>0</v>
      </c>
      <c r="P37" s="64">
        <f t="shared" si="119"/>
        <v>0</v>
      </c>
      <c r="Q37" s="64">
        <f t="shared" si="6"/>
        <v>0</v>
      </c>
      <c r="R37" s="64">
        <f t="shared" si="7"/>
        <v>0</v>
      </c>
      <c r="S37" s="64">
        <f t="shared" si="8"/>
        <v>0</v>
      </c>
      <c r="T37" s="64">
        <f t="shared" si="9"/>
        <v>0</v>
      </c>
      <c r="U37" s="148">
        <f t="shared" si="10"/>
        <v>0</v>
      </c>
      <c r="V37" s="147">
        <v>0</v>
      </c>
      <c r="W37" s="64">
        <f t="shared" si="11"/>
        <v>0</v>
      </c>
      <c r="X37" s="64">
        <f t="shared" si="12"/>
        <v>0</v>
      </c>
      <c r="Y37" s="64">
        <f t="shared" si="13"/>
        <v>0</v>
      </c>
      <c r="Z37" s="64">
        <f t="shared" si="14"/>
        <v>0</v>
      </c>
      <c r="AA37" s="64">
        <f t="shared" si="120"/>
        <v>0</v>
      </c>
      <c r="AB37" s="64">
        <f t="shared" si="121"/>
        <v>0</v>
      </c>
      <c r="AC37" s="64">
        <f t="shared" si="122"/>
        <v>0</v>
      </c>
      <c r="AD37" s="64">
        <f t="shared" si="123"/>
        <v>0</v>
      </c>
      <c r="AE37" s="64">
        <f t="shared" si="124"/>
        <v>0</v>
      </c>
      <c r="AF37" s="64">
        <f t="shared" si="15"/>
        <v>0</v>
      </c>
      <c r="AG37" s="64">
        <f t="shared" si="16"/>
        <v>0</v>
      </c>
      <c r="AH37" s="64">
        <f t="shared" si="17"/>
        <v>0</v>
      </c>
      <c r="AI37" s="64">
        <f t="shared" si="18"/>
        <v>0</v>
      </c>
      <c r="AJ37" s="148">
        <f t="shared" si="19"/>
        <v>0</v>
      </c>
      <c r="AK37" s="147">
        <v>0</v>
      </c>
      <c r="AL37" s="64">
        <f t="shared" si="20"/>
        <v>0</v>
      </c>
      <c r="AM37" s="64">
        <f t="shared" si="21"/>
        <v>0</v>
      </c>
      <c r="AN37" s="64">
        <f t="shared" si="22"/>
        <v>0</v>
      </c>
      <c r="AO37" s="64">
        <f t="shared" si="23"/>
        <v>0</v>
      </c>
      <c r="AP37" s="64">
        <f t="shared" si="125"/>
        <v>0</v>
      </c>
      <c r="AQ37" s="64">
        <f t="shared" si="126"/>
        <v>0</v>
      </c>
      <c r="AR37" s="64">
        <f t="shared" si="127"/>
        <v>0</v>
      </c>
      <c r="AS37" s="64">
        <f t="shared" si="128"/>
        <v>0</v>
      </c>
      <c r="AT37" s="64">
        <f t="shared" si="129"/>
        <v>0</v>
      </c>
      <c r="AU37" s="64">
        <f t="shared" si="24"/>
        <v>0</v>
      </c>
      <c r="AV37" s="64">
        <f t="shared" si="25"/>
        <v>0</v>
      </c>
      <c r="AW37" s="64">
        <f t="shared" si="26"/>
        <v>0</v>
      </c>
      <c r="AX37" s="64">
        <f t="shared" si="27"/>
        <v>0</v>
      </c>
      <c r="AY37" s="148">
        <f t="shared" si="28"/>
        <v>0</v>
      </c>
      <c r="AZ37" s="147">
        <v>0</v>
      </c>
      <c r="BA37" s="64">
        <f t="shared" si="29"/>
        <v>0</v>
      </c>
      <c r="BB37" s="64">
        <f t="shared" si="30"/>
        <v>0</v>
      </c>
      <c r="BC37" s="64">
        <f t="shared" si="31"/>
        <v>0</v>
      </c>
      <c r="BD37" s="64">
        <f t="shared" si="32"/>
        <v>0</v>
      </c>
      <c r="BE37" s="18">
        <f t="shared" si="130"/>
        <v>0</v>
      </c>
      <c r="BF37" s="18">
        <f t="shared" si="131"/>
        <v>0</v>
      </c>
      <c r="BG37" s="18">
        <f t="shared" si="132"/>
        <v>0</v>
      </c>
      <c r="BH37" s="18">
        <f t="shared" si="133"/>
        <v>0</v>
      </c>
      <c r="BI37" s="18">
        <f t="shared" si="134"/>
        <v>0</v>
      </c>
      <c r="BJ37" s="18">
        <f t="shared" si="33"/>
        <v>0</v>
      </c>
      <c r="BK37" s="18">
        <f t="shared" si="34"/>
        <v>0</v>
      </c>
      <c r="BL37" s="18">
        <f t="shared" si="35"/>
        <v>0</v>
      </c>
      <c r="BM37" s="18">
        <f t="shared" si="36"/>
        <v>0</v>
      </c>
      <c r="BN37" s="85">
        <f t="shared" si="37"/>
        <v>0</v>
      </c>
      <c r="BO37" s="147">
        <v>11099825.199999999</v>
      </c>
      <c r="BP37" s="64">
        <f t="shared" si="183"/>
        <v>2774956</v>
      </c>
      <c r="BQ37" s="64">
        <f t="shared" si="184"/>
        <v>2774956</v>
      </c>
      <c r="BR37" s="64">
        <f t="shared" si="185"/>
        <v>2774956</v>
      </c>
      <c r="BS37" s="64">
        <f t="shared" si="186"/>
        <v>2774957.1999999993</v>
      </c>
      <c r="BT37" s="64">
        <f t="shared" si="136"/>
        <v>5957606</v>
      </c>
      <c r="BU37" s="64">
        <f t="shared" si="187"/>
        <v>1489402</v>
      </c>
      <c r="BV37" s="64">
        <f t="shared" si="188"/>
        <v>1489402</v>
      </c>
      <c r="BW37" s="64">
        <f t="shared" si="189"/>
        <v>1489402</v>
      </c>
      <c r="BX37" s="64">
        <f t="shared" si="190"/>
        <v>1489400</v>
      </c>
      <c r="BY37" s="64">
        <f t="shared" si="38"/>
        <v>5142219.1999999993</v>
      </c>
      <c r="BZ37" s="64">
        <f t="shared" si="191"/>
        <v>1285555</v>
      </c>
      <c r="CA37" s="64">
        <f t="shared" si="192"/>
        <v>1285555</v>
      </c>
      <c r="CB37" s="64">
        <f t="shared" si="193"/>
        <v>1285555</v>
      </c>
      <c r="CC37" s="148">
        <f t="shared" si="194"/>
        <v>1285554.1999999993</v>
      </c>
      <c r="CD37" s="147">
        <v>0</v>
      </c>
      <c r="CE37" s="64">
        <f t="shared" si="43"/>
        <v>0</v>
      </c>
      <c r="CF37" s="64">
        <f t="shared" si="44"/>
        <v>0</v>
      </c>
      <c r="CG37" s="64">
        <f t="shared" si="45"/>
        <v>0</v>
      </c>
      <c r="CH37" s="64">
        <f t="shared" si="46"/>
        <v>0</v>
      </c>
      <c r="CI37" s="64">
        <f t="shared" si="143"/>
        <v>0</v>
      </c>
      <c r="CJ37" s="64">
        <f t="shared" si="144"/>
        <v>0</v>
      </c>
      <c r="CK37" s="64">
        <f t="shared" si="145"/>
        <v>0</v>
      </c>
      <c r="CL37" s="64">
        <f t="shared" si="146"/>
        <v>0</v>
      </c>
      <c r="CM37" s="64">
        <f t="shared" si="147"/>
        <v>0</v>
      </c>
      <c r="CN37" s="64">
        <f t="shared" si="47"/>
        <v>0</v>
      </c>
      <c r="CO37" s="64">
        <f t="shared" si="48"/>
        <v>0</v>
      </c>
      <c r="CP37" s="64">
        <f t="shared" si="49"/>
        <v>0</v>
      </c>
      <c r="CQ37" s="64">
        <f t="shared" si="50"/>
        <v>0</v>
      </c>
      <c r="CR37" s="148">
        <f t="shared" si="51"/>
        <v>0</v>
      </c>
      <c r="CS37" s="147">
        <v>0</v>
      </c>
      <c r="CT37" s="64">
        <f t="shared" si="52"/>
        <v>0</v>
      </c>
      <c r="CU37" s="64">
        <f t="shared" si="53"/>
        <v>0</v>
      </c>
      <c r="CV37" s="64">
        <f t="shared" si="54"/>
        <v>0</v>
      </c>
      <c r="CW37" s="64">
        <f t="shared" si="55"/>
        <v>0</v>
      </c>
      <c r="CX37" s="64">
        <f t="shared" si="148"/>
        <v>0</v>
      </c>
      <c r="CY37" s="64">
        <f t="shared" si="149"/>
        <v>0</v>
      </c>
      <c r="CZ37" s="64">
        <f t="shared" si="150"/>
        <v>0</v>
      </c>
      <c r="DA37" s="64">
        <f t="shared" si="151"/>
        <v>0</v>
      </c>
      <c r="DB37" s="64">
        <f t="shared" si="152"/>
        <v>0</v>
      </c>
      <c r="DC37" s="64">
        <f t="shared" si="56"/>
        <v>0</v>
      </c>
      <c r="DD37" s="64">
        <f t="shared" si="57"/>
        <v>0</v>
      </c>
      <c r="DE37" s="64">
        <f t="shared" si="58"/>
        <v>0</v>
      </c>
      <c r="DF37" s="64">
        <f t="shared" si="59"/>
        <v>0</v>
      </c>
      <c r="DG37" s="148">
        <f t="shared" si="60"/>
        <v>0</v>
      </c>
      <c r="DH37" s="147">
        <v>0</v>
      </c>
      <c r="DI37" s="64">
        <f t="shared" si="61"/>
        <v>0</v>
      </c>
      <c r="DJ37" s="64">
        <f t="shared" si="62"/>
        <v>0</v>
      </c>
      <c r="DK37" s="64">
        <f t="shared" si="63"/>
        <v>0</v>
      </c>
      <c r="DL37" s="64">
        <f t="shared" si="64"/>
        <v>0</v>
      </c>
      <c r="DM37" s="64">
        <f t="shared" si="153"/>
        <v>0</v>
      </c>
      <c r="DN37" s="64">
        <f t="shared" si="154"/>
        <v>0</v>
      </c>
      <c r="DO37" s="64">
        <f t="shared" si="155"/>
        <v>0</v>
      </c>
      <c r="DP37" s="64">
        <f t="shared" si="156"/>
        <v>0</v>
      </c>
      <c r="DQ37" s="64">
        <f t="shared" si="157"/>
        <v>0</v>
      </c>
      <c r="DR37" s="64">
        <f t="shared" si="65"/>
        <v>0</v>
      </c>
      <c r="DS37" s="64">
        <f t="shared" si="66"/>
        <v>0</v>
      </c>
      <c r="DT37" s="64">
        <f t="shared" si="67"/>
        <v>0</v>
      </c>
      <c r="DU37" s="64">
        <f t="shared" si="68"/>
        <v>0</v>
      </c>
      <c r="DV37" s="148">
        <f t="shared" si="69"/>
        <v>0</v>
      </c>
      <c r="DW37" s="147">
        <v>0</v>
      </c>
      <c r="DX37" s="64">
        <f t="shared" si="70"/>
        <v>0</v>
      </c>
      <c r="DY37" s="64">
        <f t="shared" si="71"/>
        <v>0</v>
      </c>
      <c r="DZ37" s="64">
        <f t="shared" si="72"/>
        <v>0</v>
      </c>
      <c r="EA37" s="64">
        <f t="shared" si="73"/>
        <v>0</v>
      </c>
      <c r="EB37" s="64">
        <f t="shared" si="158"/>
        <v>0</v>
      </c>
      <c r="EC37" s="64">
        <f t="shared" si="159"/>
        <v>0</v>
      </c>
      <c r="ED37" s="64">
        <f t="shared" si="160"/>
        <v>0</v>
      </c>
      <c r="EE37" s="64">
        <f t="shared" si="161"/>
        <v>0</v>
      </c>
      <c r="EF37" s="64">
        <f t="shared" si="162"/>
        <v>0</v>
      </c>
      <c r="EG37" s="64">
        <f t="shared" si="74"/>
        <v>0</v>
      </c>
      <c r="EH37" s="64">
        <f t="shared" si="75"/>
        <v>0</v>
      </c>
      <c r="EI37" s="64">
        <f t="shared" si="76"/>
        <v>0</v>
      </c>
      <c r="EJ37" s="64">
        <f t="shared" si="77"/>
        <v>0</v>
      </c>
      <c r="EK37" s="148">
        <f t="shared" si="78"/>
        <v>0</v>
      </c>
      <c r="EL37" s="147">
        <v>0</v>
      </c>
      <c r="EM37" s="64">
        <f t="shared" si="79"/>
        <v>0</v>
      </c>
      <c r="EN37" s="64">
        <f t="shared" si="80"/>
        <v>0</v>
      </c>
      <c r="EO37" s="64">
        <f t="shared" si="81"/>
        <v>0</v>
      </c>
      <c r="EP37" s="64">
        <f t="shared" si="82"/>
        <v>0</v>
      </c>
      <c r="EQ37" s="64">
        <f t="shared" si="163"/>
        <v>0</v>
      </c>
      <c r="ER37" s="64">
        <f t="shared" si="164"/>
        <v>0</v>
      </c>
      <c r="ES37" s="64">
        <f t="shared" si="165"/>
        <v>0</v>
      </c>
      <c r="ET37" s="64">
        <f t="shared" si="166"/>
        <v>0</v>
      </c>
      <c r="EU37" s="64">
        <f t="shared" si="167"/>
        <v>0</v>
      </c>
      <c r="EV37" s="64">
        <f t="shared" si="83"/>
        <v>0</v>
      </c>
      <c r="EW37" s="64">
        <f t="shared" si="84"/>
        <v>0</v>
      </c>
      <c r="EX37" s="64">
        <f t="shared" si="85"/>
        <v>0</v>
      </c>
      <c r="EY37" s="64">
        <f t="shared" si="86"/>
        <v>0</v>
      </c>
      <c r="EZ37" s="148">
        <f t="shared" si="87"/>
        <v>0</v>
      </c>
      <c r="FA37" s="147">
        <v>0</v>
      </c>
      <c r="FB37" s="64">
        <f t="shared" si="88"/>
        <v>0</v>
      </c>
      <c r="FC37" s="64">
        <f t="shared" si="89"/>
        <v>0</v>
      </c>
      <c r="FD37" s="64">
        <f t="shared" si="90"/>
        <v>0</v>
      </c>
      <c r="FE37" s="64">
        <f t="shared" si="91"/>
        <v>0</v>
      </c>
      <c r="FF37" s="64">
        <f t="shared" si="168"/>
        <v>0</v>
      </c>
      <c r="FG37" s="64">
        <f t="shared" si="169"/>
        <v>0</v>
      </c>
      <c r="FH37" s="64">
        <f t="shared" si="170"/>
        <v>0</v>
      </c>
      <c r="FI37" s="64">
        <f t="shared" si="171"/>
        <v>0</v>
      </c>
      <c r="FJ37" s="64">
        <f t="shared" si="172"/>
        <v>0</v>
      </c>
      <c r="FK37" s="64">
        <f t="shared" si="92"/>
        <v>0</v>
      </c>
      <c r="FL37" s="64">
        <f t="shared" si="93"/>
        <v>0</v>
      </c>
      <c r="FM37" s="64">
        <f t="shared" si="94"/>
        <v>0</v>
      </c>
      <c r="FN37" s="64">
        <f t="shared" si="95"/>
        <v>0</v>
      </c>
      <c r="FO37" s="148">
        <f t="shared" si="96"/>
        <v>0</v>
      </c>
      <c r="FP37" s="147">
        <v>0</v>
      </c>
      <c r="FQ37" s="64">
        <f t="shared" si="97"/>
        <v>0</v>
      </c>
      <c r="FR37" s="64">
        <f t="shared" si="98"/>
        <v>0</v>
      </c>
      <c r="FS37" s="64">
        <f t="shared" si="99"/>
        <v>0</v>
      </c>
      <c r="FT37" s="64">
        <f t="shared" si="100"/>
        <v>0</v>
      </c>
      <c r="FU37" s="64">
        <f t="shared" si="173"/>
        <v>0</v>
      </c>
      <c r="FV37" s="64">
        <f t="shared" si="174"/>
        <v>0</v>
      </c>
      <c r="FW37" s="64">
        <f t="shared" si="175"/>
        <v>0</v>
      </c>
      <c r="FX37" s="64">
        <f t="shared" si="176"/>
        <v>0</v>
      </c>
      <c r="FY37" s="64">
        <f t="shared" si="177"/>
        <v>0</v>
      </c>
      <c r="FZ37" s="64">
        <f t="shared" si="101"/>
        <v>0</v>
      </c>
      <c r="GA37" s="64">
        <f t="shared" si="102"/>
        <v>0</v>
      </c>
      <c r="GB37" s="64">
        <f t="shared" si="103"/>
        <v>0</v>
      </c>
      <c r="GC37" s="64">
        <f t="shared" si="104"/>
        <v>0</v>
      </c>
      <c r="GD37" s="148">
        <f t="shared" si="105"/>
        <v>0</v>
      </c>
      <c r="GE37" s="147">
        <v>0</v>
      </c>
      <c r="GF37" s="64">
        <f t="shared" si="106"/>
        <v>0</v>
      </c>
      <c r="GG37" s="64">
        <f t="shared" si="107"/>
        <v>0</v>
      </c>
      <c r="GH37" s="64">
        <f t="shared" si="108"/>
        <v>0</v>
      </c>
      <c r="GI37" s="64">
        <f t="shared" si="109"/>
        <v>0</v>
      </c>
      <c r="GJ37" s="64">
        <f t="shared" si="178"/>
        <v>0</v>
      </c>
      <c r="GK37" s="64">
        <f t="shared" si="179"/>
        <v>0</v>
      </c>
      <c r="GL37" s="64">
        <f t="shared" si="180"/>
        <v>0</v>
      </c>
      <c r="GM37" s="64">
        <f t="shared" si="181"/>
        <v>0</v>
      </c>
      <c r="GN37" s="64">
        <f t="shared" si="182"/>
        <v>0</v>
      </c>
      <c r="GO37" s="64">
        <f t="shared" si="110"/>
        <v>0</v>
      </c>
      <c r="GP37" s="64">
        <f t="shared" si="111"/>
        <v>0</v>
      </c>
      <c r="GQ37" s="64">
        <f t="shared" si="112"/>
        <v>0</v>
      </c>
      <c r="GR37" s="64">
        <f t="shared" si="113"/>
        <v>0</v>
      </c>
      <c r="GS37" s="148">
        <f t="shared" si="114"/>
        <v>0</v>
      </c>
    </row>
    <row r="38" spans="1:201" x14ac:dyDescent="0.2">
      <c r="A38" s="104">
        <v>32</v>
      </c>
      <c r="B38" s="3" t="s">
        <v>28</v>
      </c>
      <c r="C38" s="71">
        <v>441457</v>
      </c>
      <c r="D38" s="71">
        <v>381037</v>
      </c>
      <c r="E38" s="71">
        <f t="shared" si="0"/>
        <v>0.53672975122006972</v>
      </c>
      <c r="F38" s="105">
        <f t="shared" si="1"/>
        <v>0.46327024877993028</v>
      </c>
      <c r="G38" s="147">
        <v>0</v>
      </c>
      <c r="H38" s="64">
        <f t="shared" si="2"/>
        <v>0</v>
      </c>
      <c r="I38" s="64">
        <f t="shared" si="3"/>
        <v>0</v>
      </c>
      <c r="J38" s="64">
        <f t="shared" si="4"/>
        <v>0</v>
      </c>
      <c r="K38" s="64">
        <f t="shared" si="5"/>
        <v>0</v>
      </c>
      <c r="L38" s="64">
        <f t="shared" si="115"/>
        <v>0</v>
      </c>
      <c r="M38" s="64">
        <f t="shared" si="116"/>
        <v>0</v>
      </c>
      <c r="N38" s="64">
        <f t="shared" si="117"/>
        <v>0</v>
      </c>
      <c r="O38" s="64">
        <f t="shared" si="118"/>
        <v>0</v>
      </c>
      <c r="P38" s="64">
        <f t="shared" si="119"/>
        <v>0</v>
      </c>
      <c r="Q38" s="64">
        <f t="shared" si="6"/>
        <v>0</v>
      </c>
      <c r="R38" s="64">
        <f t="shared" si="7"/>
        <v>0</v>
      </c>
      <c r="S38" s="64">
        <f t="shared" si="8"/>
        <v>0</v>
      </c>
      <c r="T38" s="64">
        <f t="shared" si="9"/>
        <v>0</v>
      </c>
      <c r="U38" s="148">
        <f t="shared" si="10"/>
        <v>0</v>
      </c>
      <c r="V38" s="147">
        <v>0</v>
      </c>
      <c r="W38" s="64">
        <f t="shared" si="11"/>
        <v>0</v>
      </c>
      <c r="X38" s="64">
        <f t="shared" si="12"/>
        <v>0</v>
      </c>
      <c r="Y38" s="64">
        <f t="shared" si="13"/>
        <v>0</v>
      </c>
      <c r="Z38" s="64">
        <f t="shared" si="14"/>
        <v>0</v>
      </c>
      <c r="AA38" s="64">
        <f t="shared" si="120"/>
        <v>0</v>
      </c>
      <c r="AB38" s="64">
        <f t="shared" si="121"/>
        <v>0</v>
      </c>
      <c r="AC38" s="64">
        <f t="shared" si="122"/>
        <v>0</v>
      </c>
      <c r="AD38" s="64">
        <f t="shared" si="123"/>
        <v>0</v>
      </c>
      <c r="AE38" s="64">
        <f t="shared" si="124"/>
        <v>0</v>
      </c>
      <c r="AF38" s="64">
        <f t="shared" si="15"/>
        <v>0</v>
      </c>
      <c r="AG38" s="64">
        <f t="shared" si="16"/>
        <v>0</v>
      </c>
      <c r="AH38" s="64">
        <f t="shared" si="17"/>
        <v>0</v>
      </c>
      <c r="AI38" s="64">
        <f t="shared" si="18"/>
        <v>0</v>
      </c>
      <c r="AJ38" s="148">
        <f t="shared" si="19"/>
        <v>0</v>
      </c>
      <c r="AK38" s="147">
        <v>0</v>
      </c>
      <c r="AL38" s="64">
        <f t="shared" si="20"/>
        <v>0</v>
      </c>
      <c r="AM38" s="64">
        <f t="shared" si="21"/>
        <v>0</v>
      </c>
      <c r="AN38" s="64">
        <f t="shared" si="22"/>
        <v>0</v>
      </c>
      <c r="AO38" s="64">
        <f t="shared" si="23"/>
        <v>0</v>
      </c>
      <c r="AP38" s="64">
        <f t="shared" si="125"/>
        <v>0</v>
      </c>
      <c r="AQ38" s="64">
        <f t="shared" si="126"/>
        <v>0</v>
      </c>
      <c r="AR38" s="64">
        <f t="shared" si="127"/>
        <v>0</v>
      </c>
      <c r="AS38" s="64">
        <f t="shared" si="128"/>
        <v>0</v>
      </c>
      <c r="AT38" s="64">
        <f t="shared" si="129"/>
        <v>0</v>
      </c>
      <c r="AU38" s="64">
        <f t="shared" si="24"/>
        <v>0</v>
      </c>
      <c r="AV38" s="64">
        <f t="shared" si="25"/>
        <v>0</v>
      </c>
      <c r="AW38" s="64">
        <f t="shared" si="26"/>
        <v>0</v>
      </c>
      <c r="AX38" s="64">
        <f t="shared" si="27"/>
        <v>0</v>
      </c>
      <c r="AY38" s="148">
        <f t="shared" si="28"/>
        <v>0</v>
      </c>
      <c r="AZ38" s="147">
        <v>0</v>
      </c>
      <c r="BA38" s="64">
        <f t="shared" si="29"/>
        <v>0</v>
      </c>
      <c r="BB38" s="64">
        <f t="shared" si="30"/>
        <v>0</v>
      </c>
      <c r="BC38" s="64">
        <f t="shared" si="31"/>
        <v>0</v>
      </c>
      <c r="BD38" s="64">
        <f t="shared" si="32"/>
        <v>0</v>
      </c>
      <c r="BE38" s="18">
        <f t="shared" si="130"/>
        <v>0</v>
      </c>
      <c r="BF38" s="18">
        <f t="shared" si="131"/>
        <v>0</v>
      </c>
      <c r="BG38" s="18">
        <f t="shared" si="132"/>
        <v>0</v>
      </c>
      <c r="BH38" s="18">
        <f t="shared" si="133"/>
        <v>0</v>
      </c>
      <c r="BI38" s="18">
        <f t="shared" si="134"/>
        <v>0</v>
      </c>
      <c r="BJ38" s="18">
        <f t="shared" si="33"/>
        <v>0</v>
      </c>
      <c r="BK38" s="18">
        <f t="shared" si="34"/>
        <v>0</v>
      </c>
      <c r="BL38" s="18">
        <f t="shared" si="35"/>
        <v>0</v>
      </c>
      <c r="BM38" s="18">
        <f t="shared" si="36"/>
        <v>0</v>
      </c>
      <c r="BN38" s="85">
        <f t="shared" si="37"/>
        <v>0</v>
      </c>
      <c r="BO38" s="147">
        <v>0</v>
      </c>
      <c r="BP38" s="64">
        <f t="shared" si="183"/>
        <v>0</v>
      </c>
      <c r="BQ38" s="64">
        <f t="shared" si="184"/>
        <v>0</v>
      </c>
      <c r="BR38" s="64">
        <f t="shared" si="185"/>
        <v>0</v>
      </c>
      <c r="BS38" s="64">
        <f t="shared" si="186"/>
        <v>0</v>
      </c>
      <c r="BT38" s="64">
        <f t="shared" si="136"/>
        <v>0</v>
      </c>
      <c r="BU38" s="64">
        <f t="shared" si="187"/>
        <v>0</v>
      </c>
      <c r="BV38" s="64">
        <f t="shared" si="188"/>
        <v>0</v>
      </c>
      <c r="BW38" s="64">
        <f t="shared" si="189"/>
        <v>0</v>
      </c>
      <c r="BX38" s="64">
        <f t="shared" si="190"/>
        <v>0</v>
      </c>
      <c r="BY38" s="64">
        <f t="shared" si="38"/>
        <v>0</v>
      </c>
      <c r="BZ38" s="64">
        <f t="shared" si="191"/>
        <v>0</v>
      </c>
      <c r="CA38" s="64">
        <f t="shared" si="192"/>
        <v>0</v>
      </c>
      <c r="CB38" s="64">
        <f t="shared" si="193"/>
        <v>0</v>
      </c>
      <c r="CC38" s="148">
        <f t="shared" si="194"/>
        <v>0</v>
      </c>
      <c r="CD38" s="147">
        <v>0</v>
      </c>
      <c r="CE38" s="64">
        <f t="shared" si="43"/>
        <v>0</v>
      </c>
      <c r="CF38" s="64">
        <f t="shared" si="44"/>
        <v>0</v>
      </c>
      <c r="CG38" s="64">
        <f t="shared" si="45"/>
        <v>0</v>
      </c>
      <c r="CH38" s="64">
        <f t="shared" si="46"/>
        <v>0</v>
      </c>
      <c r="CI38" s="64">
        <f t="shared" si="143"/>
        <v>0</v>
      </c>
      <c r="CJ38" s="64">
        <f t="shared" si="144"/>
        <v>0</v>
      </c>
      <c r="CK38" s="64">
        <f t="shared" si="145"/>
        <v>0</v>
      </c>
      <c r="CL38" s="64">
        <f t="shared" si="146"/>
        <v>0</v>
      </c>
      <c r="CM38" s="64">
        <f t="shared" si="147"/>
        <v>0</v>
      </c>
      <c r="CN38" s="64">
        <f t="shared" si="47"/>
        <v>0</v>
      </c>
      <c r="CO38" s="64">
        <f t="shared" si="48"/>
        <v>0</v>
      </c>
      <c r="CP38" s="64">
        <f t="shared" si="49"/>
        <v>0</v>
      </c>
      <c r="CQ38" s="64">
        <f t="shared" si="50"/>
        <v>0</v>
      </c>
      <c r="CR38" s="148">
        <f t="shared" si="51"/>
        <v>0</v>
      </c>
      <c r="CS38" s="147">
        <v>0</v>
      </c>
      <c r="CT38" s="64">
        <f t="shared" si="52"/>
        <v>0</v>
      </c>
      <c r="CU38" s="64">
        <f t="shared" si="53"/>
        <v>0</v>
      </c>
      <c r="CV38" s="64">
        <f t="shared" si="54"/>
        <v>0</v>
      </c>
      <c r="CW38" s="64">
        <f t="shared" si="55"/>
        <v>0</v>
      </c>
      <c r="CX38" s="64">
        <f t="shared" si="148"/>
        <v>0</v>
      </c>
      <c r="CY38" s="64">
        <f t="shared" si="149"/>
        <v>0</v>
      </c>
      <c r="CZ38" s="64">
        <f t="shared" si="150"/>
        <v>0</v>
      </c>
      <c r="DA38" s="64">
        <f t="shared" si="151"/>
        <v>0</v>
      </c>
      <c r="DB38" s="64">
        <f t="shared" si="152"/>
        <v>0</v>
      </c>
      <c r="DC38" s="64">
        <f t="shared" si="56"/>
        <v>0</v>
      </c>
      <c r="DD38" s="64">
        <f t="shared" si="57"/>
        <v>0</v>
      </c>
      <c r="DE38" s="64">
        <f t="shared" si="58"/>
        <v>0</v>
      </c>
      <c r="DF38" s="64">
        <f t="shared" si="59"/>
        <v>0</v>
      </c>
      <c r="DG38" s="148">
        <f t="shared" si="60"/>
        <v>0</v>
      </c>
      <c r="DH38" s="147">
        <v>0</v>
      </c>
      <c r="DI38" s="64">
        <f t="shared" si="61"/>
        <v>0</v>
      </c>
      <c r="DJ38" s="64">
        <f t="shared" si="62"/>
        <v>0</v>
      </c>
      <c r="DK38" s="64">
        <f t="shared" si="63"/>
        <v>0</v>
      </c>
      <c r="DL38" s="64">
        <f t="shared" si="64"/>
        <v>0</v>
      </c>
      <c r="DM38" s="64">
        <f t="shared" si="153"/>
        <v>0</v>
      </c>
      <c r="DN38" s="64">
        <f t="shared" si="154"/>
        <v>0</v>
      </c>
      <c r="DO38" s="64">
        <f t="shared" si="155"/>
        <v>0</v>
      </c>
      <c r="DP38" s="64">
        <f t="shared" si="156"/>
        <v>0</v>
      </c>
      <c r="DQ38" s="64">
        <f t="shared" si="157"/>
        <v>0</v>
      </c>
      <c r="DR38" s="64">
        <f t="shared" si="65"/>
        <v>0</v>
      </c>
      <c r="DS38" s="64">
        <f t="shared" si="66"/>
        <v>0</v>
      </c>
      <c r="DT38" s="64">
        <f t="shared" si="67"/>
        <v>0</v>
      </c>
      <c r="DU38" s="64">
        <f t="shared" si="68"/>
        <v>0</v>
      </c>
      <c r="DV38" s="148">
        <f t="shared" si="69"/>
        <v>0</v>
      </c>
      <c r="DW38" s="147">
        <v>0</v>
      </c>
      <c r="DX38" s="64">
        <f t="shared" si="70"/>
        <v>0</v>
      </c>
      <c r="DY38" s="64">
        <f t="shared" si="71"/>
        <v>0</v>
      </c>
      <c r="DZ38" s="64">
        <f t="shared" si="72"/>
        <v>0</v>
      </c>
      <c r="EA38" s="64">
        <f t="shared" si="73"/>
        <v>0</v>
      </c>
      <c r="EB38" s="64">
        <f t="shared" si="158"/>
        <v>0</v>
      </c>
      <c r="EC38" s="64">
        <f t="shared" si="159"/>
        <v>0</v>
      </c>
      <c r="ED38" s="64">
        <f t="shared" si="160"/>
        <v>0</v>
      </c>
      <c r="EE38" s="64">
        <f t="shared" si="161"/>
        <v>0</v>
      </c>
      <c r="EF38" s="64">
        <f t="shared" si="162"/>
        <v>0</v>
      </c>
      <c r="EG38" s="64">
        <f t="shared" si="74"/>
        <v>0</v>
      </c>
      <c r="EH38" s="64">
        <f t="shared" si="75"/>
        <v>0</v>
      </c>
      <c r="EI38" s="64">
        <f t="shared" si="76"/>
        <v>0</v>
      </c>
      <c r="EJ38" s="64">
        <f t="shared" si="77"/>
        <v>0</v>
      </c>
      <c r="EK38" s="148">
        <f t="shared" si="78"/>
        <v>0</v>
      </c>
      <c r="EL38" s="147">
        <v>0</v>
      </c>
      <c r="EM38" s="64">
        <f t="shared" si="79"/>
        <v>0</v>
      </c>
      <c r="EN38" s="64">
        <f t="shared" si="80"/>
        <v>0</v>
      </c>
      <c r="EO38" s="64">
        <f t="shared" si="81"/>
        <v>0</v>
      </c>
      <c r="EP38" s="64">
        <f t="shared" si="82"/>
        <v>0</v>
      </c>
      <c r="EQ38" s="64">
        <f t="shared" si="163"/>
        <v>0</v>
      </c>
      <c r="ER38" s="64">
        <f t="shared" si="164"/>
        <v>0</v>
      </c>
      <c r="ES38" s="64">
        <f t="shared" si="165"/>
        <v>0</v>
      </c>
      <c r="ET38" s="64">
        <f t="shared" si="166"/>
        <v>0</v>
      </c>
      <c r="EU38" s="64">
        <f t="shared" si="167"/>
        <v>0</v>
      </c>
      <c r="EV38" s="64">
        <f t="shared" si="83"/>
        <v>0</v>
      </c>
      <c r="EW38" s="64">
        <f t="shared" si="84"/>
        <v>0</v>
      </c>
      <c r="EX38" s="64">
        <f t="shared" si="85"/>
        <v>0</v>
      </c>
      <c r="EY38" s="64">
        <f t="shared" si="86"/>
        <v>0</v>
      </c>
      <c r="EZ38" s="148">
        <f t="shared" si="87"/>
        <v>0</v>
      </c>
      <c r="FA38" s="147">
        <v>0</v>
      </c>
      <c r="FB38" s="64">
        <f t="shared" si="88"/>
        <v>0</v>
      </c>
      <c r="FC38" s="64">
        <f t="shared" si="89"/>
        <v>0</v>
      </c>
      <c r="FD38" s="64">
        <f t="shared" si="90"/>
        <v>0</v>
      </c>
      <c r="FE38" s="64">
        <f t="shared" si="91"/>
        <v>0</v>
      </c>
      <c r="FF38" s="64">
        <f t="shared" si="168"/>
        <v>0</v>
      </c>
      <c r="FG38" s="64">
        <f t="shared" si="169"/>
        <v>0</v>
      </c>
      <c r="FH38" s="64">
        <f t="shared" si="170"/>
        <v>0</v>
      </c>
      <c r="FI38" s="64">
        <f t="shared" si="171"/>
        <v>0</v>
      </c>
      <c r="FJ38" s="64">
        <f t="shared" si="172"/>
        <v>0</v>
      </c>
      <c r="FK38" s="64">
        <f t="shared" si="92"/>
        <v>0</v>
      </c>
      <c r="FL38" s="64">
        <f t="shared" si="93"/>
        <v>0</v>
      </c>
      <c r="FM38" s="64">
        <f t="shared" si="94"/>
        <v>0</v>
      </c>
      <c r="FN38" s="64">
        <f t="shared" si="95"/>
        <v>0</v>
      </c>
      <c r="FO38" s="148">
        <f t="shared" si="96"/>
        <v>0</v>
      </c>
      <c r="FP38" s="147">
        <v>0</v>
      </c>
      <c r="FQ38" s="64">
        <f t="shared" si="97"/>
        <v>0</v>
      </c>
      <c r="FR38" s="64">
        <f t="shared" si="98"/>
        <v>0</v>
      </c>
      <c r="FS38" s="64">
        <f t="shared" si="99"/>
        <v>0</v>
      </c>
      <c r="FT38" s="64">
        <f t="shared" si="100"/>
        <v>0</v>
      </c>
      <c r="FU38" s="64">
        <f t="shared" si="173"/>
        <v>0</v>
      </c>
      <c r="FV38" s="64">
        <f t="shared" si="174"/>
        <v>0</v>
      </c>
      <c r="FW38" s="64">
        <f t="shared" si="175"/>
        <v>0</v>
      </c>
      <c r="FX38" s="64">
        <f t="shared" si="176"/>
        <v>0</v>
      </c>
      <c r="FY38" s="64">
        <f t="shared" si="177"/>
        <v>0</v>
      </c>
      <c r="FZ38" s="64">
        <f t="shared" si="101"/>
        <v>0</v>
      </c>
      <c r="GA38" s="64">
        <f t="shared" si="102"/>
        <v>0</v>
      </c>
      <c r="GB38" s="64">
        <f t="shared" si="103"/>
        <v>0</v>
      </c>
      <c r="GC38" s="64">
        <f t="shared" si="104"/>
        <v>0</v>
      </c>
      <c r="GD38" s="148">
        <f t="shared" si="105"/>
        <v>0</v>
      </c>
      <c r="GE38" s="147">
        <v>0</v>
      </c>
      <c r="GF38" s="64">
        <f t="shared" si="106"/>
        <v>0</v>
      </c>
      <c r="GG38" s="64">
        <f t="shared" si="107"/>
        <v>0</v>
      </c>
      <c r="GH38" s="64">
        <f t="shared" si="108"/>
        <v>0</v>
      </c>
      <c r="GI38" s="64">
        <f t="shared" si="109"/>
        <v>0</v>
      </c>
      <c r="GJ38" s="64">
        <f t="shared" si="178"/>
        <v>0</v>
      </c>
      <c r="GK38" s="64">
        <f t="shared" si="179"/>
        <v>0</v>
      </c>
      <c r="GL38" s="64">
        <f t="shared" si="180"/>
        <v>0</v>
      </c>
      <c r="GM38" s="64">
        <f t="shared" si="181"/>
        <v>0</v>
      </c>
      <c r="GN38" s="64">
        <f t="shared" si="182"/>
        <v>0</v>
      </c>
      <c r="GO38" s="64">
        <f t="shared" si="110"/>
        <v>0</v>
      </c>
      <c r="GP38" s="64">
        <f t="shared" si="111"/>
        <v>0</v>
      </c>
      <c r="GQ38" s="64">
        <f t="shared" si="112"/>
        <v>0</v>
      </c>
      <c r="GR38" s="64">
        <f t="shared" si="113"/>
        <v>0</v>
      </c>
      <c r="GS38" s="148">
        <f t="shared" si="114"/>
        <v>0</v>
      </c>
    </row>
    <row r="39" spans="1:201" ht="30" x14ac:dyDescent="0.2">
      <c r="A39" s="104">
        <v>33</v>
      </c>
      <c r="B39" s="3" t="s">
        <v>72</v>
      </c>
      <c r="C39" s="71">
        <v>441457</v>
      </c>
      <c r="D39" s="71">
        <v>381037</v>
      </c>
      <c r="E39" s="71">
        <f t="shared" ref="E39:E70" si="195">C39/(C39+D39)</f>
        <v>0.53672975122006972</v>
      </c>
      <c r="F39" s="105">
        <f t="shared" ref="F39:F70" si="196">1-E39</f>
        <v>0.46327024877993028</v>
      </c>
      <c r="G39" s="147">
        <v>0</v>
      </c>
      <c r="H39" s="64">
        <f t="shared" ref="H39:H70" si="197">ROUND(G39/4,0)</f>
        <v>0</v>
      </c>
      <c r="I39" s="64">
        <f t="shared" ref="I39:I70" si="198">H39</f>
        <v>0</v>
      </c>
      <c r="J39" s="64">
        <f t="shared" ref="J39:J70" si="199">H39</f>
        <v>0</v>
      </c>
      <c r="K39" s="64">
        <f t="shared" ref="K39:K70" si="200">G39-H39-I39-J39</f>
        <v>0</v>
      </c>
      <c r="L39" s="64">
        <f t="shared" si="115"/>
        <v>0</v>
      </c>
      <c r="M39" s="64">
        <f t="shared" si="116"/>
        <v>0</v>
      </c>
      <c r="N39" s="64">
        <f t="shared" si="117"/>
        <v>0</v>
      </c>
      <c r="O39" s="64">
        <f t="shared" si="118"/>
        <v>0</v>
      </c>
      <c r="P39" s="64">
        <f t="shared" si="119"/>
        <v>0</v>
      </c>
      <c r="Q39" s="64">
        <f t="shared" ref="Q39:Q70" si="201">G39-L39</f>
        <v>0</v>
      </c>
      <c r="R39" s="64">
        <f t="shared" ref="R39:R70" si="202">ROUND(Q39/4,0)</f>
        <v>0</v>
      </c>
      <c r="S39" s="64">
        <f t="shared" ref="S39:S70" si="203">R39</f>
        <v>0</v>
      </c>
      <c r="T39" s="64">
        <f t="shared" ref="T39:T70" si="204">R39</f>
        <v>0</v>
      </c>
      <c r="U39" s="148">
        <f t="shared" ref="U39:U70" si="205">Q39-R39-S39-T39</f>
        <v>0</v>
      </c>
      <c r="V39" s="147">
        <v>0</v>
      </c>
      <c r="W39" s="64">
        <f t="shared" ref="W39:W70" si="206">ROUND(V39/4,0)</f>
        <v>0</v>
      </c>
      <c r="X39" s="64">
        <f t="shared" ref="X39:X70" si="207">W39</f>
        <v>0</v>
      </c>
      <c r="Y39" s="64">
        <f t="shared" ref="Y39:Y70" si="208">W39</f>
        <v>0</v>
      </c>
      <c r="Z39" s="64">
        <f t="shared" ref="Z39:Z70" si="209">V39-W39-X39-Y39</f>
        <v>0</v>
      </c>
      <c r="AA39" s="64">
        <f t="shared" si="120"/>
        <v>0</v>
      </c>
      <c r="AB39" s="64">
        <f t="shared" si="121"/>
        <v>0</v>
      </c>
      <c r="AC39" s="64">
        <f t="shared" si="122"/>
        <v>0</v>
      </c>
      <c r="AD39" s="64">
        <f t="shared" si="123"/>
        <v>0</v>
      </c>
      <c r="AE39" s="64">
        <f t="shared" si="124"/>
        <v>0</v>
      </c>
      <c r="AF39" s="64">
        <f t="shared" ref="AF39:AF70" si="210">V39-AA39</f>
        <v>0</v>
      </c>
      <c r="AG39" s="64">
        <f t="shared" ref="AG39:AG70" si="211">ROUND(AF39/4,0)</f>
        <v>0</v>
      </c>
      <c r="AH39" s="64">
        <f t="shared" ref="AH39:AH70" si="212">AG39</f>
        <v>0</v>
      </c>
      <c r="AI39" s="64">
        <f t="shared" ref="AI39:AI70" si="213">AG39</f>
        <v>0</v>
      </c>
      <c r="AJ39" s="148">
        <f t="shared" ref="AJ39:AJ70" si="214">AF39-AG39-AH39-AI39</f>
        <v>0</v>
      </c>
      <c r="AK39" s="147">
        <v>0</v>
      </c>
      <c r="AL39" s="64">
        <f t="shared" ref="AL39:AL70" si="215">ROUND(AK39/4,0)</f>
        <v>0</v>
      </c>
      <c r="AM39" s="64">
        <f t="shared" ref="AM39:AM70" si="216">AL39</f>
        <v>0</v>
      </c>
      <c r="AN39" s="64">
        <f t="shared" ref="AN39:AN70" si="217">AL39</f>
        <v>0</v>
      </c>
      <c r="AO39" s="64">
        <f t="shared" ref="AO39:AO70" si="218">AK39-AL39-AM39-AN39</f>
        <v>0</v>
      </c>
      <c r="AP39" s="64">
        <f t="shared" si="125"/>
        <v>0</v>
      </c>
      <c r="AQ39" s="64">
        <f t="shared" si="126"/>
        <v>0</v>
      </c>
      <c r="AR39" s="64">
        <f t="shared" si="127"/>
        <v>0</v>
      </c>
      <c r="AS39" s="64">
        <f t="shared" si="128"/>
        <v>0</v>
      </c>
      <c r="AT39" s="64">
        <f t="shared" si="129"/>
        <v>0</v>
      </c>
      <c r="AU39" s="64">
        <f t="shared" ref="AU39:AU70" si="219">AK39-AP39</f>
        <v>0</v>
      </c>
      <c r="AV39" s="64">
        <f t="shared" ref="AV39:AV70" si="220">ROUND(AU39/4,0)</f>
        <v>0</v>
      </c>
      <c r="AW39" s="64">
        <f t="shared" ref="AW39:AW70" si="221">AV39</f>
        <v>0</v>
      </c>
      <c r="AX39" s="64">
        <f t="shared" ref="AX39:AX70" si="222">AV39</f>
        <v>0</v>
      </c>
      <c r="AY39" s="148">
        <f t="shared" ref="AY39:AY70" si="223">AU39-AV39-AW39-AX39</f>
        <v>0</v>
      </c>
      <c r="AZ39" s="147">
        <v>0</v>
      </c>
      <c r="BA39" s="64">
        <f t="shared" ref="BA39:BA70" si="224">ROUND(AZ39/4,0)</f>
        <v>0</v>
      </c>
      <c r="BB39" s="64">
        <f t="shared" ref="BB39:BB70" si="225">BA39</f>
        <v>0</v>
      </c>
      <c r="BC39" s="64">
        <f t="shared" ref="BC39:BC70" si="226">BA39</f>
        <v>0</v>
      </c>
      <c r="BD39" s="64">
        <f t="shared" ref="BD39:BD70" si="227">AZ39-BA39-BB39-BC39</f>
        <v>0</v>
      </c>
      <c r="BE39" s="18">
        <f t="shared" si="130"/>
        <v>0</v>
      </c>
      <c r="BF39" s="18">
        <f t="shared" si="131"/>
        <v>0</v>
      </c>
      <c r="BG39" s="18">
        <f t="shared" si="132"/>
        <v>0</v>
      </c>
      <c r="BH39" s="18">
        <f t="shared" si="133"/>
        <v>0</v>
      </c>
      <c r="BI39" s="18">
        <f t="shared" si="134"/>
        <v>0</v>
      </c>
      <c r="BJ39" s="18">
        <f t="shared" ref="BJ39:BJ70" si="228">AZ39-BE39</f>
        <v>0</v>
      </c>
      <c r="BK39" s="18">
        <f t="shared" ref="BK39:BK70" si="229">ROUND(BJ39/4,0)</f>
        <v>0</v>
      </c>
      <c r="BL39" s="18">
        <f t="shared" ref="BL39:BL70" si="230">BK39</f>
        <v>0</v>
      </c>
      <c r="BM39" s="18">
        <f t="shared" ref="BM39:BM70" si="231">BK39</f>
        <v>0</v>
      </c>
      <c r="BN39" s="85">
        <f t="shared" ref="BN39:BN70" si="232">BJ39-BK39-BL39-BM39</f>
        <v>0</v>
      </c>
      <c r="BO39" s="147">
        <v>13297.680000000008</v>
      </c>
      <c r="BP39" s="64">
        <f t="shared" ref="BP39" si="233">BO39</f>
        <v>13297.680000000008</v>
      </c>
      <c r="BQ39" s="64">
        <v>0</v>
      </c>
      <c r="BR39" s="64">
        <v>0</v>
      </c>
      <c r="BS39" s="64">
        <v>0</v>
      </c>
      <c r="BT39" s="64">
        <f t="shared" si="136"/>
        <v>7137</v>
      </c>
      <c r="BU39" s="64">
        <f t="shared" ref="BU39" si="234">BT39</f>
        <v>7137</v>
      </c>
      <c r="BV39" s="64">
        <v>0</v>
      </c>
      <c r="BW39" s="64">
        <v>0</v>
      </c>
      <c r="BX39" s="64">
        <v>0</v>
      </c>
      <c r="BY39" s="64">
        <f t="shared" si="38"/>
        <v>6160.6800000000076</v>
      </c>
      <c r="BZ39" s="64">
        <f t="shared" ref="BZ39" si="235">BP39-BU39</f>
        <v>6160.6800000000076</v>
      </c>
      <c r="CA39" s="64">
        <f t="shared" ref="CA39" si="236">BQ39-BV39</f>
        <v>0</v>
      </c>
      <c r="CB39" s="64">
        <f t="shared" ref="CB39" si="237">BR39-BW39</f>
        <v>0</v>
      </c>
      <c r="CC39" s="64">
        <f t="shared" ref="CC39" si="238">BS39-BX39</f>
        <v>0</v>
      </c>
      <c r="CD39" s="147">
        <v>0</v>
      </c>
      <c r="CE39" s="64">
        <f t="shared" ref="CE39:CE70" si="239">ROUND(CD39/4,0)</f>
        <v>0</v>
      </c>
      <c r="CF39" s="64">
        <f t="shared" ref="CF39:CF70" si="240">CE39</f>
        <v>0</v>
      </c>
      <c r="CG39" s="64">
        <f t="shared" ref="CG39:CG70" si="241">CE39</f>
        <v>0</v>
      </c>
      <c r="CH39" s="64">
        <f t="shared" ref="CH39:CH70" si="242">CD39-CE39-CF39-CG39</f>
        <v>0</v>
      </c>
      <c r="CI39" s="64">
        <f t="shared" si="143"/>
        <v>0</v>
      </c>
      <c r="CJ39" s="64">
        <f t="shared" si="144"/>
        <v>0</v>
      </c>
      <c r="CK39" s="64">
        <f t="shared" si="145"/>
        <v>0</v>
      </c>
      <c r="CL39" s="64">
        <f t="shared" si="146"/>
        <v>0</v>
      </c>
      <c r="CM39" s="64">
        <f t="shared" si="147"/>
        <v>0</v>
      </c>
      <c r="CN39" s="64">
        <f t="shared" ref="CN39:CN70" si="243">CD39-CI39</f>
        <v>0</v>
      </c>
      <c r="CO39" s="64">
        <f t="shared" ref="CO39:CO70" si="244">ROUND(CN39/4,0)</f>
        <v>0</v>
      </c>
      <c r="CP39" s="64">
        <f t="shared" ref="CP39:CP70" si="245">CO39</f>
        <v>0</v>
      </c>
      <c r="CQ39" s="64">
        <f t="shared" ref="CQ39:CQ70" si="246">CO39</f>
        <v>0</v>
      </c>
      <c r="CR39" s="148">
        <f t="shared" ref="CR39:CR70" si="247">CN39-CO39-CP39-CQ39</f>
        <v>0</v>
      </c>
      <c r="CS39" s="147">
        <v>0</v>
      </c>
      <c r="CT39" s="64">
        <f t="shared" ref="CT39:CT70" si="248">ROUND(CS39/4,0)</f>
        <v>0</v>
      </c>
      <c r="CU39" s="64">
        <f t="shared" ref="CU39:CU70" si="249">CT39</f>
        <v>0</v>
      </c>
      <c r="CV39" s="64">
        <f t="shared" ref="CV39:CV70" si="250">CT39</f>
        <v>0</v>
      </c>
      <c r="CW39" s="64">
        <f t="shared" ref="CW39:CW70" si="251">CS39-CT39-CU39-CV39</f>
        <v>0</v>
      </c>
      <c r="CX39" s="64">
        <f t="shared" si="148"/>
        <v>0</v>
      </c>
      <c r="CY39" s="64">
        <f t="shared" si="149"/>
        <v>0</v>
      </c>
      <c r="CZ39" s="64">
        <f t="shared" si="150"/>
        <v>0</v>
      </c>
      <c r="DA39" s="64">
        <f t="shared" si="151"/>
        <v>0</v>
      </c>
      <c r="DB39" s="64">
        <f t="shared" si="152"/>
        <v>0</v>
      </c>
      <c r="DC39" s="64">
        <f t="shared" ref="DC39:DC70" si="252">CS39-CX39</f>
        <v>0</v>
      </c>
      <c r="DD39" s="64">
        <f t="shared" ref="DD39:DD70" si="253">ROUND(DC39/4,0)</f>
        <v>0</v>
      </c>
      <c r="DE39" s="64">
        <f t="shared" ref="DE39:DE70" si="254">DD39</f>
        <v>0</v>
      </c>
      <c r="DF39" s="64">
        <f t="shared" ref="DF39:DF70" si="255">DD39</f>
        <v>0</v>
      </c>
      <c r="DG39" s="148">
        <f t="shared" ref="DG39:DG70" si="256">DC39-DD39-DE39-DF39</f>
        <v>0</v>
      </c>
      <c r="DH39" s="147">
        <v>1510500</v>
      </c>
      <c r="DI39" s="64">
        <f t="shared" ref="DI39:DI70" si="257">ROUND(DH39/4,0)</f>
        <v>377625</v>
      </c>
      <c r="DJ39" s="64">
        <f t="shared" ref="DJ39:DJ70" si="258">DI39</f>
        <v>377625</v>
      </c>
      <c r="DK39" s="64">
        <f t="shared" ref="DK39:DK70" si="259">DI39</f>
        <v>377625</v>
      </c>
      <c r="DL39" s="64">
        <f t="shared" ref="DL39:DL70" si="260">DH39-DI39-DJ39-DK39</f>
        <v>377625</v>
      </c>
      <c r="DM39" s="64">
        <f t="shared" si="153"/>
        <v>810730</v>
      </c>
      <c r="DN39" s="64">
        <f t="shared" si="154"/>
        <v>202683</v>
      </c>
      <c r="DO39" s="64">
        <f t="shared" si="155"/>
        <v>202683</v>
      </c>
      <c r="DP39" s="64">
        <f t="shared" si="156"/>
        <v>202683</v>
      </c>
      <c r="DQ39" s="64">
        <f t="shared" si="157"/>
        <v>202681</v>
      </c>
      <c r="DR39" s="64">
        <f t="shared" ref="DR39:DR70" si="261">DH39-DM39</f>
        <v>699770</v>
      </c>
      <c r="DS39" s="64">
        <f t="shared" ref="DS39:DS70" si="262">ROUND(DR39/4,0)</f>
        <v>174943</v>
      </c>
      <c r="DT39" s="64">
        <f t="shared" ref="DT39:DT70" si="263">DS39</f>
        <v>174943</v>
      </c>
      <c r="DU39" s="64">
        <f t="shared" ref="DU39:DU70" si="264">DS39</f>
        <v>174943</v>
      </c>
      <c r="DV39" s="148">
        <f t="shared" ref="DV39:DV70" si="265">DR39-DS39-DT39-DU39</f>
        <v>174941</v>
      </c>
      <c r="DW39" s="147">
        <v>464022.99999999994</v>
      </c>
      <c r="DX39" s="64">
        <f t="shared" ref="DX39:DX70" si="266">ROUND(DW39/4,0)</f>
        <v>116006</v>
      </c>
      <c r="DY39" s="64">
        <f t="shared" ref="DY39:DY70" si="267">DX39</f>
        <v>116006</v>
      </c>
      <c r="DZ39" s="64">
        <f t="shared" ref="DZ39:DZ70" si="268">DX39</f>
        <v>116006</v>
      </c>
      <c r="EA39" s="64">
        <f t="shared" ref="EA39:EA70" si="269">DW39-DX39-DY39-DZ39</f>
        <v>116004.99999999994</v>
      </c>
      <c r="EB39" s="64">
        <f t="shared" si="158"/>
        <v>249055</v>
      </c>
      <c r="EC39" s="64">
        <f t="shared" si="159"/>
        <v>62264</v>
      </c>
      <c r="ED39" s="64">
        <f t="shared" si="160"/>
        <v>62264</v>
      </c>
      <c r="EE39" s="64">
        <f t="shared" si="161"/>
        <v>62264</v>
      </c>
      <c r="EF39" s="64">
        <f t="shared" si="162"/>
        <v>62263</v>
      </c>
      <c r="EG39" s="64">
        <f t="shared" ref="EG39:EG70" si="270">DW39-EB39</f>
        <v>214967.99999999994</v>
      </c>
      <c r="EH39" s="64">
        <f t="shared" ref="EH39:EH70" si="271">ROUND(EG39/4,0)</f>
        <v>53742</v>
      </c>
      <c r="EI39" s="64">
        <f t="shared" ref="EI39:EI70" si="272">EH39</f>
        <v>53742</v>
      </c>
      <c r="EJ39" s="64">
        <f t="shared" ref="EJ39:EJ70" si="273">EH39</f>
        <v>53742</v>
      </c>
      <c r="EK39" s="148">
        <f t="shared" ref="EK39:EK70" si="274">EG39-EH39-EI39-EJ39</f>
        <v>53741.999999999942</v>
      </c>
      <c r="EL39" s="147">
        <v>1510500</v>
      </c>
      <c r="EM39" s="64">
        <f t="shared" ref="EM39:EM70" si="275">ROUND(EL39/4,0)</f>
        <v>377625</v>
      </c>
      <c r="EN39" s="64">
        <f t="shared" ref="EN39:EN70" si="276">EM39</f>
        <v>377625</v>
      </c>
      <c r="EO39" s="64">
        <f t="shared" ref="EO39:EO70" si="277">EM39</f>
        <v>377625</v>
      </c>
      <c r="EP39" s="64">
        <f t="shared" ref="EP39:EP70" si="278">EL39-EM39-EN39-EO39</f>
        <v>377625</v>
      </c>
      <c r="EQ39" s="64">
        <f t="shared" si="163"/>
        <v>810730</v>
      </c>
      <c r="ER39" s="64">
        <f t="shared" si="164"/>
        <v>202683</v>
      </c>
      <c r="ES39" s="64">
        <f t="shared" si="165"/>
        <v>202683</v>
      </c>
      <c r="ET39" s="64">
        <f t="shared" si="166"/>
        <v>202683</v>
      </c>
      <c r="EU39" s="64">
        <f t="shared" si="167"/>
        <v>202681</v>
      </c>
      <c r="EV39" s="64">
        <f t="shared" ref="EV39:EV70" si="279">EL39-EQ39</f>
        <v>699770</v>
      </c>
      <c r="EW39" s="64">
        <f t="shared" ref="EW39:EW70" si="280">ROUND(EV39/4,0)</f>
        <v>174943</v>
      </c>
      <c r="EX39" s="64">
        <f t="shared" ref="EX39:EX70" si="281">EW39</f>
        <v>174943</v>
      </c>
      <c r="EY39" s="64">
        <f t="shared" ref="EY39:EY70" si="282">EW39</f>
        <v>174943</v>
      </c>
      <c r="EZ39" s="148">
        <f t="shared" ref="EZ39:EZ70" si="283">EV39-EW39-EX39-EY39</f>
        <v>174941</v>
      </c>
      <c r="FA39" s="147">
        <v>0</v>
      </c>
      <c r="FB39" s="64">
        <f t="shared" ref="FB39:FB70" si="284">ROUND(FA39/4,0)</f>
        <v>0</v>
      </c>
      <c r="FC39" s="64">
        <f t="shared" ref="FC39:FC70" si="285">FB39</f>
        <v>0</v>
      </c>
      <c r="FD39" s="64">
        <f t="shared" ref="FD39:FD70" si="286">FB39</f>
        <v>0</v>
      </c>
      <c r="FE39" s="64">
        <f t="shared" ref="FE39:FE70" si="287">FA39-FB39-FC39-FD39</f>
        <v>0</v>
      </c>
      <c r="FF39" s="64">
        <f t="shared" si="168"/>
        <v>0</v>
      </c>
      <c r="FG39" s="64">
        <f t="shared" si="169"/>
        <v>0</v>
      </c>
      <c r="FH39" s="64">
        <f t="shared" si="170"/>
        <v>0</v>
      </c>
      <c r="FI39" s="64">
        <f t="shared" si="171"/>
        <v>0</v>
      </c>
      <c r="FJ39" s="64">
        <f t="shared" si="172"/>
        <v>0</v>
      </c>
      <c r="FK39" s="64">
        <f t="shared" ref="FK39:FK70" si="288">FA39-FF39</f>
        <v>0</v>
      </c>
      <c r="FL39" s="64">
        <f t="shared" ref="FL39:FL70" si="289">ROUND(FK39/4,0)</f>
        <v>0</v>
      </c>
      <c r="FM39" s="64">
        <f t="shared" ref="FM39:FM70" si="290">FL39</f>
        <v>0</v>
      </c>
      <c r="FN39" s="64">
        <f t="shared" ref="FN39:FN70" si="291">FL39</f>
        <v>0</v>
      </c>
      <c r="FO39" s="148">
        <f t="shared" ref="FO39:FO70" si="292">FK39-FL39-FM39-FN39</f>
        <v>0</v>
      </c>
      <c r="FP39" s="147">
        <v>0</v>
      </c>
      <c r="FQ39" s="64">
        <f t="shared" ref="FQ39:FQ70" si="293">ROUND(FP39/4,0)</f>
        <v>0</v>
      </c>
      <c r="FR39" s="64">
        <f t="shared" ref="FR39:FR70" si="294">FQ39</f>
        <v>0</v>
      </c>
      <c r="FS39" s="64">
        <f t="shared" ref="FS39:FS70" si="295">FQ39</f>
        <v>0</v>
      </c>
      <c r="FT39" s="64">
        <f t="shared" ref="FT39:FT70" si="296">FP39-FQ39-FR39-FS39</f>
        <v>0</v>
      </c>
      <c r="FU39" s="64">
        <f t="shared" si="173"/>
        <v>0</v>
      </c>
      <c r="FV39" s="64">
        <f t="shared" si="174"/>
        <v>0</v>
      </c>
      <c r="FW39" s="64">
        <f t="shared" si="175"/>
        <v>0</v>
      </c>
      <c r="FX39" s="64">
        <f t="shared" si="176"/>
        <v>0</v>
      </c>
      <c r="FY39" s="64">
        <f t="shared" si="177"/>
        <v>0</v>
      </c>
      <c r="FZ39" s="64">
        <f t="shared" ref="FZ39:FZ70" si="297">FP39-FU39</f>
        <v>0</v>
      </c>
      <c r="GA39" s="64">
        <f t="shared" ref="GA39:GA70" si="298">ROUND(FZ39/4,0)</f>
        <v>0</v>
      </c>
      <c r="GB39" s="64">
        <f t="shared" ref="GB39:GB70" si="299">GA39</f>
        <v>0</v>
      </c>
      <c r="GC39" s="64">
        <f t="shared" ref="GC39:GC70" si="300">GA39</f>
        <v>0</v>
      </c>
      <c r="GD39" s="148">
        <f t="shared" ref="GD39:GD70" si="301">FZ39-GA39-GB39-GC39</f>
        <v>0</v>
      </c>
      <c r="GE39" s="147">
        <v>0</v>
      </c>
      <c r="GF39" s="64">
        <f t="shared" ref="GF39:GF70" si="302">ROUND(GE39/4,0)</f>
        <v>0</v>
      </c>
      <c r="GG39" s="64">
        <f t="shared" ref="GG39:GG70" si="303">GF39</f>
        <v>0</v>
      </c>
      <c r="GH39" s="64">
        <f t="shared" ref="GH39:GH70" si="304">GF39</f>
        <v>0</v>
      </c>
      <c r="GI39" s="64">
        <f t="shared" ref="GI39:GI70" si="305">GE39-GF39-GG39-GH39</f>
        <v>0</v>
      </c>
      <c r="GJ39" s="64">
        <f t="shared" si="178"/>
        <v>0</v>
      </c>
      <c r="GK39" s="64">
        <f t="shared" si="179"/>
        <v>0</v>
      </c>
      <c r="GL39" s="64">
        <f t="shared" si="180"/>
        <v>0</v>
      </c>
      <c r="GM39" s="64">
        <f t="shared" si="181"/>
        <v>0</v>
      </c>
      <c r="GN39" s="64">
        <f t="shared" si="182"/>
        <v>0</v>
      </c>
      <c r="GO39" s="64">
        <f t="shared" ref="GO39:GO70" si="306">GE39-GJ39</f>
        <v>0</v>
      </c>
      <c r="GP39" s="64">
        <f t="shared" ref="GP39:GP70" si="307">ROUND(GO39/4,0)</f>
        <v>0</v>
      </c>
      <c r="GQ39" s="64">
        <f t="shared" ref="GQ39:GQ70" si="308">GP39</f>
        <v>0</v>
      </c>
      <c r="GR39" s="64">
        <f t="shared" ref="GR39:GR70" si="309">GP39</f>
        <v>0</v>
      </c>
      <c r="GS39" s="148">
        <f t="shared" ref="GS39:GS70" si="310">GO39-GP39-GQ39-GR39</f>
        <v>0</v>
      </c>
    </row>
    <row r="40" spans="1:201" x14ac:dyDescent="0.2">
      <c r="A40" s="104">
        <v>34</v>
      </c>
      <c r="B40" s="3" t="s">
        <v>29</v>
      </c>
      <c r="C40" s="71">
        <v>441457</v>
      </c>
      <c r="D40" s="71">
        <v>381037</v>
      </c>
      <c r="E40" s="71">
        <f t="shared" si="195"/>
        <v>0.53672975122006972</v>
      </c>
      <c r="F40" s="105">
        <f t="shared" si="196"/>
        <v>0.46327024877993028</v>
      </c>
      <c r="G40" s="147">
        <v>0</v>
      </c>
      <c r="H40" s="64">
        <f t="shared" si="197"/>
        <v>0</v>
      </c>
      <c r="I40" s="64">
        <f t="shared" si="198"/>
        <v>0</v>
      </c>
      <c r="J40" s="64">
        <f t="shared" si="199"/>
        <v>0</v>
      </c>
      <c r="K40" s="64">
        <f t="shared" si="200"/>
        <v>0</v>
      </c>
      <c r="L40" s="64">
        <f t="shared" si="115"/>
        <v>0</v>
      </c>
      <c r="M40" s="64">
        <f t="shared" si="116"/>
        <v>0</v>
      </c>
      <c r="N40" s="64">
        <f t="shared" si="117"/>
        <v>0</v>
      </c>
      <c r="O40" s="64">
        <f t="shared" si="118"/>
        <v>0</v>
      </c>
      <c r="P40" s="64">
        <f t="shared" si="119"/>
        <v>0</v>
      </c>
      <c r="Q40" s="64">
        <f t="shared" si="201"/>
        <v>0</v>
      </c>
      <c r="R40" s="64">
        <f t="shared" si="202"/>
        <v>0</v>
      </c>
      <c r="S40" s="64">
        <f t="shared" si="203"/>
        <v>0</v>
      </c>
      <c r="T40" s="64">
        <f t="shared" si="204"/>
        <v>0</v>
      </c>
      <c r="U40" s="148">
        <f t="shared" si="205"/>
        <v>0</v>
      </c>
      <c r="V40" s="147">
        <v>0</v>
      </c>
      <c r="W40" s="64">
        <f t="shared" si="206"/>
        <v>0</v>
      </c>
      <c r="X40" s="64">
        <f t="shared" si="207"/>
        <v>0</v>
      </c>
      <c r="Y40" s="64">
        <f t="shared" si="208"/>
        <v>0</v>
      </c>
      <c r="Z40" s="64">
        <f t="shared" si="209"/>
        <v>0</v>
      </c>
      <c r="AA40" s="64">
        <f t="shared" si="120"/>
        <v>0</v>
      </c>
      <c r="AB40" s="64">
        <f t="shared" si="121"/>
        <v>0</v>
      </c>
      <c r="AC40" s="64">
        <f t="shared" si="122"/>
        <v>0</v>
      </c>
      <c r="AD40" s="64">
        <f t="shared" si="123"/>
        <v>0</v>
      </c>
      <c r="AE40" s="64">
        <f t="shared" si="124"/>
        <v>0</v>
      </c>
      <c r="AF40" s="64">
        <f t="shared" si="210"/>
        <v>0</v>
      </c>
      <c r="AG40" s="64">
        <f t="shared" si="211"/>
        <v>0</v>
      </c>
      <c r="AH40" s="64">
        <f t="shared" si="212"/>
        <v>0</v>
      </c>
      <c r="AI40" s="64">
        <f t="shared" si="213"/>
        <v>0</v>
      </c>
      <c r="AJ40" s="148">
        <f t="shared" si="214"/>
        <v>0</v>
      </c>
      <c r="AK40" s="147">
        <v>0</v>
      </c>
      <c r="AL40" s="64">
        <f t="shared" si="215"/>
        <v>0</v>
      </c>
      <c r="AM40" s="64">
        <f t="shared" si="216"/>
        <v>0</v>
      </c>
      <c r="AN40" s="64">
        <f t="shared" si="217"/>
        <v>0</v>
      </c>
      <c r="AO40" s="64">
        <f t="shared" si="218"/>
        <v>0</v>
      </c>
      <c r="AP40" s="64">
        <f t="shared" si="125"/>
        <v>0</v>
      </c>
      <c r="AQ40" s="64">
        <f t="shared" si="126"/>
        <v>0</v>
      </c>
      <c r="AR40" s="64">
        <f t="shared" si="127"/>
        <v>0</v>
      </c>
      <c r="AS40" s="64">
        <f t="shared" si="128"/>
        <v>0</v>
      </c>
      <c r="AT40" s="64">
        <f t="shared" si="129"/>
        <v>0</v>
      </c>
      <c r="AU40" s="64">
        <f t="shared" si="219"/>
        <v>0</v>
      </c>
      <c r="AV40" s="64">
        <f t="shared" si="220"/>
        <v>0</v>
      </c>
      <c r="AW40" s="64">
        <f t="shared" si="221"/>
        <v>0</v>
      </c>
      <c r="AX40" s="64">
        <f t="shared" si="222"/>
        <v>0</v>
      </c>
      <c r="AY40" s="148">
        <f t="shared" si="223"/>
        <v>0</v>
      </c>
      <c r="AZ40" s="147">
        <v>0</v>
      </c>
      <c r="BA40" s="64">
        <f t="shared" si="224"/>
        <v>0</v>
      </c>
      <c r="BB40" s="64">
        <f t="shared" si="225"/>
        <v>0</v>
      </c>
      <c r="BC40" s="64">
        <f t="shared" si="226"/>
        <v>0</v>
      </c>
      <c r="BD40" s="64">
        <f t="shared" si="227"/>
        <v>0</v>
      </c>
      <c r="BE40" s="18">
        <f t="shared" si="130"/>
        <v>0</v>
      </c>
      <c r="BF40" s="18">
        <f t="shared" si="131"/>
        <v>0</v>
      </c>
      <c r="BG40" s="18">
        <f t="shared" si="132"/>
        <v>0</v>
      </c>
      <c r="BH40" s="18">
        <f t="shared" si="133"/>
        <v>0</v>
      </c>
      <c r="BI40" s="18">
        <f t="shared" si="134"/>
        <v>0</v>
      </c>
      <c r="BJ40" s="18">
        <f t="shared" si="228"/>
        <v>0</v>
      </c>
      <c r="BK40" s="18">
        <f t="shared" si="229"/>
        <v>0</v>
      </c>
      <c r="BL40" s="18">
        <f t="shared" si="230"/>
        <v>0</v>
      </c>
      <c r="BM40" s="18">
        <f t="shared" si="231"/>
        <v>0</v>
      </c>
      <c r="BN40" s="85">
        <f t="shared" si="232"/>
        <v>0</v>
      </c>
      <c r="BO40" s="147">
        <v>0</v>
      </c>
      <c r="BP40" s="64">
        <f t="shared" ref="BP40:BP70" si="311">ROUND(BO40/4,0)</f>
        <v>0</v>
      </c>
      <c r="BQ40" s="64">
        <f t="shared" ref="BQ40:BQ70" si="312">BP40</f>
        <v>0</v>
      </c>
      <c r="BR40" s="64">
        <f t="shared" ref="BR40:BR70" si="313">BP40</f>
        <v>0</v>
      </c>
      <c r="BS40" s="64">
        <f t="shared" ref="BS40:BS70" si="314">BO40-BP40-BQ40-BR40</f>
        <v>0</v>
      </c>
      <c r="BT40" s="64">
        <f t="shared" si="136"/>
        <v>0</v>
      </c>
      <c r="BU40" s="64">
        <f t="shared" si="187"/>
        <v>0</v>
      </c>
      <c r="BV40" s="64">
        <f t="shared" si="188"/>
        <v>0</v>
      </c>
      <c r="BW40" s="64">
        <f t="shared" si="189"/>
        <v>0</v>
      </c>
      <c r="BX40" s="64">
        <f t="shared" si="190"/>
        <v>0</v>
      </c>
      <c r="BY40" s="64">
        <f t="shared" ref="BY40:BY70" si="315">BO40-BT40</f>
        <v>0</v>
      </c>
      <c r="BZ40" s="64">
        <f t="shared" ref="BZ40:BZ70" si="316">ROUND(BY40/4,0)</f>
        <v>0</v>
      </c>
      <c r="CA40" s="64">
        <f t="shared" ref="CA40:CA70" si="317">BZ40</f>
        <v>0</v>
      </c>
      <c r="CB40" s="64">
        <f t="shared" ref="CB40:CB70" si="318">BZ40</f>
        <v>0</v>
      </c>
      <c r="CC40" s="148">
        <f t="shared" ref="CC40:CC70" si="319">BY40-BZ40-CA40-CB40</f>
        <v>0</v>
      </c>
      <c r="CD40" s="147">
        <v>0</v>
      </c>
      <c r="CE40" s="64">
        <f t="shared" si="239"/>
        <v>0</v>
      </c>
      <c r="CF40" s="64">
        <f t="shared" si="240"/>
        <v>0</v>
      </c>
      <c r="CG40" s="64">
        <f t="shared" si="241"/>
        <v>0</v>
      </c>
      <c r="CH40" s="64">
        <f t="shared" si="242"/>
        <v>0</v>
      </c>
      <c r="CI40" s="64">
        <f t="shared" si="143"/>
        <v>0</v>
      </c>
      <c r="CJ40" s="64">
        <f t="shared" si="144"/>
        <v>0</v>
      </c>
      <c r="CK40" s="64">
        <f t="shared" si="145"/>
        <v>0</v>
      </c>
      <c r="CL40" s="64">
        <f t="shared" si="146"/>
        <v>0</v>
      </c>
      <c r="CM40" s="64">
        <f t="shared" si="147"/>
        <v>0</v>
      </c>
      <c r="CN40" s="64">
        <f t="shared" si="243"/>
        <v>0</v>
      </c>
      <c r="CO40" s="64">
        <f t="shared" si="244"/>
        <v>0</v>
      </c>
      <c r="CP40" s="64">
        <f t="shared" si="245"/>
        <v>0</v>
      </c>
      <c r="CQ40" s="64">
        <f t="shared" si="246"/>
        <v>0</v>
      </c>
      <c r="CR40" s="148">
        <f t="shared" si="247"/>
        <v>0</v>
      </c>
      <c r="CS40" s="147">
        <v>0</v>
      </c>
      <c r="CT40" s="64">
        <f t="shared" si="248"/>
        <v>0</v>
      </c>
      <c r="CU40" s="64">
        <f t="shared" si="249"/>
        <v>0</v>
      </c>
      <c r="CV40" s="64">
        <f t="shared" si="250"/>
        <v>0</v>
      </c>
      <c r="CW40" s="64">
        <f t="shared" si="251"/>
        <v>0</v>
      </c>
      <c r="CX40" s="64">
        <f t="shared" si="148"/>
        <v>0</v>
      </c>
      <c r="CY40" s="64">
        <f t="shared" si="149"/>
        <v>0</v>
      </c>
      <c r="CZ40" s="64">
        <f t="shared" si="150"/>
        <v>0</v>
      </c>
      <c r="DA40" s="64">
        <f t="shared" si="151"/>
        <v>0</v>
      </c>
      <c r="DB40" s="64">
        <f t="shared" si="152"/>
        <v>0</v>
      </c>
      <c r="DC40" s="64">
        <f t="shared" si="252"/>
        <v>0</v>
      </c>
      <c r="DD40" s="64">
        <f t="shared" si="253"/>
        <v>0</v>
      </c>
      <c r="DE40" s="64">
        <f t="shared" si="254"/>
        <v>0</v>
      </c>
      <c r="DF40" s="64">
        <f t="shared" si="255"/>
        <v>0</v>
      </c>
      <c r="DG40" s="148">
        <f t="shared" si="256"/>
        <v>0</v>
      </c>
      <c r="DH40" s="147">
        <v>0</v>
      </c>
      <c r="DI40" s="64">
        <f t="shared" si="257"/>
        <v>0</v>
      </c>
      <c r="DJ40" s="64">
        <f t="shared" si="258"/>
        <v>0</v>
      </c>
      <c r="DK40" s="64">
        <f t="shared" si="259"/>
        <v>0</v>
      </c>
      <c r="DL40" s="64">
        <f t="shared" si="260"/>
        <v>0</v>
      </c>
      <c r="DM40" s="64">
        <f t="shared" si="153"/>
        <v>0</v>
      </c>
      <c r="DN40" s="64">
        <f t="shared" si="154"/>
        <v>0</v>
      </c>
      <c r="DO40" s="64">
        <f t="shared" si="155"/>
        <v>0</v>
      </c>
      <c r="DP40" s="64">
        <f t="shared" si="156"/>
        <v>0</v>
      </c>
      <c r="DQ40" s="64">
        <f t="shared" si="157"/>
        <v>0</v>
      </c>
      <c r="DR40" s="64">
        <f t="shared" si="261"/>
        <v>0</v>
      </c>
      <c r="DS40" s="64">
        <f t="shared" si="262"/>
        <v>0</v>
      </c>
      <c r="DT40" s="64">
        <f t="shared" si="263"/>
        <v>0</v>
      </c>
      <c r="DU40" s="64">
        <f t="shared" si="264"/>
        <v>0</v>
      </c>
      <c r="DV40" s="148">
        <f t="shared" si="265"/>
        <v>0</v>
      </c>
      <c r="DW40" s="147">
        <v>0</v>
      </c>
      <c r="DX40" s="64">
        <f t="shared" si="266"/>
        <v>0</v>
      </c>
      <c r="DY40" s="64">
        <f t="shared" si="267"/>
        <v>0</v>
      </c>
      <c r="DZ40" s="64">
        <f t="shared" si="268"/>
        <v>0</v>
      </c>
      <c r="EA40" s="64">
        <f t="shared" si="269"/>
        <v>0</v>
      </c>
      <c r="EB40" s="64">
        <f t="shared" si="158"/>
        <v>0</v>
      </c>
      <c r="EC40" s="64">
        <f t="shared" si="159"/>
        <v>0</v>
      </c>
      <c r="ED40" s="64">
        <f t="shared" si="160"/>
        <v>0</v>
      </c>
      <c r="EE40" s="64">
        <f t="shared" si="161"/>
        <v>0</v>
      </c>
      <c r="EF40" s="64">
        <f t="shared" si="162"/>
        <v>0</v>
      </c>
      <c r="EG40" s="64">
        <f t="shared" si="270"/>
        <v>0</v>
      </c>
      <c r="EH40" s="64">
        <f t="shared" si="271"/>
        <v>0</v>
      </c>
      <c r="EI40" s="64">
        <f t="shared" si="272"/>
        <v>0</v>
      </c>
      <c r="EJ40" s="64">
        <f t="shared" si="273"/>
        <v>0</v>
      </c>
      <c r="EK40" s="148">
        <f t="shared" si="274"/>
        <v>0</v>
      </c>
      <c r="EL40" s="147">
        <v>0</v>
      </c>
      <c r="EM40" s="64">
        <f t="shared" si="275"/>
        <v>0</v>
      </c>
      <c r="EN40" s="64">
        <f t="shared" si="276"/>
        <v>0</v>
      </c>
      <c r="EO40" s="64">
        <f t="shared" si="277"/>
        <v>0</v>
      </c>
      <c r="EP40" s="64">
        <f t="shared" si="278"/>
        <v>0</v>
      </c>
      <c r="EQ40" s="64">
        <f t="shared" si="163"/>
        <v>0</v>
      </c>
      <c r="ER40" s="64">
        <f t="shared" si="164"/>
        <v>0</v>
      </c>
      <c r="ES40" s="64">
        <f t="shared" si="165"/>
        <v>0</v>
      </c>
      <c r="ET40" s="64">
        <f t="shared" si="166"/>
        <v>0</v>
      </c>
      <c r="EU40" s="64">
        <f t="shared" si="167"/>
        <v>0</v>
      </c>
      <c r="EV40" s="64">
        <f t="shared" si="279"/>
        <v>0</v>
      </c>
      <c r="EW40" s="64">
        <f t="shared" si="280"/>
        <v>0</v>
      </c>
      <c r="EX40" s="64">
        <f t="shared" si="281"/>
        <v>0</v>
      </c>
      <c r="EY40" s="64">
        <f t="shared" si="282"/>
        <v>0</v>
      </c>
      <c r="EZ40" s="148">
        <f t="shared" si="283"/>
        <v>0</v>
      </c>
      <c r="FA40" s="147">
        <v>0</v>
      </c>
      <c r="FB40" s="64">
        <f t="shared" si="284"/>
        <v>0</v>
      </c>
      <c r="FC40" s="64">
        <f t="shared" si="285"/>
        <v>0</v>
      </c>
      <c r="FD40" s="64">
        <f t="shared" si="286"/>
        <v>0</v>
      </c>
      <c r="FE40" s="64">
        <f t="shared" si="287"/>
        <v>0</v>
      </c>
      <c r="FF40" s="64">
        <f t="shared" si="168"/>
        <v>0</v>
      </c>
      <c r="FG40" s="64">
        <f t="shared" si="169"/>
        <v>0</v>
      </c>
      <c r="FH40" s="64">
        <f t="shared" si="170"/>
        <v>0</v>
      </c>
      <c r="FI40" s="64">
        <f t="shared" si="171"/>
        <v>0</v>
      </c>
      <c r="FJ40" s="64">
        <f t="shared" si="172"/>
        <v>0</v>
      </c>
      <c r="FK40" s="64">
        <f t="shared" si="288"/>
        <v>0</v>
      </c>
      <c r="FL40" s="64">
        <f t="shared" si="289"/>
        <v>0</v>
      </c>
      <c r="FM40" s="64">
        <f t="shared" si="290"/>
        <v>0</v>
      </c>
      <c r="FN40" s="64">
        <f t="shared" si="291"/>
        <v>0</v>
      </c>
      <c r="FO40" s="148">
        <f t="shared" si="292"/>
        <v>0</v>
      </c>
      <c r="FP40" s="147">
        <v>0</v>
      </c>
      <c r="FQ40" s="64">
        <f t="shared" si="293"/>
        <v>0</v>
      </c>
      <c r="FR40" s="64">
        <f t="shared" si="294"/>
        <v>0</v>
      </c>
      <c r="FS40" s="64">
        <f t="shared" si="295"/>
        <v>0</v>
      </c>
      <c r="FT40" s="64">
        <f t="shared" si="296"/>
        <v>0</v>
      </c>
      <c r="FU40" s="64">
        <f t="shared" si="173"/>
        <v>0</v>
      </c>
      <c r="FV40" s="64">
        <f t="shared" si="174"/>
        <v>0</v>
      </c>
      <c r="FW40" s="64">
        <f t="shared" si="175"/>
        <v>0</v>
      </c>
      <c r="FX40" s="64">
        <f t="shared" si="176"/>
        <v>0</v>
      </c>
      <c r="FY40" s="64">
        <f t="shared" si="177"/>
        <v>0</v>
      </c>
      <c r="FZ40" s="64">
        <f t="shared" si="297"/>
        <v>0</v>
      </c>
      <c r="GA40" s="64">
        <f t="shared" si="298"/>
        <v>0</v>
      </c>
      <c r="GB40" s="64">
        <f t="shared" si="299"/>
        <v>0</v>
      </c>
      <c r="GC40" s="64">
        <f t="shared" si="300"/>
        <v>0</v>
      </c>
      <c r="GD40" s="148">
        <f t="shared" si="301"/>
        <v>0</v>
      </c>
      <c r="GE40" s="147">
        <v>0</v>
      </c>
      <c r="GF40" s="64">
        <f t="shared" si="302"/>
        <v>0</v>
      </c>
      <c r="GG40" s="64">
        <f t="shared" si="303"/>
        <v>0</v>
      </c>
      <c r="GH40" s="64">
        <f t="shared" si="304"/>
        <v>0</v>
      </c>
      <c r="GI40" s="64">
        <f t="shared" si="305"/>
        <v>0</v>
      </c>
      <c r="GJ40" s="64">
        <f t="shared" si="178"/>
        <v>0</v>
      </c>
      <c r="GK40" s="64">
        <f t="shared" si="179"/>
        <v>0</v>
      </c>
      <c r="GL40" s="64">
        <f t="shared" si="180"/>
        <v>0</v>
      </c>
      <c r="GM40" s="64">
        <f t="shared" si="181"/>
        <v>0</v>
      </c>
      <c r="GN40" s="64">
        <f t="shared" si="182"/>
        <v>0</v>
      </c>
      <c r="GO40" s="64">
        <f t="shared" si="306"/>
        <v>0</v>
      </c>
      <c r="GP40" s="64">
        <f t="shared" si="307"/>
        <v>0</v>
      </c>
      <c r="GQ40" s="64">
        <f t="shared" si="308"/>
        <v>0</v>
      </c>
      <c r="GR40" s="64">
        <f t="shared" si="309"/>
        <v>0</v>
      </c>
      <c r="GS40" s="148">
        <f t="shared" si="310"/>
        <v>0</v>
      </c>
    </row>
    <row r="41" spans="1:201" ht="30" x14ac:dyDescent="0.2">
      <c r="A41" s="104">
        <v>35</v>
      </c>
      <c r="B41" s="3" t="s">
        <v>30</v>
      </c>
      <c r="C41" s="71">
        <v>441457</v>
      </c>
      <c r="D41" s="71">
        <v>381037</v>
      </c>
      <c r="E41" s="71">
        <f t="shared" si="195"/>
        <v>0.53672975122006972</v>
      </c>
      <c r="F41" s="105">
        <f t="shared" si="196"/>
        <v>0.46327024877993028</v>
      </c>
      <c r="G41" s="147">
        <v>0</v>
      </c>
      <c r="H41" s="64">
        <f t="shared" si="197"/>
        <v>0</v>
      </c>
      <c r="I41" s="64">
        <f t="shared" si="198"/>
        <v>0</v>
      </c>
      <c r="J41" s="64">
        <f t="shared" si="199"/>
        <v>0</v>
      </c>
      <c r="K41" s="64">
        <f t="shared" si="200"/>
        <v>0</v>
      </c>
      <c r="L41" s="64">
        <f t="shared" si="115"/>
        <v>0</v>
      </c>
      <c r="M41" s="64">
        <f t="shared" si="116"/>
        <v>0</v>
      </c>
      <c r="N41" s="64">
        <f t="shared" si="117"/>
        <v>0</v>
      </c>
      <c r="O41" s="64">
        <f t="shared" si="118"/>
        <v>0</v>
      </c>
      <c r="P41" s="64">
        <f t="shared" si="119"/>
        <v>0</v>
      </c>
      <c r="Q41" s="64">
        <f t="shared" si="201"/>
        <v>0</v>
      </c>
      <c r="R41" s="64">
        <f t="shared" si="202"/>
        <v>0</v>
      </c>
      <c r="S41" s="64">
        <f t="shared" si="203"/>
        <v>0</v>
      </c>
      <c r="T41" s="64">
        <f t="shared" si="204"/>
        <v>0</v>
      </c>
      <c r="U41" s="148">
        <f t="shared" si="205"/>
        <v>0</v>
      </c>
      <c r="V41" s="147">
        <v>0</v>
      </c>
      <c r="W41" s="64">
        <f t="shared" si="206"/>
        <v>0</v>
      </c>
      <c r="X41" s="64">
        <f t="shared" si="207"/>
        <v>0</v>
      </c>
      <c r="Y41" s="64">
        <f t="shared" si="208"/>
        <v>0</v>
      </c>
      <c r="Z41" s="64">
        <f t="shared" si="209"/>
        <v>0</v>
      </c>
      <c r="AA41" s="64">
        <f t="shared" si="120"/>
        <v>0</v>
      </c>
      <c r="AB41" s="64">
        <f t="shared" si="121"/>
        <v>0</v>
      </c>
      <c r="AC41" s="64">
        <f t="shared" si="122"/>
        <v>0</v>
      </c>
      <c r="AD41" s="64">
        <f t="shared" si="123"/>
        <v>0</v>
      </c>
      <c r="AE41" s="64">
        <f t="shared" si="124"/>
        <v>0</v>
      </c>
      <c r="AF41" s="64">
        <f t="shared" si="210"/>
        <v>0</v>
      </c>
      <c r="AG41" s="64">
        <f t="shared" si="211"/>
        <v>0</v>
      </c>
      <c r="AH41" s="64">
        <f t="shared" si="212"/>
        <v>0</v>
      </c>
      <c r="AI41" s="64">
        <f t="shared" si="213"/>
        <v>0</v>
      </c>
      <c r="AJ41" s="148">
        <f t="shared" si="214"/>
        <v>0</v>
      </c>
      <c r="AK41" s="147">
        <v>0</v>
      </c>
      <c r="AL41" s="64">
        <f t="shared" si="215"/>
        <v>0</v>
      </c>
      <c r="AM41" s="64">
        <f t="shared" si="216"/>
        <v>0</v>
      </c>
      <c r="AN41" s="64">
        <f t="shared" si="217"/>
        <v>0</v>
      </c>
      <c r="AO41" s="64">
        <f t="shared" si="218"/>
        <v>0</v>
      </c>
      <c r="AP41" s="64">
        <f t="shared" si="125"/>
        <v>0</v>
      </c>
      <c r="AQ41" s="64">
        <f t="shared" si="126"/>
        <v>0</v>
      </c>
      <c r="AR41" s="64">
        <f t="shared" si="127"/>
        <v>0</v>
      </c>
      <c r="AS41" s="64">
        <f t="shared" si="128"/>
        <v>0</v>
      </c>
      <c r="AT41" s="64">
        <f t="shared" si="129"/>
        <v>0</v>
      </c>
      <c r="AU41" s="64">
        <f t="shared" si="219"/>
        <v>0</v>
      </c>
      <c r="AV41" s="64">
        <f t="shared" si="220"/>
        <v>0</v>
      </c>
      <c r="AW41" s="64">
        <f t="shared" si="221"/>
        <v>0</v>
      </c>
      <c r="AX41" s="64">
        <f t="shared" si="222"/>
        <v>0</v>
      </c>
      <c r="AY41" s="148">
        <f t="shared" si="223"/>
        <v>0</v>
      </c>
      <c r="AZ41" s="147">
        <v>0</v>
      </c>
      <c r="BA41" s="64">
        <f t="shared" si="224"/>
        <v>0</v>
      </c>
      <c r="BB41" s="64">
        <f t="shared" si="225"/>
        <v>0</v>
      </c>
      <c r="BC41" s="64">
        <f t="shared" si="226"/>
        <v>0</v>
      </c>
      <c r="BD41" s="64">
        <f t="shared" si="227"/>
        <v>0</v>
      </c>
      <c r="BE41" s="18">
        <f t="shared" si="130"/>
        <v>0</v>
      </c>
      <c r="BF41" s="18">
        <f t="shared" si="131"/>
        <v>0</v>
      </c>
      <c r="BG41" s="18">
        <f t="shared" si="132"/>
        <v>0</v>
      </c>
      <c r="BH41" s="18">
        <f t="shared" si="133"/>
        <v>0</v>
      </c>
      <c r="BI41" s="18">
        <f t="shared" si="134"/>
        <v>0</v>
      </c>
      <c r="BJ41" s="18">
        <f t="shared" si="228"/>
        <v>0</v>
      </c>
      <c r="BK41" s="18">
        <f t="shared" si="229"/>
        <v>0</v>
      </c>
      <c r="BL41" s="18">
        <f t="shared" si="230"/>
        <v>0</v>
      </c>
      <c r="BM41" s="18">
        <f t="shared" si="231"/>
        <v>0</v>
      </c>
      <c r="BN41" s="85">
        <f t="shared" si="232"/>
        <v>0</v>
      </c>
      <c r="BO41" s="147">
        <v>1732038.8800000001</v>
      </c>
      <c r="BP41" s="64">
        <f t="shared" si="311"/>
        <v>433010</v>
      </c>
      <c r="BQ41" s="64">
        <f t="shared" si="312"/>
        <v>433010</v>
      </c>
      <c r="BR41" s="64">
        <f t="shared" si="313"/>
        <v>433010</v>
      </c>
      <c r="BS41" s="64">
        <f t="shared" si="314"/>
        <v>433008.88000000012</v>
      </c>
      <c r="BT41" s="64">
        <f t="shared" si="136"/>
        <v>929637</v>
      </c>
      <c r="BU41" s="64">
        <f t="shared" si="187"/>
        <v>232409</v>
      </c>
      <c r="BV41" s="64">
        <f t="shared" si="188"/>
        <v>232409</v>
      </c>
      <c r="BW41" s="64">
        <f t="shared" si="189"/>
        <v>232409</v>
      </c>
      <c r="BX41" s="64">
        <f t="shared" si="190"/>
        <v>232410</v>
      </c>
      <c r="BY41" s="64">
        <f t="shared" si="315"/>
        <v>802401.88000000012</v>
      </c>
      <c r="BZ41" s="64">
        <f t="shared" si="316"/>
        <v>200600</v>
      </c>
      <c r="CA41" s="64">
        <f t="shared" si="317"/>
        <v>200600</v>
      </c>
      <c r="CB41" s="64">
        <f t="shared" si="318"/>
        <v>200600</v>
      </c>
      <c r="CC41" s="148">
        <f t="shared" si="319"/>
        <v>200601.88000000012</v>
      </c>
      <c r="CD41" s="147">
        <v>2942053.5300000003</v>
      </c>
      <c r="CE41" s="64">
        <f t="shared" si="239"/>
        <v>735513</v>
      </c>
      <c r="CF41" s="64">
        <f t="shared" si="240"/>
        <v>735513</v>
      </c>
      <c r="CG41" s="64">
        <f t="shared" si="241"/>
        <v>735513</v>
      </c>
      <c r="CH41" s="64">
        <f t="shared" si="242"/>
        <v>735514.53000000026</v>
      </c>
      <c r="CI41" s="64">
        <f t="shared" si="143"/>
        <v>1579088</v>
      </c>
      <c r="CJ41" s="64">
        <f t="shared" si="144"/>
        <v>394772</v>
      </c>
      <c r="CK41" s="64">
        <f t="shared" si="145"/>
        <v>394772</v>
      </c>
      <c r="CL41" s="64">
        <f t="shared" si="146"/>
        <v>394772</v>
      </c>
      <c r="CM41" s="64">
        <f t="shared" si="147"/>
        <v>394772</v>
      </c>
      <c r="CN41" s="64">
        <f t="shared" si="243"/>
        <v>1362965.5300000003</v>
      </c>
      <c r="CO41" s="64">
        <f t="shared" si="244"/>
        <v>340741</v>
      </c>
      <c r="CP41" s="64">
        <f t="shared" si="245"/>
        <v>340741</v>
      </c>
      <c r="CQ41" s="64">
        <f t="shared" si="246"/>
        <v>340741</v>
      </c>
      <c r="CR41" s="148">
        <f t="shared" si="247"/>
        <v>340742.53000000026</v>
      </c>
      <c r="CS41" s="147">
        <v>2302546.9</v>
      </c>
      <c r="CT41" s="64">
        <f t="shared" si="248"/>
        <v>575637</v>
      </c>
      <c r="CU41" s="64">
        <f t="shared" si="249"/>
        <v>575637</v>
      </c>
      <c r="CV41" s="64">
        <f t="shared" si="250"/>
        <v>575637</v>
      </c>
      <c r="CW41" s="64">
        <f t="shared" si="251"/>
        <v>575635.89999999991</v>
      </c>
      <c r="CX41" s="64">
        <f t="shared" si="148"/>
        <v>1235845</v>
      </c>
      <c r="CY41" s="64">
        <f t="shared" si="149"/>
        <v>308961</v>
      </c>
      <c r="CZ41" s="64">
        <f t="shared" si="150"/>
        <v>308961</v>
      </c>
      <c r="DA41" s="64">
        <f t="shared" si="151"/>
        <v>308961</v>
      </c>
      <c r="DB41" s="64">
        <f t="shared" si="152"/>
        <v>308962</v>
      </c>
      <c r="DC41" s="64">
        <f t="shared" si="252"/>
        <v>1066701.8999999999</v>
      </c>
      <c r="DD41" s="64">
        <f t="shared" si="253"/>
        <v>266675</v>
      </c>
      <c r="DE41" s="64">
        <f t="shared" si="254"/>
        <v>266675</v>
      </c>
      <c r="DF41" s="64">
        <f t="shared" si="255"/>
        <v>266675</v>
      </c>
      <c r="DG41" s="148">
        <f t="shared" si="256"/>
        <v>266676.89999999991</v>
      </c>
      <c r="DH41" s="147">
        <v>0</v>
      </c>
      <c r="DI41" s="64">
        <f t="shared" si="257"/>
        <v>0</v>
      </c>
      <c r="DJ41" s="64">
        <f t="shared" si="258"/>
        <v>0</v>
      </c>
      <c r="DK41" s="64">
        <f t="shared" si="259"/>
        <v>0</v>
      </c>
      <c r="DL41" s="64">
        <f t="shared" si="260"/>
        <v>0</v>
      </c>
      <c r="DM41" s="64">
        <f t="shared" si="153"/>
        <v>0</v>
      </c>
      <c r="DN41" s="64">
        <f t="shared" si="154"/>
        <v>0</v>
      </c>
      <c r="DO41" s="64">
        <f t="shared" si="155"/>
        <v>0</v>
      </c>
      <c r="DP41" s="64">
        <f t="shared" si="156"/>
        <v>0</v>
      </c>
      <c r="DQ41" s="64">
        <f t="shared" si="157"/>
        <v>0</v>
      </c>
      <c r="DR41" s="64">
        <f t="shared" si="261"/>
        <v>0</v>
      </c>
      <c r="DS41" s="64">
        <f t="shared" si="262"/>
        <v>0</v>
      </c>
      <c r="DT41" s="64">
        <f t="shared" si="263"/>
        <v>0</v>
      </c>
      <c r="DU41" s="64">
        <f t="shared" si="264"/>
        <v>0</v>
      </c>
      <c r="DV41" s="148">
        <f t="shared" si="265"/>
        <v>0</v>
      </c>
      <c r="DW41" s="147">
        <v>0</v>
      </c>
      <c r="DX41" s="64">
        <f t="shared" si="266"/>
        <v>0</v>
      </c>
      <c r="DY41" s="64">
        <f t="shared" si="267"/>
        <v>0</v>
      </c>
      <c r="DZ41" s="64">
        <f t="shared" si="268"/>
        <v>0</v>
      </c>
      <c r="EA41" s="64">
        <f t="shared" si="269"/>
        <v>0</v>
      </c>
      <c r="EB41" s="64">
        <f t="shared" si="158"/>
        <v>0</v>
      </c>
      <c r="EC41" s="64">
        <f t="shared" si="159"/>
        <v>0</v>
      </c>
      <c r="ED41" s="64">
        <f t="shared" si="160"/>
        <v>0</v>
      </c>
      <c r="EE41" s="64">
        <f t="shared" si="161"/>
        <v>0</v>
      </c>
      <c r="EF41" s="64">
        <f t="shared" si="162"/>
        <v>0</v>
      </c>
      <c r="EG41" s="64">
        <f t="shared" si="270"/>
        <v>0</v>
      </c>
      <c r="EH41" s="64">
        <f t="shared" si="271"/>
        <v>0</v>
      </c>
      <c r="EI41" s="64">
        <f t="shared" si="272"/>
        <v>0</v>
      </c>
      <c r="EJ41" s="64">
        <f t="shared" si="273"/>
        <v>0</v>
      </c>
      <c r="EK41" s="148">
        <f t="shared" si="274"/>
        <v>0</v>
      </c>
      <c r="EL41" s="147">
        <v>0</v>
      </c>
      <c r="EM41" s="64">
        <f t="shared" si="275"/>
        <v>0</v>
      </c>
      <c r="EN41" s="64">
        <f t="shared" si="276"/>
        <v>0</v>
      </c>
      <c r="EO41" s="64">
        <f t="shared" si="277"/>
        <v>0</v>
      </c>
      <c r="EP41" s="64">
        <f t="shared" si="278"/>
        <v>0</v>
      </c>
      <c r="EQ41" s="64">
        <f t="shared" si="163"/>
        <v>0</v>
      </c>
      <c r="ER41" s="64">
        <f t="shared" si="164"/>
        <v>0</v>
      </c>
      <c r="ES41" s="64">
        <f t="shared" si="165"/>
        <v>0</v>
      </c>
      <c r="ET41" s="64">
        <f t="shared" si="166"/>
        <v>0</v>
      </c>
      <c r="EU41" s="64">
        <f t="shared" si="167"/>
        <v>0</v>
      </c>
      <c r="EV41" s="64">
        <f t="shared" si="279"/>
        <v>0</v>
      </c>
      <c r="EW41" s="64">
        <f t="shared" si="280"/>
        <v>0</v>
      </c>
      <c r="EX41" s="64">
        <f t="shared" si="281"/>
        <v>0</v>
      </c>
      <c r="EY41" s="64">
        <f t="shared" si="282"/>
        <v>0</v>
      </c>
      <c r="EZ41" s="148">
        <f t="shared" si="283"/>
        <v>0</v>
      </c>
      <c r="FA41" s="147">
        <v>0</v>
      </c>
      <c r="FB41" s="64">
        <f t="shared" si="284"/>
        <v>0</v>
      </c>
      <c r="FC41" s="64">
        <f t="shared" si="285"/>
        <v>0</v>
      </c>
      <c r="FD41" s="64">
        <f t="shared" si="286"/>
        <v>0</v>
      </c>
      <c r="FE41" s="64">
        <f t="shared" si="287"/>
        <v>0</v>
      </c>
      <c r="FF41" s="64">
        <f t="shared" si="168"/>
        <v>0</v>
      </c>
      <c r="FG41" s="64">
        <f t="shared" si="169"/>
        <v>0</v>
      </c>
      <c r="FH41" s="64">
        <f t="shared" si="170"/>
        <v>0</v>
      </c>
      <c r="FI41" s="64">
        <f t="shared" si="171"/>
        <v>0</v>
      </c>
      <c r="FJ41" s="64">
        <f t="shared" si="172"/>
        <v>0</v>
      </c>
      <c r="FK41" s="64">
        <f t="shared" si="288"/>
        <v>0</v>
      </c>
      <c r="FL41" s="64">
        <f t="shared" si="289"/>
        <v>0</v>
      </c>
      <c r="FM41" s="64">
        <f t="shared" si="290"/>
        <v>0</v>
      </c>
      <c r="FN41" s="64">
        <f t="shared" si="291"/>
        <v>0</v>
      </c>
      <c r="FO41" s="148">
        <f t="shared" si="292"/>
        <v>0</v>
      </c>
      <c r="FP41" s="147">
        <v>0</v>
      </c>
      <c r="FQ41" s="64">
        <f t="shared" si="293"/>
        <v>0</v>
      </c>
      <c r="FR41" s="64">
        <f t="shared" si="294"/>
        <v>0</v>
      </c>
      <c r="FS41" s="64">
        <f t="shared" si="295"/>
        <v>0</v>
      </c>
      <c r="FT41" s="64">
        <f t="shared" si="296"/>
        <v>0</v>
      </c>
      <c r="FU41" s="64">
        <f t="shared" si="173"/>
        <v>0</v>
      </c>
      <c r="FV41" s="64">
        <f t="shared" si="174"/>
        <v>0</v>
      </c>
      <c r="FW41" s="64">
        <f t="shared" si="175"/>
        <v>0</v>
      </c>
      <c r="FX41" s="64">
        <f t="shared" si="176"/>
        <v>0</v>
      </c>
      <c r="FY41" s="64">
        <f t="shared" si="177"/>
        <v>0</v>
      </c>
      <c r="FZ41" s="64">
        <f t="shared" si="297"/>
        <v>0</v>
      </c>
      <c r="GA41" s="64">
        <f t="shared" si="298"/>
        <v>0</v>
      </c>
      <c r="GB41" s="64">
        <f t="shared" si="299"/>
        <v>0</v>
      </c>
      <c r="GC41" s="64">
        <f t="shared" si="300"/>
        <v>0</v>
      </c>
      <c r="GD41" s="148">
        <f t="shared" si="301"/>
        <v>0</v>
      </c>
      <c r="GE41" s="147">
        <v>0</v>
      </c>
      <c r="GF41" s="64">
        <f t="shared" si="302"/>
        <v>0</v>
      </c>
      <c r="GG41" s="64">
        <f t="shared" si="303"/>
        <v>0</v>
      </c>
      <c r="GH41" s="64">
        <f t="shared" si="304"/>
        <v>0</v>
      </c>
      <c r="GI41" s="64">
        <f t="shared" si="305"/>
        <v>0</v>
      </c>
      <c r="GJ41" s="64">
        <f t="shared" si="178"/>
        <v>0</v>
      </c>
      <c r="GK41" s="64">
        <f t="shared" si="179"/>
        <v>0</v>
      </c>
      <c r="GL41" s="64">
        <f t="shared" si="180"/>
        <v>0</v>
      </c>
      <c r="GM41" s="64">
        <f t="shared" si="181"/>
        <v>0</v>
      </c>
      <c r="GN41" s="64">
        <f t="shared" si="182"/>
        <v>0</v>
      </c>
      <c r="GO41" s="64">
        <f t="shared" si="306"/>
        <v>0</v>
      </c>
      <c r="GP41" s="64">
        <f t="shared" si="307"/>
        <v>0</v>
      </c>
      <c r="GQ41" s="64">
        <f t="shared" si="308"/>
        <v>0</v>
      </c>
      <c r="GR41" s="64">
        <f t="shared" si="309"/>
        <v>0</v>
      </c>
      <c r="GS41" s="148">
        <f t="shared" si="310"/>
        <v>0</v>
      </c>
    </row>
    <row r="42" spans="1:201" ht="30" x14ac:dyDescent="0.2">
      <c r="A42" s="104">
        <v>36</v>
      </c>
      <c r="B42" s="3" t="s">
        <v>73</v>
      </c>
      <c r="C42" s="71">
        <v>441457</v>
      </c>
      <c r="D42" s="71">
        <v>381037</v>
      </c>
      <c r="E42" s="71">
        <f t="shared" si="195"/>
        <v>0.53672975122006972</v>
      </c>
      <c r="F42" s="105">
        <f t="shared" si="196"/>
        <v>0.46327024877993028</v>
      </c>
      <c r="G42" s="147">
        <v>2831433.19</v>
      </c>
      <c r="H42" s="64">
        <f t="shared" si="197"/>
        <v>707858</v>
      </c>
      <c r="I42" s="64">
        <f t="shared" si="198"/>
        <v>707858</v>
      </c>
      <c r="J42" s="64">
        <f t="shared" si="199"/>
        <v>707858</v>
      </c>
      <c r="K42" s="64">
        <f t="shared" si="200"/>
        <v>707859.19</v>
      </c>
      <c r="L42" s="64">
        <f t="shared" si="115"/>
        <v>1519714</v>
      </c>
      <c r="M42" s="64">
        <f t="shared" si="116"/>
        <v>379929</v>
      </c>
      <c r="N42" s="64">
        <f t="shared" si="117"/>
        <v>379929</v>
      </c>
      <c r="O42" s="64">
        <f t="shared" si="118"/>
        <v>379929</v>
      </c>
      <c r="P42" s="64">
        <f t="shared" si="119"/>
        <v>379927</v>
      </c>
      <c r="Q42" s="64">
        <f t="shared" si="201"/>
        <v>1311719.19</v>
      </c>
      <c r="R42" s="64">
        <f t="shared" si="202"/>
        <v>327930</v>
      </c>
      <c r="S42" s="64">
        <f t="shared" si="203"/>
        <v>327930</v>
      </c>
      <c r="T42" s="64">
        <f t="shared" si="204"/>
        <v>327930</v>
      </c>
      <c r="U42" s="148">
        <f t="shared" si="205"/>
        <v>327929.18999999994</v>
      </c>
      <c r="V42" s="147">
        <v>6091735.25</v>
      </c>
      <c r="W42" s="64">
        <f t="shared" si="206"/>
        <v>1522934</v>
      </c>
      <c r="X42" s="64">
        <f t="shared" si="207"/>
        <v>1522934</v>
      </c>
      <c r="Y42" s="64">
        <f t="shared" si="208"/>
        <v>1522934</v>
      </c>
      <c r="Z42" s="64">
        <f t="shared" si="209"/>
        <v>1522933.25</v>
      </c>
      <c r="AA42" s="64">
        <f t="shared" si="120"/>
        <v>3269616</v>
      </c>
      <c r="AB42" s="64">
        <f t="shared" si="121"/>
        <v>817404</v>
      </c>
      <c r="AC42" s="64">
        <f t="shared" si="122"/>
        <v>817404</v>
      </c>
      <c r="AD42" s="64">
        <f t="shared" si="123"/>
        <v>817404</v>
      </c>
      <c r="AE42" s="64">
        <f t="shared" si="124"/>
        <v>817404</v>
      </c>
      <c r="AF42" s="64">
        <f t="shared" si="210"/>
        <v>2822119.25</v>
      </c>
      <c r="AG42" s="64">
        <f t="shared" si="211"/>
        <v>705530</v>
      </c>
      <c r="AH42" s="64">
        <f t="shared" si="212"/>
        <v>705530</v>
      </c>
      <c r="AI42" s="64">
        <f t="shared" si="213"/>
        <v>705530</v>
      </c>
      <c r="AJ42" s="148">
        <f t="shared" si="214"/>
        <v>705529.25</v>
      </c>
      <c r="AK42" s="147">
        <v>0</v>
      </c>
      <c r="AL42" s="64">
        <f t="shared" si="215"/>
        <v>0</v>
      </c>
      <c r="AM42" s="64">
        <f t="shared" si="216"/>
        <v>0</v>
      </c>
      <c r="AN42" s="64">
        <f t="shared" si="217"/>
        <v>0</v>
      </c>
      <c r="AO42" s="64">
        <f t="shared" si="218"/>
        <v>0</v>
      </c>
      <c r="AP42" s="64">
        <f t="shared" si="125"/>
        <v>0</v>
      </c>
      <c r="AQ42" s="64">
        <f t="shared" si="126"/>
        <v>0</v>
      </c>
      <c r="AR42" s="64">
        <f t="shared" si="127"/>
        <v>0</v>
      </c>
      <c r="AS42" s="64">
        <f t="shared" si="128"/>
        <v>0</v>
      </c>
      <c r="AT42" s="64">
        <f t="shared" si="129"/>
        <v>0</v>
      </c>
      <c r="AU42" s="64">
        <f t="shared" si="219"/>
        <v>0</v>
      </c>
      <c r="AV42" s="64">
        <f t="shared" si="220"/>
        <v>0</v>
      </c>
      <c r="AW42" s="64">
        <f t="shared" si="221"/>
        <v>0</v>
      </c>
      <c r="AX42" s="64">
        <f t="shared" si="222"/>
        <v>0</v>
      </c>
      <c r="AY42" s="148">
        <f t="shared" si="223"/>
        <v>0</v>
      </c>
      <c r="AZ42" s="147">
        <v>0</v>
      </c>
      <c r="BA42" s="64">
        <f t="shared" si="224"/>
        <v>0</v>
      </c>
      <c r="BB42" s="64">
        <f t="shared" si="225"/>
        <v>0</v>
      </c>
      <c r="BC42" s="64">
        <f t="shared" si="226"/>
        <v>0</v>
      </c>
      <c r="BD42" s="64">
        <f t="shared" si="227"/>
        <v>0</v>
      </c>
      <c r="BE42" s="18">
        <f t="shared" si="130"/>
        <v>0</v>
      </c>
      <c r="BF42" s="18">
        <f t="shared" si="131"/>
        <v>0</v>
      </c>
      <c r="BG42" s="18">
        <f t="shared" si="132"/>
        <v>0</v>
      </c>
      <c r="BH42" s="18">
        <f t="shared" si="133"/>
        <v>0</v>
      </c>
      <c r="BI42" s="18">
        <f t="shared" si="134"/>
        <v>0</v>
      </c>
      <c r="BJ42" s="18">
        <f t="shared" si="228"/>
        <v>0</v>
      </c>
      <c r="BK42" s="18">
        <f t="shared" si="229"/>
        <v>0</v>
      </c>
      <c r="BL42" s="18">
        <f t="shared" si="230"/>
        <v>0</v>
      </c>
      <c r="BM42" s="18">
        <f t="shared" si="231"/>
        <v>0</v>
      </c>
      <c r="BN42" s="85">
        <f t="shared" si="232"/>
        <v>0</v>
      </c>
      <c r="BO42" s="147">
        <v>134.32000000000005</v>
      </c>
      <c r="BP42" s="64">
        <f t="shared" ref="BP42:BP46" si="320">BO42</f>
        <v>134.32000000000005</v>
      </c>
      <c r="BQ42" s="64">
        <v>0</v>
      </c>
      <c r="BR42" s="64">
        <v>0</v>
      </c>
      <c r="BS42" s="64">
        <v>0</v>
      </c>
      <c r="BT42" s="64">
        <f t="shared" si="136"/>
        <v>72</v>
      </c>
      <c r="BU42" s="64">
        <f t="shared" ref="BU42:BU46" si="321">BT42</f>
        <v>72</v>
      </c>
      <c r="BV42" s="64">
        <v>0</v>
      </c>
      <c r="BW42" s="64">
        <v>0</v>
      </c>
      <c r="BX42" s="64">
        <v>0</v>
      </c>
      <c r="BY42" s="64">
        <f t="shared" si="315"/>
        <v>62.32000000000005</v>
      </c>
      <c r="BZ42" s="64">
        <f t="shared" ref="BZ42" si="322">BP42-BU42</f>
        <v>62.32000000000005</v>
      </c>
      <c r="CA42" s="64">
        <f t="shared" ref="CA42" si="323">BQ42-BV42</f>
        <v>0</v>
      </c>
      <c r="CB42" s="64">
        <f t="shared" ref="CB42" si="324">BR42-BW42</f>
        <v>0</v>
      </c>
      <c r="CC42" s="64">
        <f t="shared" ref="CC42" si="325">BS42-BX42</f>
        <v>0</v>
      </c>
      <c r="CD42" s="147">
        <v>5699591.5900000008</v>
      </c>
      <c r="CE42" s="64">
        <f t="shared" si="239"/>
        <v>1424898</v>
      </c>
      <c r="CF42" s="64">
        <f t="shared" si="240"/>
        <v>1424898</v>
      </c>
      <c r="CG42" s="64">
        <f t="shared" si="241"/>
        <v>1424898</v>
      </c>
      <c r="CH42" s="64">
        <f t="shared" si="242"/>
        <v>1424897.5900000008</v>
      </c>
      <c r="CI42" s="64">
        <f t="shared" si="143"/>
        <v>3059140</v>
      </c>
      <c r="CJ42" s="64">
        <f t="shared" si="144"/>
        <v>764785</v>
      </c>
      <c r="CK42" s="64">
        <f t="shared" si="145"/>
        <v>764785</v>
      </c>
      <c r="CL42" s="64">
        <f t="shared" si="146"/>
        <v>764785</v>
      </c>
      <c r="CM42" s="64">
        <f t="shared" si="147"/>
        <v>764785</v>
      </c>
      <c r="CN42" s="64">
        <f t="shared" si="243"/>
        <v>2640451.5900000008</v>
      </c>
      <c r="CO42" s="64">
        <f t="shared" si="244"/>
        <v>660113</v>
      </c>
      <c r="CP42" s="64">
        <f t="shared" si="245"/>
        <v>660113</v>
      </c>
      <c r="CQ42" s="64">
        <f t="shared" si="246"/>
        <v>660113</v>
      </c>
      <c r="CR42" s="148">
        <f t="shared" si="247"/>
        <v>660112.59000000078</v>
      </c>
      <c r="CS42" s="147">
        <v>0</v>
      </c>
      <c r="CT42" s="64">
        <f t="shared" si="248"/>
        <v>0</v>
      </c>
      <c r="CU42" s="64">
        <f t="shared" si="249"/>
        <v>0</v>
      </c>
      <c r="CV42" s="64">
        <f t="shared" si="250"/>
        <v>0</v>
      </c>
      <c r="CW42" s="64">
        <f t="shared" si="251"/>
        <v>0</v>
      </c>
      <c r="CX42" s="64">
        <f t="shared" si="148"/>
        <v>0</v>
      </c>
      <c r="CY42" s="64">
        <f t="shared" si="149"/>
        <v>0</v>
      </c>
      <c r="CZ42" s="64">
        <f t="shared" si="150"/>
        <v>0</v>
      </c>
      <c r="DA42" s="64">
        <f t="shared" si="151"/>
        <v>0</v>
      </c>
      <c r="DB42" s="64">
        <f t="shared" si="152"/>
        <v>0</v>
      </c>
      <c r="DC42" s="64">
        <f t="shared" si="252"/>
        <v>0</v>
      </c>
      <c r="DD42" s="64">
        <f t="shared" si="253"/>
        <v>0</v>
      </c>
      <c r="DE42" s="64">
        <f t="shared" si="254"/>
        <v>0</v>
      </c>
      <c r="DF42" s="64">
        <f t="shared" si="255"/>
        <v>0</v>
      </c>
      <c r="DG42" s="148">
        <f t="shared" si="256"/>
        <v>0</v>
      </c>
      <c r="DH42" s="147">
        <v>0</v>
      </c>
      <c r="DI42" s="64">
        <f t="shared" si="257"/>
        <v>0</v>
      </c>
      <c r="DJ42" s="64">
        <f t="shared" si="258"/>
        <v>0</v>
      </c>
      <c r="DK42" s="64">
        <f t="shared" si="259"/>
        <v>0</v>
      </c>
      <c r="DL42" s="64">
        <f t="shared" si="260"/>
        <v>0</v>
      </c>
      <c r="DM42" s="64">
        <f t="shared" si="153"/>
        <v>0</v>
      </c>
      <c r="DN42" s="64">
        <f t="shared" si="154"/>
        <v>0</v>
      </c>
      <c r="DO42" s="64">
        <f t="shared" si="155"/>
        <v>0</v>
      </c>
      <c r="DP42" s="64">
        <f t="shared" si="156"/>
        <v>0</v>
      </c>
      <c r="DQ42" s="64">
        <f t="shared" si="157"/>
        <v>0</v>
      </c>
      <c r="DR42" s="64">
        <f t="shared" si="261"/>
        <v>0</v>
      </c>
      <c r="DS42" s="64">
        <f t="shared" si="262"/>
        <v>0</v>
      </c>
      <c r="DT42" s="64">
        <f t="shared" si="263"/>
        <v>0</v>
      </c>
      <c r="DU42" s="64">
        <f t="shared" si="264"/>
        <v>0</v>
      </c>
      <c r="DV42" s="148">
        <f t="shared" si="265"/>
        <v>0</v>
      </c>
      <c r="DW42" s="147">
        <v>0</v>
      </c>
      <c r="DX42" s="64">
        <f t="shared" si="266"/>
        <v>0</v>
      </c>
      <c r="DY42" s="64">
        <f t="shared" si="267"/>
        <v>0</v>
      </c>
      <c r="DZ42" s="64">
        <f t="shared" si="268"/>
        <v>0</v>
      </c>
      <c r="EA42" s="64">
        <f t="shared" si="269"/>
        <v>0</v>
      </c>
      <c r="EB42" s="64">
        <f t="shared" si="158"/>
        <v>0</v>
      </c>
      <c r="EC42" s="64">
        <f t="shared" si="159"/>
        <v>0</v>
      </c>
      <c r="ED42" s="64">
        <f t="shared" si="160"/>
        <v>0</v>
      </c>
      <c r="EE42" s="64">
        <f t="shared" si="161"/>
        <v>0</v>
      </c>
      <c r="EF42" s="64">
        <f t="shared" si="162"/>
        <v>0</v>
      </c>
      <c r="EG42" s="64">
        <f t="shared" si="270"/>
        <v>0</v>
      </c>
      <c r="EH42" s="64">
        <f t="shared" si="271"/>
        <v>0</v>
      </c>
      <c r="EI42" s="64">
        <f t="shared" si="272"/>
        <v>0</v>
      </c>
      <c r="EJ42" s="64">
        <f t="shared" si="273"/>
        <v>0</v>
      </c>
      <c r="EK42" s="148">
        <f t="shared" si="274"/>
        <v>0</v>
      </c>
      <c r="EL42" s="147">
        <v>0</v>
      </c>
      <c r="EM42" s="64">
        <f t="shared" si="275"/>
        <v>0</v>
      </c>
      <c r="EN42" s="64">
        <f t="shared" si="276"/>
        <v>0</v>
      </c>
      <c r="EO42" s="64">
        <f t="shared" si="277"/>
        <v>0</v>
      </c>
      <c r="EP42" s="64">
        <f t="shared" si="278"/>
        <v>0</v>
      </c>
      <c r="EQ42" s="64">
        <f t="shared" si="163"/>
        <v>0</v>
      </c>
      <c r="ER42" s="64">
        <f t="shared" si="164"/>
        <v>0</v>
      </c>
      <c r="ES42" s="64">
        <f t="shared" si="165"/>
        <v>0</v>
      </c>
      <c r="ET42" s="64">
        <f t="shared" si="166"/>
        <v>0</v>
      </c>
      <c r="EU42" s="64">
        <f t="shared" si="167"/>
        <v>0</v>
      </c>
      <c r="EV42" s="64">
        <f t="shared" si="279"/>
        <v>0</v>
      </c>
      <c r="EW42" s="64">
        <f t="shared" si="280"/>
        <v>0</v>
      </c>
      <c r="EX42" s="64">
        <f t="shared" si="281"/>
        <v>0</v>
      </c>
      <c r="EY42" s="64">
        <f t="shared" si="282"/>
        <v>0</v>
      </c>
      <c r="EZ42" s="148">
        <f t="shared" si="283"/>
        <v>0</v>
      </c>
      <c r="FA42" s="147">
        <v>0</v>
      </c>
      <c r="FB42" s="64">
        <f t="shared" si="284"/>
        <v>0</v>
      </c>
      <c r="FC42" s="64">
        <f t="shared" si="285"/>
        <v>0</v>
      </c>
      <c r="FD42" s="64">
        <f t="shared" si="286"/>
        <v>0</v>
      </c>
      <c r="FE42" s="64">
        <f t="shared" si="287"/>
        <v>0</v>
      </c>
      <c r="FF42" s="64">
        <f t="shared" si="168"/>
        <v>0</v>
      </c>
      <c r="FG42" s="64">
        <f t="shared" si="169"/>
        <v>0</v>
      </c>
      <c r="FH42" s="64">
        <f t="shared" si="170"/>
        <v>0</v>
      </c>
      <c r="FI42" s="64">
        <f t="shared" si="171"/>
        <v>0</v>
      </c>
      <c r="FJ42" s="64">
        <f t="shared" si="172"/>
        <v>0</v>
      </c>
      <c r="FK42" s="64">
        <f t="shared" si="288"/>
        <v>0</v>
      </c>
      <c r="FL42" s="64">
        <f t="shared" si="289"/>
        <v>0</v>
      </c>
      <c r="FM42" s="64">
        <f t="shared" si="290"/>
        <v>0</v>
      </c>
      <c r="FN42" s="64">
        <f t="shared" si="291"/>
        <v>0</v>
      </c>
      <c r="FO42" s="148">
        <f t="shared" si="292"/>
        <v>0</v>
      </c>
      <c r="FP42" s="147">
        <v>0</v>
      </c>
      <c r="FQ42" s="64">
        <f t="shared" si="293"/>
        <v>0</v>
      </c>
      <c r="FR42" s="64">
        <f t="shared" si="294"/>
        <v>0</v>
      </c>
      <c r="FS42" s="64">
        <f t="shared" si="295"/>
        <v>0</v>
      </c>
      <c r="FT42" s="64">
        <f t="shared" si="296"/>
        <v>0</v>
      </c>
      <c r="FU42" s="64">
        <f t="shared" si="173"/>
        <v>0</v>
      </c>
      <c r="FV42" s="64">
        <f t="shared" si="174"/>
        <v>0</v>
      </c>
      <c r="FW42" s="64">
        <f t="shared" si="175"/>
        <v>0</v>
      </c>
      <c r="FX42" s="64">
        <f t="shared" si="176"/>
        <v>0</v>
      </c>
      <c r="FY42" s="64">
        <f t="shared" si="177"/>
        <v>0</v>
      </c>
      <c r="FZ42" s="64">
        <f t="shared" si="297"/>
        <v>0</v>
      </c>
      <c r="GA42" s="64">
        <f t="shared" si="298"/>
        <v>0</v>
      </c>
      <c r="GB42" s="64">
        <f t="shared" si="299"/>
        <v>0</v>
      </c>
      <c r="GC42" s="64">
        <f t="shared" si="300"/>
        <v>0</v>
      </c>
      <c r="GD42" s="148">
        <f t="shared" si="301"/>
        <v>0</v>
      </c>
      <c r="GE42" s="147">
        <v>0</v>
      </c>
      <c r="GF42" s="64">
        <f t="shared" si="302"/>
        <v>0</v>
      </c>
      <c r="GG42" s="64">
        <f t="shared" si="303"/>
        <v>0</v>
      </c>
      <c r="GH42" s="64">
        <f t="shared" si="304"/>
        <v>0</v>
      </c>
      <c r="GI42" s="64">
        <f t="shared" si="305"/>
        <v>0</v>
      </c>
      <c r="GJ42" s="64">
        <f t="shared" si="178"/>
        <v>0</v>
      </c>
      <c r="GK42" s="64">
        <f t="shared" si="179"/>
        <v>0</v>
      </c>
      <c r="GL42" s="64">
        <f t="shared" si="180"/>
        <v>0</v>
      </c>
      <c r="GM42" s="64">
        <f t="shared" si="181"/>
        <v>0</v>
      </c>
      <c r="GN42" s="64">
        <f t="shared" si="182"/>
        <v>0</v>
      </c>
      <c r="GO42" s="64">
        <f t="shared" si="306"/>
        <v>0</v>
      </c>
      <c r="GP42" s="64">
        <f t="shared" si="307"/>
        <v>0</v>
      </c>
      <c r="GQ42" s="64">
        <f t="shared" si="308"/>
        <v>0</v>
      </c>
      <c r="GR42" s="64">
        <f t="shared" si="309"/>
        <v>0</v>
      </c>
      <c r="GS42" s="148">
        <f t="shared" si="310"/>
        <v>0</v>
      </c>
    </row>
    <row r="43" spans="1:201" x14ac:dyDescent="0.2">
      <c r="A43" s="104">
        <v>37</v>
      </c>
      <c r="B43" s="3" t="s">
        <v>31</v>
      </c>
      <c r="C43" s="71">
        <v>20296</v>
      </c>
      <c r="D43" s="71">
        <v>7088</v>
      </c>
      <c r="E43" s="71">
        <f t="shared" si="195"/>
        <v>0.74116272275781481</v>
      </c>
      <c r="F43" s="105">
        <f t="shared" si="196"/>
        <v>0.25883727724218519</v>
      </c>
      <c r="G43" s="147">
        <v>121883.52</v>
      </c>
      <c r="H43" s="64">
        <f t="shared" si="197"/>
        <v>30471</v>
      </c>
      <c r="I43" s="64">
        <f t="shared" si="198"/>
        <v>30471</v>
      </c>
      <c r="J43" s="64">
        <f t="shared" si="199"/>
        <v>30471</v>
      </c>
      <c r="K43" s="64">
        <f t="shared" si="200"/>
        <v>30470.520000000004</v>
      </c>
      <c r="L43" s="64">
        <f t="shared" si="115"/>
        <v>90336</v>
      </c>
      <c r="M43" s="64">
        <f t="shared" si="116"/>
        <v>22584</v>
      </c>
      <c r="N43" s="64">
        <f t="shared" si="117"/>
        <v>22584</v>
      </c>
      <c r="O43" s="64">
        <f t="shared" si="118"/>
        <v>22584</v>
      </c>
      <c r="P43" s="64">
        <f t="shared" si="119"/>
        <v>22584</v>
      </c>
      <c r="Q43" s="64">
        <f t="shared" si="201"/>
        <v>31547.520000000004</v>
      </c>
      <c r="R43" s="64">
        <f t="shared" si="202"/>
        <v>7887</v>
      </c>
      <c r="S43" s="64">
        <f t="shared" si="203"/>
        <v>7887</v>
      </c>
      <c r="T43" s="64">
        <f t="shared" si="204"/>
        <v>7887</v>
      </c>
      <c r="U43" s="148">
        <f t="shared" si="205"/>
        <v>7886.5200000000041</v>
      </c>
      <c r="V43" s="147">
        <v>0</v>
      </c>
      <c r="W43" s="64">
        <f t="shared" si="206"/>
        <v>0</v>
      </c>
      <c r="X43" s="64">
        <f t="shared" si="207"/>
        <v>0</v>
      </c>
      <c r="Y43" s="64">
        <f t="shared" si="208"/>
        <v>0</v>
      </c>
      <c r="Z43" s="64">
        <f t="shared" si="209"/>
        <v>0</v>
      </c>
      <c r="AA43" s="64">
        <f t="shared" si="120"/>
        <v>0</v>
      </c>
      <c r="AB43" s="64">
        <f t="shared" si="121"/>
        <v>0</v>
      </c>
      <c r="AC43" s="64">
        <f t="shared" si="122"/>
        <v>0</v>
      </c>
      <c r="AD43" s="64">
        <f t="shared" si="123"/>
        <v>0</v>
      </c>
      <c r="AE43" s="64">
        <f t="shared" si="124"/>
        <v>0</v>
      </c>
      <c r="AF43" s="64">
        <f t="shared" si="210"/>
        <v>0</v>
      </c>
      <c r="AG43" s="64">
        <f t="shared" si="211"/>
        <v>0</v>
      </c>
      <c r="AH43" s="64">
        <f t="shared" si="212"/>
        <v>0</v>
      </c>
      <c r="AI43" s="64">
        <f t="shared" si="213"/>
        <v>0</v>
      </c>
      <c r="AJ43" s="148">
        <f t="shared" si="214"/>
        <v>0</v>
      </c>
      <c r="AK43" s="147">
        <v>0</v>
      </c>
      <c r="AL43" s="64">
        <f t="shared" si="215"/>
        <v>0</v>
      </c>
      <c r="AM43" s="64">
        <f t="shared" si="216"/>
        <v>0</v>
      </c>
      <c r="AN43" s="64">
        <f t="shared" si="217"/>
        <v>0</v>
      </c>
      <c r="AO43" s="64">
        <f t="shared" si="218"/>
        <v>0</v>
      </c>
      <c r="AP43" s="64">
        <f t="shared" si="125"/>
        <v>0</v>
      </c>
      <c r="AQ43" s="64">
        <f t="shared" si="126"/>
        <v>0</v>
      </c>
      <c r="AR43" s="64">
        <f t="shared" si="127"/>
        <v>0</v>
      </c>
      <c r="AS43" s="64">
        <f t="shared" si="128"/>
        <v>0</v>
      </c>
      <c r="AT43" s="64">
        <f t="shared" si="129"/>
        <v>0</v>
      </c>
      <c r="AU43" s="64">
        <f t="shared" si="219"/>
        <v>0</v>
      </c>
      <c r="AV43" s="64">
        <f t="shared" si="220"/>
        <v>0</v>
      </c>
      <c r="AW43" s="64">
        <f t="shared" si="221"/>
        <v>0</v>
      </c>
      <c r="AX43" s="64">
        <f t="shared" si="222"/>
        <v>0</v>
      </c>
      <c r="AY43" s="148">
        <f t="shared" si="223"/>
        <v>0</v>
      </c>
      <c r="AZ43" s="147">
        <v>0</v>
      </c>
      <c r="BA43" s="64">
        <f t="shared" si="224"/>
        <v>0</v>
      </c>
      <c r="BB43" s="64">
        <f t="shared" si="225"/>
        <v>0</v>
      </c>
      <c r="BC43" s="64">
        <f t="shared" si="226"/>
        <v>0</v>
      </c>
      <c r="BD43" s="64">
        <f t="shared" si="227"/>
        <v>0</v>
      </c>
      <c r="BE43" s="18">
        <f t="shared" si="130"/>
        <v>0</v>
      </c>
      <c r="BF43" s="18">
        <f t="shared" si="131"/>
        <v>0</v>
      </c>
      <c r="BG43" s="18">
        <f t="shared" si="132"/>
        <v>0</v>
      </c>
      <c r="BH43" s="18">
        <f t="shared" si="133"/>
        <v>0</v>
      </c>
      <c r="BI43" s="18">
        <f t="shared" si="134"/>
        <v>0</v>
      </c>
      <c r="BJ43" s="18">
        <f t="shared" si="228"/>
        <v>0</v>
      </c>
      <c r="BK43" s="18">
        <f t="shared" si="229"/>
        <v>0</v>
      </c>
      <c r="BL43" s="18">
        <f t="shared" si="230"/>
        <v>0</v>
      </c>
      <c r="BM43" s="18">
        <f t="shared" si="231"/>
        <v>0</v>
      </c>
      <c r="BN43" s="85">
        <f t="shared" si="232"/>
        <v>0</v>
      </c>
      <c r="BO43" s="147">
        <v>11954.480000000003</v>
      </c>
      <c r="BP43" s="64">
        <f t="shared" si="320"/>
        <v>11954.480000000003</v>
      </c>
      <c r="BQ43" s="64">
        <v>0</v>
      </c>
      <c r="BR43" s="64">
        <v>0</v>
      </c>
      <c r="BS43" s="64">
        <v>0</v>
      </c>
      <c r="BT43" s="64">
        <f t="shared" si="136"/>
        <v>8860</v>
      </c>
      <c r="BU43" s="64">
        <f t="shared" si="321"/>
        <v>8860</v>
      </c>
      <c r="BV43" s="64">
        <v>0</v>
      </c>
      <c r="BW43" s="64">
        <v>0</v>
      </c>
      <c r="BX43" s="64">
        <v>0</v>
      </c>
      <c r="BY43" s="64">
        <f t="shared" ref="BY43:BY44" si="326">BO43-BT43</f>
        <v>3094.4800000000032</v>
      </c>
      <c r="BZ43" s="64">
        <f t="shared" ref="BZ43:BZ44" si="327">BP43-BU43</f>
        <v>3094.4800000000032</v>
      </c>
      <c r="CA43" s="64">
        <f t="shared" ref="CA43:CA44" si="328">BQ43-BV43</f>
        <v>0</v>
      </c>
      <c r="CB43" s="64">
        <f t="shared" ref="CB43:CB44" si="329">BR43-BW43</f>
        <v>0</v>
      </c>
      <c r="CC43" s="64">
        <f t="shared" ref="CC43:CC44" si="330">BS43-BX43</f>
        <v>0</v>
      </c>
      <c r="CD43" s="147">
        <v>4913693.88</v>
      </c>
      <c r="CE43" s="64">
        <f t="shared" si="239"/>
        <v>1228423</v>
      </c>
      <c r="CF43" s="64">
        <f t="shared" si="240"/>
        <v>1228423</v>
      </c>
      <c r="CG43" s="64">
        <f t="shared" si="241"/>
        <v>1228423</v>
      </c>
      <c r="CH43" s="64">
        <f t="shared" si="242"/>
        <v>1228424.8799999999</v>
      </c>
      <c r="CI43" s="64">
        <f t="shared" si="143"/>
        <v>3641847</v>
      </c>
      <c r="CJ43" s="64">
        <f t="shared" si="144"/>
        <v>910462</v>
      </c>
      <c r="CK43" s="64">
        <f t="shared" si="145"/>
        <v>910462</v>
      </c>
      <c r="CL43" s="64">
        <f t="shared" si="146"/>
        <v>910462</v>
      </c>
      <c r="CM43" s="64">
        <f t="shared" si="147"/>
        <v>910461</v>
      </c>
      <c r="CN43" s="64">
        <f t="shared" si="243"/>
        <v>1271846.8799999999</v>
      </c>
      <c r="CO43" s="64">
        <f t="shared" si="244"/>
        <v>317962</v>
      </c>
      <c r="CP43" s="64">
        <f t="shared" si="245"/>
        <v>317962</v>
      </c>
      <c r="CQ43" s="64">
        <f t="shared" si="246"/>
        <v>317962</v>
      </c>
      <c r="CR43" s="148">
        <f t="shared" si="247"/>
        <v>317960.87999999989</v>
      </c>
      <c r="CS43" s="147">
        <v>0</v>
      </c>
      <c r="CT43" s="64">
        <f t="shared" si="248"/>
        <v>0</v>
      </c>
      <c r="CU43" s="64">
        <f t="shared" si="249"/>
        <v>0</v>
      </c>
      <c r="CV43" s="64">
        <f t="shared" si="250"/>
        <v>0</v>
      </c>
      <c r="CW43" s="64">
        <f t="shared" si="251"/>
        <v>0</v>
      </c>
      <c r="CX43" s="64">
        <f t="shared" si="148"/>
        <v>0</v>
      </c>
      <c r="CY43" s="64">
        <f t="shared" si="149"/>
        <v>0</v>
      </c>
      <c r="CZ43" s="64">
        <f t="shared" si="150"/>
        <v>0</v>
      </c>
      <c r="DA43" s="64">
        <f t="shared" si="151"/>
        <v>0</v>
      </c>
      <c r="DB43" s="64">
        <f t="shared" si="152"/>
        <v>0</v>
      </c>
      <c r="DC43" s="64">
        <f t="shared" si="252"/>
        <v>0</v>
      </c>
      <c r="DD43" s="64">
        <f t="shared" si="253"/>
        <v>0</v>
      </c>
      <c r="DE43" s="64">
        <f t="shared" si="254"/>
        <v>0</v>
      </c>
      <c r="DF43" s="64">
        <f t="shared" si="255"/>
        <v>0</v>
      </c>
      <c r="DG43" s="148">
        <f t="shared" si="256"/>
        <v>0</v>
      </c>
      <c r="DH43" s="147">
        <v>0</v>
      </c>
      <c r="DI43" s="64">
        <f t="shared" si="257"/>
        <v>0</v>
      </c>
      <c r="DJ43" s="64">
        <f t="shared" si="258"/>
        <v>0</v>
      </c>
      <c r="DK43" s="64">
        <f t="shared" si="259"/>
        <v>0</v>
      </c>
      <c r="DL43" s="64">
        <f t="shared" si="260"/>
        <v>0</v>
      </c>
      <c r="DM43" s="64">
        <f t="shared" si="153"/>
        <v>0</v>
      </c>
      <c r="DN43" s="64">
        <f t="shared" si="154"/>
        <v>0</v>
      </c>
      <c r="DO43" s="64">
        <f t="shared" si="155"/>
        <v>0</v>
      </c>
      <c r="DP43" s="64">
        <f t="shared" si="156"/>
        <v>0</v>
      </c>
      <c r="DQ43" s="64">
        <f t="shared" si="157"/>
        <v>0</v>
      </c>
      <c r="DR43" s="64">
        <f t="shared" si="261"/>
        <v>0</v>
      </c>
      <c r="DS43" s="64">
        <f t="shared" si="262"/>
        <v>0</v>
      </c>
      <c r="DT43" s="64">
        <f t="shared" si="263"/>
        <v>0</v>
      </c>
      <c r="DU43" s="64">
        <f t="shared" si="264"/>
        <v>0</v>
      </c>
      <c r="DV43" s="148">
        <f t="shared" si="265"/>
        <v>0</v>
      </c>
      <c r="DW43" s="147">
        <v>0</v>
      </c>
      <c r="DX43" s="64">
        <f t="shared" si="266"/>
        <v>0</v>
      </c>
      <c r="DY43" s="64">
        <f t="shared" si="267"/>
        <v>0</v>
      </c>
      <c r="DZ43" s="64">
        <f t="shared" si="268"/>
        <v>0</v>
      </c>
      <c r="EA43" s="64">
        <f t="shared" si="269"/>
        <v>0</v>
      </c>
      <c r="EB43" s="64">
        <f t="shared" si="158"/>
        <v>0</v>
      </c>
      <c r="EC43" s="64">
        <f t="shared" si="159"/>
        <v>0</v>
      </c>
      <c r="ED43" s="64">
        <f t="shared" si="160"/>
        <v>0</v>
      </c>
      <c r="EE43" s="64">
        <f t="shared" si="161"/>
        <v>0</v>
      </c>
      <c r="EF43" s="64">
        <f t="shared" si="162"/>
        <v>0</v>
      </c>
      <c r="EG43" s="64">
        <f t="shared" si="270"/>
        <v>0</v>
      </c>
      <c r="EH43" s="64">
        <f t="shared" si="271"/>
        <v>0</v>
      </c>
      <c r="EI43" s="64">
        <f t="shared" si="272"/>
        <v>0</v>
      </c>
      <c r="EJ43" s="64">
        <f t="shared" si="273"/>
        <v>0</v>
      </c>
      <c r="EK43" s="148">
        <f t="shared" si="274"/>
        <v>0</v>
      </c>
      <c r="EL43" s="147">
        <v>0</v>
      </c>
      <c r="EM43" s="64">
        <f t="shared" si="275"/>
        <v>0</v>
      </c>
      <c r="EN43" s="64">
        <f t="shared" si="276"/>
        <v>0</v>
      </c>
      <c r="EO43" s="64">
        <f t="shared" si="277"/>
        <v>0</v>
      </c>
      <c r="EP43" s="64">
        <f t="shared" si="278"/>
        <v>0</v>
      </c>
      <c r="EQ43" s="64">
        <f t="shared" si="163"/>
        <v>0</v>
      </c>
      <c r="ER43" s="64">
        <f t="shared" si="164"/>
        <v>0</v>
      </c>
      <c r="ES43" s="64">
        <f t="shared" si="165"/>
        <v>0</v>
      </c>
      <c r="ET43" s="64">
        <f t="shared" si="166"/>
        <v>0</v>
      </c>
      <c r="EU43" s="64">
        <f t="shared" si="167"/>
        <v>0</v>
      </c>
      <c r="EV43" s="64">
        <f t="shared" si="279"/>
        <v>0</v>
      </c>
      <c r="EW43" s="64">
        <f t="shared" si="280"/>
        <v>0</v>
      </c>
      <c r="EX43" s="64">
        <f t="shared" si="281"/>
        <v>0</v>
      </c>
      <c r="EY43" s="64">
        <f t="shared" si="282"/>
        <v>0</v>
      </c>
      <c r="EZ43" s="148">
        <f t="shared" si="283"/>
        <v>0</v>
      </c>
      <c r="FA43" s="147">
        <v>0</v>
      </c>
      <c r="FB43" s="64">
        <f t="shared" si="284"/>
        <v>0</v>
      </c>
      <c r="FC43" s="64">
        <f t="shared" si="285"/>
        <v>0</v>
      </c>
      <c r="FD43" s="64">
        <f t="shared" si="286"/>
        <v>0</v>
      </c>
      <c r="FE43" s="64">
        <f t="shared" si="287"/>
        <v>0</v>
      </c>
      <c r="FF43" s="64">
        <f t="shared" si="168"/>
        <v>0</v>
      </c>
      <c r="FG43" s="64">
        <f t="shared" si="169"/>
        <v>0</v>
      </c>
      <c r="FH43" s="64">
        <f t="shared" si="170"/>
        <v>0</v>
      </c>
      <c r="FI43" s="64">
        <f t="shared" si="171"/>
        <v>0</v>
      </c>
      <c r="FJ43" s="64">
        <f t="shared" si="172"/>
        <v>0</v>
      </c>
      <c r="FK43" s="64">
        <f t="shared" si="288"/>
        <v>0</v>
      </c>
      <c r="FL43" s="64">
        <f t="shared" si="289"/>
        <v>0</v>
      </c>
      <c r="FM43" s="64">
        <f t="shared" si="290"/>
        <v>0</v>
      </c>
      <c r="FN43" s="64">
        <f t="shared" si="291"/>
        <v>0</v>
      </c>
      <c r="FO43" s="148">
        <f t="shared" si="292"/>
        <v>0</v>
      </c>
      <c r="FP43" s="147">
        <v>0</v>
      </c>
      <c r="FQ43" s="64">
        <f t="shared" si="293"/>
        <v>0</v>
      </c>
      <c r="FR43" s="64">
        <f t="shared" si="294"/>
        <v>0</v>
      </c>
      <c r="FS43" s="64">
        <f t="shared" si="295"/>
        <v>0</v>
      </c>
      <c r="FT43" s="64">
        <f t="shared" si="296"/>
        <v>0</v>
      </c>
      <c r="FU43" s="64">
        <f t="shared" si="173"/>
        <v>0</v>
      </c>
      <c r="FV43" s="64">
        <f t="shared" si="174"/>
        <v>0</v>
      </c>
      <c r="FW43" s="64">
        <f t="shared" si="175"/>
        <v>0</v>
      </c>
      <c r="FX43" s="64">
        <f t="shared" si="176"/>
        <v>0</v>
      </c>
      <c r="FY43" s="64">
        <f t="shared" si="177"/>
        <v>0</v>
      </c>
      <c r="FZ43" s="64">
        <f t="shared" si="297"/>
        <v>0</v>
      </c>
      <c r="GA43" s="64">
        <f t="shared" si="298"/>
        <v>0</v>
      </c>
      <c r="GB43" s="64">
        <f t="shared" si="299"/>
        <v>0</v>
      </c>
      <c r="GC43" s="64">
        <f t="shared" si="300"/>
        <v>0</v>
      </c>
      <c r="GD43" s="148">
        <f t="shared" si="301"/>
        <v>0</v>
      </c>
      <c r="GE43" s="147">
        <v>0</v>
      </c>
      <c r="GF43" s="64">
        <f t="shared" si="302"/>
        <v>0</v>
      </c>
      <c r="GG43" s="64">
        <f t="shared" si="303"/>
        <v>0</v>
      </c>
      <c r="GH43" s="64">
        <f t="shared" si="304"/>
        <v>0</v>
      </c>
      <c r="GI43" s="64">
        <f t="shared" si="305"/>
        <v>0</v>
      </c>
      <c r="GJ43" s="64">
        <f t="shared" si="178"/>
        <v>0</v>
      </c>
      <c r="GK43" s="64">
        <f t="shared" si="179"/>
        <v>0</v>
      </c>
      <c r="GL43" s="64">
        <f t="shared" si="180"/>
        <v>0</v>
      </c>
      <c r="GM43" s="64">
        <f t="shared" si="181"/>
        <v>0</v>
      </c>
      <c r="GN43" s="64">
        <f t="shared" si="182"/>
        <v>0</v>
      </c>
      <c r="GO43" s="64">
        <f t="shared" si="306"/>
        <v>0</v>
      </c>
      <c r="GP43" s="64">
        <f t="shared" si="307"/>
        <v>0</v>
      </c>
      <c r="GQ43" s="64">
        <f t="shared" si="308"/>
        <v>0</v>
      </c>
      <c r="GR43" s="64">
        <f t="shared" si="309"/>
        <v>0</v>
      </c>
      <c r="GS43" s="148">
        <f t="shared" si="310"/>
        <v>0</v>
      </c>
    </row>
    <row r="44" spans="1:201" ht="15.75" x14ac:dyDescent="0.25">
      <c r="A44" s="104">
        <v>38</v>
      </c>
      <c r="B44" s="3" t="s">
        <v>32</v>
      </c>
      <c r="C44" s="102">
        <v>60194</v>
      </c>
      <c r="D44" s="71">
        <v>10332</v>
      </c>
      <c r="E44" s="71">
        <f t="shared" si="195"/>
        <v>0.85350083657091003</v>
      </c>
      <c r="F44" s="105">
        <f t="shared" si="196"/>
        <v>0.14649916342908997</v>
      </c>
      <c r="G44" s="147">
        <v>91054.44</v>
      </c>
      <c r="H44" s="64">
        <f t="shared" si="197"/>
        <v>22764</v>
      </c>
      <c r="I44" s="64">
        <f t="shared" si="198"/>
        <v>22764</v>
      </c>
      <c r="J44" s="64">
        <f t="shared" si="199"/>
        <v>22764</v>
      </c>
      <c r="K44" s="64">
        <f t="shared" si="200"/>
        <v>22762.440000000002</v>
      </c>
      <c r="L44" s="64">
        <f t="shared" si="115"/>
        <v>77715</v>
      </c>
      <c r="M44" s="64">
        <f t="shared" si="116"/>
        <v>19429</v>
      </c>
      <c r="N44" s="64">
        <f t="shared" si="117"/>
        <v>19429</v>
      </c>
      <c r="O44" s="64">
        <f t="shared" si="118"/>
        <v>19429</v>
      </c>
      <c r="P44" s="64">
        <f t="shared" si="119"/>
        <v>19428</v>
      </c>
      <c r="Q44" s="64">
        <f t="shared" si="201"/>
        <v>13339.440000000002</v>
      </c>
      <c r="R44" s="64">
        <f t="shared" si="202"/>
        <v>3335</v>
      </c>
      <c r="S44" s="64">
        <f t="shared" si="203"/>
        <v>3335</v>
      </c>
      <c r="T44" s="64">
        <f t="shared" si="204"/>
        <v>3335</v>
      </c>
      <c r="U44" s="148">
        <f t="shared" si="205"/>
        <v>3334.4400000000023</v>
      </c>
      <c r="V44" s="147">
        <v>8404166.040000001</v>
      </c>
      <c r="W44" s="64">
        <f t="shared" si="206"/>
        <v>2101042</v>
      </c>
      <c r="X44" s="64">
        <f t="shared" si="207"/>
        <v>2101042</v>
      </c>
      <c r="Y44" s="64">
        <f t="shared" si="208"/>
        <v>2101042</v>
      </c>
      <c r="Z44" s="64">
        <f t="shared" si="209"/>
        <v>2101040.040000001</v>
      </c>
      <c r="AA44" s="64">
        <f t="shared" si="120"/>
        <v>7172963</v>
      </c>
      <c r="AB44" s="64">
        <f t="shared" si="121"/>
        <v>1793241</v>
      </c>
      <c r="AC44" s="64">
        <f t="shared" si="122"/>
        <v>1793241</v>
      </c>
      <c r="AD44" s="64">
        <f t="shared" si="123"/>
        <v>1793241</v>
      </c>
      <c r="AE44" s="64">
        <f t="shared" si="124"/>
        <v>1793240</v>
      </c>
      <c r="AF44" s="64">
        <f t="shared" si="210"/>
        <v>1231203.040000001</v>
      </c>
      <c r="AG44" s="64">
        <f t="shared" si="211"/>
        <v>307801</v>
      </c>
      <c r="AH44" s="64">
        <f t="shared" si="212"/>
        <v>307801</v>
      </c>
      <c r="AI44" s="64">
        <f t="shared" si="213"/>
        <v>307801</v>
      </c>
      <c r="AJ44" s="148">
        <f t="shared" si="214"/>
        <v>307800.04000000097</v>
      </c>
      <c r="AK44" s="147">
        <v>0</v>
      </c>
      <c r="AL44" s="64">
        <f t="shared" si="215"/>
        <v>0</v>
      </c>
      <c r="AM44" s="64">
        <f t="shared" si="216"/>
        <v>0</v>
      </c>
      <c r="AN44" s="64">
        <f t="shared" si="217"/>
        <v>0</v>
      </c>
      <c r="AO44" s="64">
        <f t="shared" si="218"/>
        <v>0</v>
      </c>
      <c r="AP44" s="64">
        <f t="shared" si="125"/>
        <v>0</v>
      </c>
      <c r="AQ44" s="64">
        <f t="shared" si="126"/>
        <v>0</v>
      </c>
      <c r="AR44" s="64">
        <f t="shared" si="127"/>
        <v>0</v>
      </c>
      <c r="AS44" s="64">
        <f t="shared" si="128"/>
        <v>0</v>
      </c>
      <c r="AT44" s="64">
        <f t="shared" si="129"/>
        <v>0</v>
      </c>
      <c r="AU44" s="64">
        <f t="shared" si="219"/>
        <v>0</v>
      </c>
      <c r="AV44" s="64">
        <f t="shared" si="220"/>
        <v>0</v>
      </c>
      <c r="AW44" s="64">
        <f t="shared" si="221"/>
        <v>0</v>
      </c>
      <c r="AX44" s="64">
        <f t="shared" si="222"/>
        <v>0</v>
      </c>
      <c r="AY44" s="148">
        <f t="shared" si="223"/>
        <v>0</v>
      </c>
      <c r="AZ44" s="147">
        <v>0</v>
      </c>
      <c r="BA44" s="64">
        <f t="shared" si="224"/>
        <v>0</v>
      </c>
      <c r="BB44" s="64">
        <f t="shared" si="225"/>
        <v>0</v>
      </c>
      <c r="BC44" s="64">
        <f t="shared" si="226"/>
        <v>0</v>
      </c>
      <c r="BD44" s="64">
        <f t="shared" si="227"/>
        <v>0</v>
      </c>
      <c r="BE44" s="18">
        <f t="shared" si="130"/>
        <v>0</v>
      </c>
      <c r="BF44" s="18">
        <f t="shared" si="131"/>
        <v>0</v>
      </c>
      <c r="BG44" s="18">
        <f t="shared" si="132"/>
        <v>0</v>
      </c>
      <c r="BH44" s="18">
        <f t="shared" si="133"/>
        <v>0</v>
      </c>
      <c r="BI44" s="18">
        <f t="shared" si="134"/>
        <v>0</v>
      </c>
      <c r="BJ44" s="18">
        <f t="shared" si="228"/>
        <v>0</v>
      </c>
      <c r="BK44" s="18">
        <f t="shared" si="229"/>
        <v>0</v>
      </c>
      <c r="BL44" s="18">
        <f t="shared" si="230"/>
        <v>0</v>
      </c>
      <c r="BM44" s="18">
        <f t="shared" si="231"/>
        <v>0</v>
      </c>
      <c r="BN44" s="85">
        <f t="shared" si="232"/>
        <v>0</v>
      </c>
      <c r="BO44" s="147">
        <v>258437.52000000002</v>
      </c>
      <c r="BP44" s="64">
        <f t="shared" si="320"/>
        <v>258437.52000000002</v>
      </c>
      <c r="BQ44" s="64">
        <v>0</v>
      </c>
      <c r="BR44" s="64">
        <v>0</v>
      </c>
      <c r="BS44" s="64">
        <v>0</v>
      </c>
      <c r="BT44" s="64">
        <f t="shared" si="136"/>
        <v>220577</v>
      </c>
      <c r="BU44" s="64">
        <f t="shared" si="321"/>
        <v>220577</v>
      </c>
      <c r="BV44" s="64">
        <v>0</v>
      </c>
      <c r="BW44" s="64">
        <v>0</v>
      </c>
      <c r="BX44" s="64">
        <v>0</v>
      </c>
      <c r="BY44" s="64">
        <f t="shared" si="326"/>
        <v>37860.520000000019</v>
      </c>
      <c r="BZ44" s="64">
        <f t="shared" si="327"/>
        <v>37860.520000000019</v>
      </c>
      <c r="CA44" s="64">
        <f t="shared" si="328"/>
        <v>0</v>
      </c>
      <c r="CB44" s="64">
        <f t="shared" si="329"/>
        <v>0</v>
      </c>
      <c r="CC44" s="64">
        <f t="shared" si="330"/>
        <v>0</v>
      </c>
      <c r="CD44" s="147">
        <v>0</v>
      </c>
      <c r="CE44" s="64">
        <f t="shared" si="239"/>
        <v>0</v>
      </c>
      <c r="CF44" s="64">
        <f t="shared" si="240"/>
        <v>0</v>
      </c>
      <c r="CG44" s="64">
        <f t="shared" si="241"/>
        <v>0</v>
      </c>
      <c r="CH44" s="64">
        <f t="shared" si="242"/>
        <v>0</v>
      </c>
      <c r="CI44" s="64">
        <f t="shared" si="143"/>
        <v>0</v>
      </c>
      <c r="CJ44" s="64">
        <f t="shared" si="144"/>
        <v>0</v>
      </c>
      <c r="CK44" s="64">
        <f t="shared" si="145"/>
        <v>0</v>
      </c>
      <c r="CL44" s="64">
        <f t="shared" si="146"/>
        <v>0</v>
      </c>
      <c r="CM44" s="64">
        <f t="shared" si="147"/>
        <v>0</v>
      </c>
      <c r="CN44" s="64">
        <f t="shared" si="243"/>
        <v>0</v>
      </c>
      <c r="CO44" s="64">
        <f t="shared" si="244"/>
        <v>0</v>
      </c>
      <c r="CP44" s="64">
        <f t="shared" si="245"/>
        <v>0</v>
      </c>
      <c r="CQ44" s="64">
        <f t="shared" si="246"/>
        <v>0</v>
      </c>
      <c r="CR44" s="148">
        <f t="shared" si="247"/>
        <v>0</v>
      </c>
      <c r="CS44" s="147">
        <v>0</v>
      </c>
      <c r="CT44" s="64">
        <f t="shared" si="248"/>
        <v>0</v>
      </c>
      <c r="CU44" s="64">
        <f t="shared" si="249"/>
        <v>0</v>
      </c>
      <c r="CV44" s="64">
        <f t="shared" si="250"/>
        <v>0</v>
      </c>
      <c r="CW44" s="64">
        <f t="shared" si="251"/>
        <v>0</v>
      </c>
      <c r="CX44" s="64">
        <f t="shared" si="148"/>
        <v>0</v>
      </c>
      <c r="CY44" s="64">
        <f t="shared" si="149"/>
        <v>0</v>
      </c>
      <c r="CZ44" s="64">
        <f t="shared" si="150"/>
        <v>0</v>
      </c>
      <c r="DA44" s="64">
        <f t="shared" si="151"/>
        <v>0</v>
      </c>
      <c r="DB44" s="64">
        <f t="shared" si="152"/>
        <v>0</v>
      </c>
      <c r="DC44" s="64">
        <f t="shared" si="252"/>
        <v>0</v>
      </c>
      <c r="DD44" s="64">
        <f t="shared" si="253"/>
        <v>0</v>
      </c>
      <c r="DE44" s="64">
        <f t="shared" si="254"/>
        <v>0</v>
      </c>
      <c r="DF44" s="64">
        <f t="shared" si="255"/>
        <v>0</v>
      </c>
      <c r="DG44" s="148">
        <f t="shared" si="256"/>
        <v>0</v>
      </c>
      <c r="DH44" s="147">
        <v>0</v>
      </c>
      <c r="DI44" s="64">
        <f t="shared" si="257"/>
        <v>0</v>
      </c>
      <c r="DJ44" s="64">
        <f t="shared" si="258"/>
        <v>0</v>
      </c>
      <c r="DK44" s="64">
        <f t="shared" si="259"/>
        <v>0</v>
      </c>
      <c r="DL44" s="64">
        <f t="shared" si="260"/>
        <v>0</v>
      </c>
      <c r="DM44" s="64">
        <f t="shared" si="153"/>
        <v>0</v>
      </c>
      <c r="DN44" s="64">
        <f t="shared" si="154"/>
        <v>0</v>
      </c>
      <c r="DO44" s="64">
        <f t="shared" si="155"/>
        <v>0</v>
      </c>
      <c r="DP44" s="64">
        <f t="shared" si="156"/>
        <v>0</v>
      </c>
      <c r="DQ44" s="64">
        <f t="shared" si="157"/>
        <v>0</v>
      </c>
      <c r="DR44" s="64">
        <f t="shared" si="261"/>
        <v>0</v>
      </c>
      <c r="DS44" s="64">
        <f t="shared" si="262"/>
        <v>0</v>
      </c>
      <c r="DT44" s="64">
        <f t="shared" si="263"/>
        <v>0</v>
      </c>
      <c r="DU44" s="64">
        <f t="shared" si="264"/>
        <v>0</v>
      </c>
      <c r="DV44" s="148">
        <f t="shared" si="265"/>
        <v>0</v>
      </c>
      <c r="DW44" s="147">
        <v>0</v>
      </c>
      <c r="DX44" s="64">
        <f t="shared" si="266"/>
        <v>0</v>
      </c>
      <c r="DY44" s="64">
        <f t="shared" si="267"/>
        <v>0</v>
      </c>
      <c r="DZ44" s="64">
        <f t="shared" si="268"/>
        <v>0</v>
      </c>
      <c r="EA44" s="64">
        <f t="shared" si="269"/>
        <v>0</v>
      </c>
      <c r="EB44" s="64">
        <f t="shared" si="158"/>
        <v>0</v>
      </c>
      <c r="EC44" s="64">
        <f t="shared" si="159"/>
        <v>0</v>
      </c>
      <c r="ED44" s="64">
        <f t="shared" si="160"/>
        <v>0</v>
      </c>
      <c r="EE44" s="64">
        <f t="shared" si="161"/>
        <v>0</v>
      </c>
      <c r="EF44" s="64">
        <f t="shared" si="162"/>
        <v>0</v>
      </c>
      <c r="EG44" s="64">
        <f t="shared" si="270"/>
        <v>0</v>
      </c>
      <c r="EH44" s="64">
        <f t="shared" si="271"/>
        <v>0</v>
      </c>
      <c r="EI44" s="64">
        <f t="shared" si="272"/>
        <v>0</v>
      </c>
      <c r="EJ44" s="64">
        <f t="shared" si="273"/>
        <v>0</v>
      </c>
      <c r="EK44" s="148">
        <f t="shared" si="274"/>
        <v>0</v>
      </c>
      <c r="EL44" s="147">
        <v>0</v>
      </c>
      <c r="EM44" s="64">
        <f t="shared" si="275"/>
        <v>0</v>
      </c>
      <c r="EN44" s="64">
        <f t="shared" si="276"/>
        <v>0</v>
      </c>
      <c r="EO44" s="64">
        <f t="shared" si="277"/>
        <v>0</v>
      </c>
      <c r="EP44" s="64">
        <f t="shared" si="278"/>
        <v>0</v>
      </c>
      <c r="EQ44" s="64">
        <f t="shared" si="163"/>
        <v>0</v>
      </c>
      <c r="ER44" s="64">
        <f t="shared" si="164"/>
        <v>0</v>
      </c>
      <c r="ES44" s="64">
        <f t="shared" si="165"/>
        <v>0</v>
      </c>
      <c r="ET44" s="64">
        <f t="shared" si="166"/>
        <v>0</v>
      </c>
      <c r="EU44" s="64">
        <f t="shared" si="167"/>
        <v>0</v>
      </c>
      <c r="EV44" s="64">
        <f t="shared" si="279"/>
        <v>0</v>
      </c>
      <c r="EW44" s="64">
        <f t="shared" si="280"/>
        <v>0</v>
      </c>
      <c r="EX44" s="64">
        <f t="shared" si="281"/>
        <v>0</v>
      </c>
      <c r="EY44" s="64">
        <f t="shared" si="282"/>
        <v>0</v>
      </c>
      <c r="EZ44" s="148">
        <f t="shared" si="283"/>
        <v>0</v>
      </c>
      <c r="FA44" s="147">
        <v>0</v>
      </c>
      <c r="FB44" s="64">
        <f t="shared" si="284"/>
        <v>0</v>
      </c>
      <c r="FC44" s="64">
        <f t="shared" si="285"/>
        <v>0</v>
      </c>
      <c r="FD44" s="64">
        <f t="shared" si="286"/>
        <v>0</v>
      </c>
      <c r="FE44" s="64">
        <f t="shared" si="287"/>
        <v>0</v>
      </c>
      <c r="FF44" s="64">
        <f t="shared" si="168"/>
        <v>0</v>
      </c>
      <c r="FG44" s="64">
        <f t="shared" si="169"/>
        <v>0</v>
      </c>
      <c r="FH44" s="64">
        <f t="shared" si="170"/>
        <v>0</v>
      </c>
      <c r="FI44" s="64">
        <f t="shared" si="171"/>
        <v>0</v>
      </c>
      <c r="FJ44" s="64">
        <f t="shared" si="172"/>
        <v>0</v>
      </c>
      <c r="FK44" s="64">
        <f t="shared" si="288"/>
        <v>0</v>
      </c>
      <c r="FL44" s="64">
        <f t="shared" si="289"/>
        <v>0</v>
      </c>
      <c r="FM44" s="64">
        <f t="shared" si="290"/>
        <v>0</v>
      </c>
      <c r="FN44" s="64">
        <f t="shared" si="291"/>
        <v>0</v>
      </c>
      <c r="FO44" s="148">
        <f t="shared" si="292"/>
        <v>0</v>
      </c>
      <c r="FP44" s="147">
        <v>0</v>
      </c>
      <c r="FQ44" s="64">
        <f t="shared" si="293"/>
        <v>0</v>
      </c>
      <c r="FR44" s="64">
        <f t="shared" si="294"/>
        <v>0</v>
      </c>
      <c r="FS44" s="64">
        <f t="shared" si="295"/>
        <v>0</v>
      </c>
      <c r="FT44" s="64">
        <f t="shared" si="296"/>
        <v>0</v>
      </c>
      <c r="FU44" s="64">
        <f t="shared" si="173"/>
        <v>0</v>
      </c>
      <c r="FV44" s="64">
        <f t="shared" si="174"/>
        <v>0</v>
      </c>
      <c r="FW44" s="64">
        <f t="shared" si="175"/>
        <v>0</v>
      </c>
      <c r="FX44" s="64">
        <f t="shared" si="176"/>
        <v>0</v>
      </c>
      <c r="FY44" s="64">
        <f t="shared" si="177"/>
        <v>0</v>
      </c>
      <c r="FZ44" s="64">
        <f t="shared" si="297"/>
        <v>0</v>
      </c>
      <c r="GA44" s="64">
        <f t="shared" si="298"/>
        <v>0</v>
      </c>
      <c r="GB44" s="64">
        <f t="shared" si="299"/>
        <v>0</v>
      </c>
      <c r="GC44" s="64">
        <f t="shared" si="300"/>
        <v>0</v>
      </c>
      <c r="GD44" s="148">
        <f t="shared" si="301"/>
        <v>0</v>
      </c>
      <c r="GE44" s="147">
        <v>0</v>
      </c>
      <c r="GF44" s="64">
        <f t="shared" si="302"/>
        <v>0</v>
      </c>
      <c r="GG44" s="64">
        <f t="shared" si="303"/>
        <v>0</v>
      </c>
      <c r="GH44" s="64">
        <f t="shared" si="304"/>
        <v>0</v>
      </c>
      <c r="GI44" s="64">
        <f t="shared" si="305"/>
        <v>0</v>
      </c>
      <c r="GJ44" s="64">
        <f t="shared" si="178"/>
        <v>0</v>
      </c>
      <c r="GK44" s="64">
        <f t="shared" si="179"/>
        <v>0</v>
      </c>
      <c r="GL44" s="64">
        <f t="shared" si="180"/>
        <v>0</v>
      </c>
      <c r="GM44" s="64">
        <f t="shared" si="181"/>
        <v>0</v>
      </c>
      <c r="GN44" s="64">
        <f t="shared" si="182"/>
        <v>0</v>
      </c>
      <c r="GO44" s="64">
        <f t="shared" si="306"/>
        <v>0</v>
      </c>
      <c r="GP44" s="64">
        <f t="shared" si="307"/>
        <v>0</v>
      </c>
      <c r="GQ44" s="64">
        <f t="shared" si="308"/>
        <v>0</v>
      </c>
      <c r="GR44" s="64">
        <f t="shared" si="309"/>
        <v>0</v>
      </c>
      <c r="GS44" s="148">
        <f t="shared" si="310"/>
        <v>0</v>
      </c>
    </row>
    <row r="45" spans="1:201" ht="15.75" x14ac:dyDescent="0.25">
      <c r="A45" s="104">
        <v>39</v>
      </c>
      <c r="B45" s="3" t="s">
        <v>33</v>
      </c>
      <c r="C45" s="102">
        <v>94360</v>
      </c>
      <c r="D45" s="71">
        <v>17577</v>
      </c>
      <c r="E45" s="71">
        <f t="shared" si="195"/>
        <v>0.84297417297229693</v>
      </c>
      <c r="F45" s="105">
        <f t="shared" si="196"/>
        <v>0.15702582702770307</v>
      </c>
      <c r="G45" s="147">
        <v>6809327.2400000002</v>
      </c>
      <c r="H45" s="64">
        <f t="shared" si="197"/>
        <v>1702332</v>
      </c>
      <c r="I45" s="64">
        <f t="shared" si="198"/>
        <v>1702332</v>
      </c>
      <c r="J45" s="64">
        <f t="shared" si="199"/>
        <v>1702332</v>
      </c>
      <c r="K45" s="64">
        <f t="shared" si="200"/>
        <v>1702331.2400000002</v>
      </c>
      <c r="L45" s="64">
        <f t="shared" si="115"/>
        <v>5740087</v>
      </c>
      <c r="M45" s="64">
        <f t="shared" si="116"/>
        <v>1435022</v>
      </c>
      <c r="N45" s="64">
        <f t="shared" si="117"/>
        <v>1435022</v>
      </c>
      <c r="O45" s="64">
        <f t="shared" si="118"/>
        <v>1435022</v>
      </c>
      <c r="P45" s="64">
        <f t="shared" si="119"/>
        <v>1435021</v>
      </c>
      <c r="Q45" s="64">
        <f t="shared" si="201"/>
        <v>1069240.2400000002</v>
      </c>
      <c r="R45" s="64">
        <f t="shared" si="202"/>
        <v>267310</v>
      </c>
      <c r="S45" s="64">
        <f t="shared" si="203"/>
        <v>267310</v>
      </c>
      <c r="T45" s="64">
        <f t="shared" si="204"/>
        <v>267310</v>
      </c>
      <c r="U45" s="148">
        <f t="shared" si="205"/>
        <v>267310.24000000022</v>
      </c>
      <c r="V45" s="147">
        <v>8939431.4499999993</v>
      </c>
      <c r="W45" s="64">
        <f t="shared" si="206"/>
        <v>2234858</v>
      </c>
      <c r="X45" s="64">
        <f t="shared" si="207"/>
        <v>2234858</v>
      </c>
      <c r="Y45" s="64">
        <f t="shared" si="208"/>
        <v>2234858</v>
      </c>
      <c r="Z45" s="64">
        <f t="shared" si="209"/>
        <v>2234857.4499999993</v>
      </c>
      <c r="AA45" s="64">
        <f t="shared" si="120"/>
        <v>7535710</v>
      </c>
      <c r="AB45" s="64">
        <f t="shared" si="121"/>
        <v>1883928</v>
      </c>
      <c r="AC45" s="64">
        <f t="shared" si="122"/>
        <v>1883928</v>
      </c>
      <c r="AD45" s="64">
        <f t="shared" si="123"/>
        <v>1883928</v>
      </c>
      <c r="AE45" s="64">
        <f t="shared" si="124"/>
        <v>1883926</v>
      </c>
      <c r="AF45" s="64">
        <f t="shared" si="210"/>
        <v>1403721.4499999993</v>
      </c>
      <c r="AG45" s="64">
        <f t="shared" si="211"/>
        <v>350930</v>
      </c>
      <c r="AH45" s="64">
        <f t="shared" si="212"/>
        <v>350930</v>
      </c>
      <c r="AI45" s="64">
        <f t="shared" si="213"/>
        <v>350930</v>
      </c>
      <c r="AJ45" s="148">
        <f t="shared" si="214"/>
        <v>350931.44999999925</v>
      </c>
      <c r="AK45" s="147">
        <v>0</v>
      </c>
      <c r="AL45" s="64">
        <f t="shared" si="215"/>
        <v>0</v>
      </c>
      <c r="AM45" s="64">
        <f t="shared" si="216"/>
        <v>0</v>
      </c>
      <c r="AN45" s="64">
        <f t="shared" si="217"/>
        <v>0</v>
      </c>
      <c r="AO45" s="64">
        <f t="shared" si="218"/>
        <v>0</v>
      </c>
      <c r="AP45" s="64">
        <f t="shared" si="125"/>
        <v>0</v>
      </c>
      <c r="AQ45" s="64">
        <f t="shared" si="126"/>
        <v>0</v>
      </c>
      <c r="AR45" s="64">
        <f t="shared" si="127"/>
        <v>0</v>
      </c>
      <c r="AS45" s="64">
        <f t="shared" si="128"/>
        <v>0</v>
      </c>
      <c r="AT45" s="64">
        <f t="shared" si="129"/>
        <v>0</v>
      </c>
      <c r="AU45" s="64">
        <f t="shared" si="219"/>
        <v>0</v>
      </c>
      <c r="AV45" s="64">
        <f t="shared" si="220"/>
        <v>0</v>
      </c>
      <c r="AW45" s="64">
        <f t="shared" si="221"/>
        <v>0</v>
      </c>
      <c r="AX45" s="64">
        <f t="shared" si="222"/>
        <v>0</v>
      </c>
      <c r="AY45" s="148">
        <f t="shared" si="223"/>
        <v>0</v>
      </c>
      <c r="AZ45" s="147">
        <v>0</v>
      </c>
      <c r="BA45" s="64">
        <f t="shared" si="224"/>
        <v>0</v>
      </c>
      <c r="BB45" s="64">
        <f t="shared" si="225"/>
        <v>0</v>
      </c>
      <c r="BC45" s="64">
        <f t="shared" si="226"/>
        <v>0</v>
      </c>
      <c r="BD45" s="64">
        <f t="shared" si="227"/>
        <v>0</v>
      </c>
      <c r="BE45" s="18">
        <f t="shared" si="130"/>
        <v>0</v>
      </c>
      <c r="BF45" s="18">
        <f t="shared" si="131"/>
        <v>0</v>
      </c>
      <c r="BG45" s="18">
        <f t="shared" si="132"/>
        <v>0</v>
      </c>
      <c r="BH45" s="18">
        <f t="shared" si="133"/>
        <v>0</v>
      </c>
      <c r="BI45" s="18">
        <f t="shared" si="134"/>
        <v>0</v>
      </c>
      <c r="BJ45" s="18">
        <f t="shared" si="228"/>
        <v>0</v>
      </c>
      <c r="BK45" s="18">
        <f t="shared" si="229"/>
        <v>0</v>
      </c>
      <c r="BL45" s="18">
        <f t="shared" si="230"/>
        <v>0</v>
      </c>
      <c r="BM45" s="18">
        <f t="shared" si="231"/>
        <v>0</v>
      </c>
      <c r="BN45" s="85">
        <f t="shared" si="232"/>
        <v>0</v>
      </c>
      <c r="BO45" s="147">
        <v>19510981.120000001</v>
      </c>
      <c r="BP45" s="64">
        <f t="shared" si="311"/>
        <v>4877745</v>
      </c>
      <c r="BQ45" s="64">
        <f t="shared" si="312"/>
        <v>4877745</v>
      </c>
      <c r="BR45" s="64">
        <f t="shared" si="313"/>
        <v>4877745</v>
      </c>
      <c r="BS45" s="64">
        <f t="shared" si="314"/>
        <v>4877746.120000001</v>
      </c>
      <c r="BT45" s="64">
        <f t="shared" si="136"/>
        <v>16447253</v>
      </c>
      <c r="BU45" s="64">
        <f t="shared" si="187"/>
        <v>4111813</v>
      </c>
      <c r="BV45" s="64">
        <f t="shared" si="188"/>
        <v>4111813</v>
      </c>
      <c r="BW45" s="64">
        <f t="shared" si="189"/>
        <v>4111813</v>
      </c>
      <c r="BX45" s="64">
        <f t="shared" si="190"/>
        <v>4111814</v>
      </c>
      <c r="BY45" s="64">
        <f t="shared" si="315"/>
        <v>3063728.120000001</v>
      </c>
      <c r="BZ45" s="64">
        <f t="shared" si="316"/>
        <v>765932</v>
      </c>
      <c r="CA45" s="64">
        <f t="shared" si="317"/>
        <v>765932</v>
      </c>
      <c r="CB45" s="64">
        <f t="shared" si="318"/>
        <v>765932</v>
      </c>
      <c r="CC45" s="148">
        <f t="shared" si="319"/>
        <v>765932.12000000104</v>
      </c>
      <c r="CD45" s="147">
        <v>0</v>
      </c>
      <c r="CE45" s="64">
        <f t="shared" si="239"/>
        <v>0</v>
      </c>
      <c r="CF45" s="64">
        <f t="shared" si="240"/>
        <v>0</v>
      </c>
      <c r="CG45" s="64">
        <f t="shared" si="241"/>
        <v>0</v>
      </c>
      <c r="CH45" s="64">
        <f t="shared" si="242"/>
        <v>0</v>
      </c>
      <c r="CI45" s="64">
        <f t="shared" si="143"/>
        <v>0</v>
      </c>
      <c r="CJ45" s="64">
        <f t="shared" si="144"/>
        <v>0</v>
      </c>
      <c r="CK45" s="64">
        <f t="shared" si="145"/>
        <v>0</v>
      </c>
      <c r="CL45" s="64">
        <f t="shared" si="146"/>
        <v>0</v>
      </c>
      <c r="CM45" s="64">
        <f t="shared" si="147"/>
        <v>0</v>
      </c>
      <c r="CN45" s="64">
        <f t="shared" si="243"/>
        <v>0</v>
      </c>
      <c r="CO45" s="64">
        <f t="shared" si="244"/>
        <v>0</v>
      </c>
      <c r="CP45" s="64">
        <f t="shared" si="245"/>
        <v>0</v>
      </c>
      <c r="CQ45" s="64">
        <f t="shared" si="246"/>
        <v>0</v>
      </c>
      <c r="CR45" s="148">
        <f t="shared" si="247"/>
        <v>0</v>
      </c>
      <c r="CS45" s="147">
        <v>0</v>
      </c>
      <c r="CT45" s="64">
        <f t="shared" si="248"/>
        <v>0</v>
      </c>
      <c r="CU45" s="64">
        <f t="shared" si="249"/>
        <v>0</v>
      </c>
      <c r="CV45" s="64">
        <f t="shared" si="250"/>
        <v>0</v>
      </c>
      <c r="CW45" s="64">
        <f t="shared" si="251"/>
        <v>0</v>
      </c>
      <c r="CX45" s="64">
        <f t="shared" si="148"/>
        <v>0</v>
      </c>
      <c r="CY45" s="64">
        <f t="shared" si="149"/>
        <v>0</v>
      </c>
      <c r="CZ45" s="64">
        <f t="shared" si="150"/>
        <v>0</v>
      </c>
      <c r="DA45" s="64">
        <f t="shared" si="151"/>
        <v>0</v>
      </c>
      <c r="DB45" s="64">
        <f t="shared" si="152"/>
        <v>0</v>
      </c>
      <c r="DC45" s="64">
        <f t="shared" si="252"/>
        <v>0</v>
      </c>
      <c r="DD45" s="64">
        <f t="shared" si="253"/>
        <v>0</v>
      </c>
      <c r="DE45" s="64">
        <f t="shared" si="254"/>
        <v>0</v>
      </c>
      <c r="DF45" s="64">
        <f t="shared" si="255"/>
        <v>0</v>
      </c>
      <c r="DG45" s="148">
        <f t="shared" si="256"/>
        <v>0</v>
      </c>
      <c r="DH45" s="147">
        <v>0</v>
      </c>
      <c r="DI45" s="64">
        <f t="shared" si="257"/>
        <v>0</v>
      </c>
      <c r="DJ45" s="64">
        <f t="shared" si="258"/>
        <v>0</v>
      </c>
      <c r="DK45" s="64">
        <f t="shared" si="259"/>
        <v>0</v>
      </c>
      <c r="DL45" s="64">
        <f t="shared" si="260"/>
        <v>0</v>
      </c>
      <c r="DM45" s="64">
        <f t="shared" si="153"/>
        <v>0</v>
      </c>
      <c r="DN45" s="64">
        <f t="shared" si="154"/>
        <v>0</v>
      </c>
      <c r="DO45" s="64">
        <f t="shared" si="155"/>
        <v>0</v>
      </c>
      <c r="DP45" s="64">
        <f t="shared" si="156"/>
        <v>0</v>
      </c>
      <c r="DQ45" s="64">
        <f t="shared" si="157"/>
        <v>0</v>
      </c>
      <c r="DR45" s="64">
        <f t="shared" si="261"/>
        <v>0</v>
      </c>
      <c r="DS45" s="64">
        <f t="shared" si="262"/>
        <v>0</v>
      </c>
      <c r="DT45" s="64">
        <f t="shared" si="263"/>
        <v>0</v>
      </c>
      <c r="DU45" s="64">
        <f t="shared" si="264"/>
        <v>0</v>
      </c>
      <c r="DV45" s="148">
        <f t="shared" si="265"/>
        <v>0</v>
      </c>
      <c r="DW45" s="147">
        <v>0</v>
      </c>
      <c r="DX45" s="64">
        <f t="shared" si="266"/>
        <v>0</v>
      </c>
      <c r="DY45" s="64">
        <f t="shared" si="267"/>
        <v>0</v>
      </c>
      <c r="DZ45" s="64">
        <f t="shared" si="268"/>
        <v>0</v>
      </c>
      <c r="EA45" s="64">
        <f t="shared" si="269"/>
        <v>0</v>
      </c>
      <c r="EB45" s="64">
        <f t="shared" si="158"/>
        <v>0</v>
      </c>
      <c r="EC45" s="64">
        <f t="shared" si="159"/>
        <v>0</v>
      </c>
      <c r="ED45" s="64">
        <f t="shared" si="160"/>
        <v>0</v>
      </c>
      <c r="EE45" s="64">
        <f t="shared" si="161"/>
        <v>0</v>
      </c>
      <c r="EF45" s="64">
        <f t="shared" si="162"/>
        <v>0</v>
      </c>
      <c r="EG45" s="64">
        <f t="shared" si="270"/>
        <v>0</v>
      </c>
      <c r="EH45" s="64">
        <f t="shared" si="271"/>
        <v>0</v>
      </c>
      <c r="EI45" s="64">
        <f t="shared" si="272"/>
        <v>0</v>
      </c>
      <c r="EJ45" s="64">
        <f t="shared" si="273"/>
        <v>0</v>
      </c>
      <c r="EK45" s="148">
        <f t="shared" si="274"/>
        <v>0</v>
      </c>
      <c r="EL45" s="147">
        <v>0</v>
      </c>
      <c r="EM45" s="64">
        <f t="shared" si="275"/>
        <v>0</v>
      </c>
      <c r="EN45" s="64">
        <f t="shared" si="276"/>
        <v>0</v>
      </c>
      <c r="EO45" s="64">
        <f t="shared" si="277"/>
        <v>0</v>
      </c>
      <c r="EP45" s="64">
        <f t="shared" si="278"/>
        <v>0</v>
      </c>
      <c r="EQ45" s="64">
        <f t="shared" si="163"/>
        <v>0</v>
      </c>
      <c r="ER45" s="64">
        <f t="shared" si="164"/>
        <v>0</v>
      </c>
      <c r="ES45" s="64">
        <f t="shared" si="165"/>
        <v>0</v>
      </c>
      <c r="ET45" s="64">
        <f t="shared" si="166"/>
        <v>0</v>
      </c>
      <c r="EU45" s="64">
        <f t="shared" si="167"/>
        <v>0</v>
      </c>
      <c r="EV45" s="64">
        <f t="shared" si="279"/>
        <v>0</v>
      </c>
      <c r="EW45" s="64">
        <f t="shared" si="280"/>
        <v>0</v>
      </c>
      <c r="EX45" s="64">
        <f t="shared" si="281"/>
        <v>0</v>
      </c>
      <c r="EY45" s="64">
        <f t="shared" si="282"/>
        <v>0</v>
      </c>
      <c r="EZ45" s="148">
        <f t="shared" si="283"/>
        <v>0</v>
      </c>
      <c r="FA45" s="147">
        <v>0</v>
      </c>
      <c r="FB45" s="64">
        <f t="shared" si="284"/>
        <v>0</v>
      </c>
      <c r="FC45" s="64">
        <f t="shared" si="285"/>
        <v>0</v>
      </c>
      <c r="FD45" s="64">
        <f t="shared" si="286"/>
        <v>0</v>
      </c>
      <c r="FE45" s="64">
        <f t="shared" si="287"/>
        <v>0</v>
      </c>
      <c r="FF45" s="64">
        <f t="shared" si="168"/>
        <v>0</v>
      </c>
      <c r="FG45" s="64">
        <f t="shared" si="169"/>
        <v>0</v>
      </c>
      <c r="FH45" s="64">
        <f t="shared" si="170"/>
        <v>0</v>
      </c>
      <c r="FI45" s="64">
        <f t="shared" si="171"/>
        <v>0</v>
      </c>
      <c r="FJ45" s="64">
        <f t="shared" si="172"/>
        <v>0</v>
      </c>
      <c r="FK45" s="64">
        <f t="shared" si="288"/>
        <v>0</v>
      </c>
      <c r="FL45" s="64">
        <f t="shared" si="289"/>
        <v>0</v>
      </c>
      <c r="FM45" s="64">
        <f t="shared" si="290"/>
        <v>0</v>
      </c>
      <c r="FN45" s="64">
        <f t="shared" si="291"/>
        <v>0</v>
      </c>
      <c r="FO45" s="148">
        <f t="shared" si="292"/>
        <v>0</v>
      </c>
      <c r="FP45" s="147">
        <v>0</v>
      </c>
      <c r="FQ45" s="64">
        <f t="shared" si="293"/>
        <v>0</v>
      </c>
      <c r="FR45" s="64">
        <f t="shared" si="294"/>
        <v>0</v>
      </c>
      <c r="FS45" s="64">
        <f t="shared" si="295"/>
        <v>0</v>
      </c>
      <c r="FT45" s="64">
        <f t="shared" si="296"/>
        <v>0</v>
      </c>
      <c r="FU45" s="64">
        <f t="shared" si="173"/>
        <v>0</v>
      </c>
      <c r="FV45" s="64">
        <f t="shared" si="174"/>
        <v>0</v>
      </c>
      <c r="FW45" s="64">
        <f t="shared" si="175"/>
        <v>0</v>
      </c>
      <c r="FX45" s="64">
        <f t="shared" si="176"/>
        <v>0</v>
      </c>
      <c r="FY45" s="64">
        <f t="shared" si="177"/>
        <v>0</v>
      </c>
      <c r="FZ45" s="64">
        <f t="shared" si="297"/>
        <v>0</v>
      </c>
      <c r="GA45" s="64">
        <f t="shared" si="298"/>
        <v>0</v>
      </c>
      <c r="GB45" s="64">
        <f t="shared" si="299"/>
        <v>0</v>
      </c>
      <c r="GC45" s="64">
        <f t="shared" si="300"/>
        <v>0</v>
      </c>
      <c r="GD45" s="148">
        <f t="shared" si="301"/>
        <v>0</v>
      </c>
      <c r="GE45" s="147">
        <v>0</v>
      </c>
      <c r="GF45" s="64">
        <f t="shared" si="302"/>
        <v>0</v>
      </c>
      <c r="GG45" s="64">
        <f t="shared" si="303"/>
        <v>0</v>
      </c>
      <c r="GH45" s="64">
        <f t="shared" si="304"/>
        <v>0</v>
      </c>
      <c r="GI45" s="64">
        <f t="shared" si="305"/>
        <v>0</v>
      </c>
      <c r="GJ45" s="64">
        <f t="shared" si="178"/>
        <v>0</v>
      </c>
      <c r="GK45" s="64">
        <f t="shared" si="179"/>
        <v>0</v>
      </c>
      <c r="GL45" s="64">
        <f t="shared" si="180"/>
        <v>0</v>
      </c>
      <c r="GM45" s="64">
        <f t="shared" si="181"/>
        <v>0</v>
      </c>
      <c r="GN45" s="64">
        <f t="shared" si="182"/>
        <v>0</v>
      </c>
      <c r="GO45" s="64">
        <f t="shared" si="306"/>
        <v>0</v>
      </c>
      <c r="GP45" s="64">
        <f t="shared" si="307"/>
        <v>0</v>
      </c>
      <c r="GQ45" s="64">
        <f t="shared" si="308"/>
        <v>0</v>
      </c>
      <c r="GR45" s="64">
        <f t="shared" si="309"/>
        <v>0</v>
      </c>
      <c r="GS45" s="148">
        <f t="shared" si="310"/>
        <v>0</v>
      </c>
    </row>
    <row r="46" spans="1:201" ht="15.75" x14ac:dyDescent="0.25">
      <c r="A46" s="104">
        <v>40</v>
      </c>
      <c r="B46" s="3" t="s">
        <v>34</v>
      </c>
      <c r="C46" s="102">
        <v>92101</v>
      </c>
      <c r="D46" s="71">
        <v>20950</v>
      </c>
      <c r="E46" s="71">
        <f t="shared" si="195"/>
        <v>0.81468540747096441</v>
      </c>
      <c r="F46" s="105">
        <f t="shared" si="196"/>
        <v>0.18531459252903559</v>
      </c>
      <c r="G46" s="147">
        <v>9157860.620000001</v>
      </c>
      <c r="H46" s="64">
        <f t="shared" si="197"/>
        <v>2289465</v>
      </c>
      <c r="I46" s="64">
        <f t="shared" si="198"/>
        <v>2289465</v>
      </c>
      <c r="J46" s="64">
        <f t="shared" si="199"/>
        <v>2289465</v>
      </c>
      <c r="K46" s="64">
        <f t="shared" si="200"/>
        <v>2289465.620000001</v>
      </c>
      <c r="L46" s="64">
        <f t="shared" si="115"/>
        <v>7460775</v>
      </c>
      <c r="M46" s="64">
        <f t="shared" si="116"/>
        <v>1865194</v>
      </c>
      <c r="N46" s="64">
        <f t="shared" si="117"/>
        <v>1865194</v>
      </c>
      <c r="O46" s="64">
        <f t="shared" si="118"/>
        <v>1865194</v>
      </c>
      <c r="P46" s="64">
        <f t="shared" si="119"/>
        <v>1865193</v>
      </c>
      <c r="Q46" s="64">
        <f t="shared" si="201"/>
        <v>1697085.620000001</v>
      </c>
      <c r="R46" s="64">
        <f t="shared" si="202"/>
        <v>424271</v>
      </c>
      <c r="S46" s="64">
        <f t="shared" si="203"/>
        <v>424271</v>
      </c>
      <c r="T46" s="64">
        <f t="shared" si="204"/>
        <v>424271</v>
      </c>
      <c r="U46" s="148">
        <f t="shared" si="205"/>
        <v>424272.62000000104</v>
      </c>
      <c r="V46" s="147">
        <v>8511633.6799999997</v>
      </c>
      <c r="W46" s="64">
        <f t="shared" si="206"/>
        <v>2127908</v>
      </c>
      <c r="X46" s="64">
        <f t="shared" si="207"/>
        <v>2127908</v>
      </c>
      <c r="Y46" s="64">
        <f t="shared" si="208"/>
        <v>2127908</v>
      </c>
      <c r="Z46" s="64">
        <f t="shared" si="209"/>
        <v>2127909.6799999997</v>
      </c>
      <c r="AA46" s="64">
        <f t="shared" si="120"/>
        <v>6934304</v>
      </c>
      <c r="AB46" s="64">
        <f t="shared" si="121"/>
        <v>1733576</v>
      </c>
      <c r="AC46" s="64">
        <f t="shared" si="122"/>
        <v>1733576</v>
      </c>
      <c r="AD46" s="64">
        <f t="shared" si="123"/>
        <v>1733576</v>
      </c>
      <c r="AE46" s="64">
        <f t="shared" si="124"/>
        <v>1733576</v>
      </c>
      <c r="AF46" s="64">
        <f t="shared" si="210"/>
        <v>1577329.6799999997</v>
      </c>
      <c r="AG46" s="64">
        <f t="shared" si="211"/>
        <v>394332</v>
      </c>
      <c r="AH46" s="64">
        <f t="shared" si="212"/>
        <v>394332</v>
      </c>
      <c r="AI46" s="64">
        <f t="shared" si="213"/>
        <v>394332</v>
      </c>
      <c r="AJ46" s="148">
        <f t="shared" si="214"/>
        <v>394333.6799999997</v>
      </c>
      <c r="AK46" s="147">
        <v>0</v>
      </c>
      <c r="AL46" s="64">
        <f t="shared" si="215"/>
        <v>0</v>
      </c>
      <c r="AM46" s="64">
        <f t="shared" si="216"/>
        <v>0</v>
      </c>
      <c r="AN46" s="64">
        <f t="shared" si="217"/>
        <v>0</v>
      </c>
      <c r="AO46" s="64">
        <f t="shared" si="218"/>
        <v>0</v>
      </c>
      <c r="AP46" s="64">
        <f t="shared" si="125"/>
        <v>0</v>
      </c>
      <c r="AQ46" s="64">
        <f t="shared" si="126"/>
        <v>0</v>
      </c>
      <c r="AR46" s="64">
        <f t="shared" si="127"/>
        <v>0</v>
      </c>
      <c r="AS46" s="64">
        <f t="shared" si="128"/>
        <v>0</v>
      </c>
      <c r="AT46" s="64">
        <f t="shared" si="129"/>
        <v>0</v>
      </c>
      <c r="AU46" s="64">
        <f t="shared" si="219"/>
        <v>0</v>
      </c>
      <c r="AV46" s="64">
        <f t="shared" si="220"/>
        <v>0</v>
      </c>
      <c r="AW46" s="64">
        <f t="shared" si="221"/>
        <v>0</v>
      </c>
      <c r="AX46" s="64">
        <f t="shared" si="222"/>
        <v>0</v>
      </c>
      <c r="AY46" s="148">
        <f t="shared" si="223"/>
        <v>0</v>
      </c>
      <c r="AZ46" s="147">
        <v>0</v>
      </c>
      <c r="BA46" s="64">
        <f t="shared" si="224"/>
        <v>0</v>
      </c>
      <c r="BB46" s="64">
        <f t="shared" si="225"/>
        <v>0</v>
      </c>
      <c r="BC46" s="64">
        <f t="shared" si="226"/>
        <v>0</v>
      </c>
      <c r="BD46" s="64">
        <f t="shared" si="227"/>
        <v>0</v>
      </c>
      <c r="BE46" s="18">
        <f t="shared" si="130"/>
        <v>0</v>
      </c>
      <c r="BF46" s="18">
        <f t="shared" si="131"/>
        <v>0</v>
      </c>
      <c r="BG46" s="18">
        <f t="shared" si="132"/>
        <v>0</v>
      </c>
      <c r="BH46" s="18">
        <f t="shared" si="133"/>
        <v>0</v>
      </c>
      <c r="BI46" s="18">
        <f t="shared" si="134"/>
        <v>0</v>
      </c>
      <c r="BJ46" s="18">
        <f t="shared" si="228"/>
        <v>0</v>
      </c>
      <c r="BK46" s="18">
        <f t="shared" si="229"/>
        <v>0</v>
      </c>
      <c r="BL46" s="18">
        <f t="shared" si="230"/>
        <v>0</v>
      </c>
      <c r="BM46" s="18">
        <f t="shared" si="231"/>
        <v>0</v>
      </c>
      <c r="BN46" s="85">
        <f t="shared" si="232"/>
        <v>0</v>
      </c>
      <c r="BO46" s="147">
        <v>6949278.8000000007</v>
      </c>
      <c r="BP46" s="64">
        <f t="shared" si="320"/>
        <v>6949278.8000000007</v>
      </c>
      <c r="BQ46" s="64">
        <v>0</v>
      </c>
      <c r="BR46" s="64">
        <v>0</v>
      </c>
      <c r="BS46" s="64">
        <v>0</v>
      </c>
      <c r="BT46" s="64">
        <f t="shared" si="136"/>
        <v>5661476</v>
      </c>
      <c r="BU46" s="64">
        <f t="shared" si="321"/>
        <v>5661476</v>
      </c>
      <c r="BV46" s="64">
        <v>0</v>
      </c>
      <c r="BW46" s="64">
        <v>0</v>
      </c>
      <c r="BX46" s="64">
        <v>0</v>
      </c>
      <c r="BY46" s="64">
        <f t="shared" si="315"/>
        <v>1287802.8000000007</v>
      </c>
      <c r="BZ46" s="64">
        <f t="shared" ref="BZ46" si="331">BP46-BU46</f>
        <v>1287802.8000000007</v>
      </c>
      <c r="CA46" s="64">
        <f t="shared" ref="CA46" si="332">BQ46-BV46</f>
        <v>0</v>
      </c>
      <c r="CB46" s="64">
        <f t="shared" ref="CB46" si="333">BR46-BW46</f>
        <v>0</v>
      </c>
      <c r="CC46" s="64">
        <f t="shared" ref="CC46" si="334">BS46-BX46</f>
        <v>0</v>
      </c>
      <c r="CD46" s="147">
        <v>0</v>
      </c>
      <c r="CE46" s="64">
        <f t="shared" si="239"/>
        <v>0</v>
      </c>
      <c r="CF46" s="64">
        <f t="shared" si="240"/>
        <v>0</v>
      </c>
      <c r="CG46" s="64">
        <f t="shared" si="241"/>
        <v>0</v>
      </c>
      <c r="CH46" s="64">
        <f t="shared" si="242"/>
        <v>0</v>
      </c>
      <c r="CI46" s="64">
        <f t="shared" si="143"/>
        <v>0</v>
      </c>
      <c r="CJ46" s="64">
        <f t="shared" si="144"/>
        <v>0</v>
      </c>
      <c r="CK46" s="64">
        <f t="shared" si="145"/>
        <v>0</v>
      </c>
      <c r="CL46" s="64">
        <f t="shared" si="146"/>
        <v>0</v>
      </c>
      <c r="CM46" s="64">
        <f t="shared" si="147"/>
        <v>0</v>
      </c>
      <c r="CN46" s="64">
        <f t="shared" si="243"/>
        <v>0</v>
      </c>
      <c r="CO46" s="64">
        <f t="shared" si="244"/>
        <v>0</v>
      </c>
      <c r="CP46" s="64">
        <f t="shared" si="245"/>
        <v>0</v>
      </c>
      <c r="CQ46" s="64">
        <f t="shared" si="246"/>
        <v>0</v>
      </c>
      <c r="CR46" s="148">
        <f t="shared" si="247"/>
        <v>0</v>
      </c>
      <c r="CS46" s="147">
        <v>0</v>
      </c>
      <c r="CT46" s="64">
        <f t="shared" si="248"/>
        <v>0</v>
      </c>
      <c r="CU46" s="64">
        <f t="shared" si="249"/>
        <v>0</v>
      </c>
      <c r="CV46" s="64">
        <f t="shared" si="250"/>
        <v>0</v>
      </c>
      <c r="CW46" s="64">
        <f t="shared" si="251"/>
        <v>0</v>
      </c>
      <c r="CX46" s="64">
        <f t="shared" si="148"/>
        <v>0</v>
      </c>
      <c r="CY46" s="64">
        <f t="shared" si="149"/>
        <v>0</v>
      </c>
      <c r="CZ46" s="64">
        <f t="shared" si="150"/>
        <v>0</v>
      </c>
      <c r="DA46" s="64">
        <f t="shared" si="151"/>
        <v>0</v>
      </c>
      <c r="DB46" s="64">
        <f t="shared" si="152"/>
        <v>0</v>
      </c>
      <c r="DC46" s="64">
        <f t="shared" si="252"/>
        <v>0</v>
      </c>
      <c r="DD46" s="64">
        <f t="shared" si="253"/>
        <v>0</v>
      </c>
      <c r="DE46" s="64">
        <f t="shared" si="254"/>
        <v>0</v>
      </c>
      <c r="DF46" s="64">
        <f t="shared" si="255"/>
        <v>0</v>
      </c>
      <c r="DG46" s="148">
        <f t="shared" si="256"/>
        <v>0</v>
      </c>
      <c r="DH46" s="147">
        <v>0</v>
      </c>
      <c r="DI46" s="64">
        <f t="shared" si="257"/>
        <v>0</v>
      </c>
      <c r="DJ46" s="64">
        <f t="shared" si="258"/>
        <v>0</v>
      </c>
      <c r="DK46" s="64">
        <f t="shared" si="259"/>
        <v>0</v>
      </c>
      <c r="DL46" s="64">
        <f t="shared" si="260"/>
        <v>0</v>
      </c>
      <c r="DM46" s="64">
        <f t="shared" si="153"/>
        <v>0</v>
      </c>
      <c r="DN46" s="64">
        <f t="shared" si="154"/>
        <v>0</v>
      </c>
      <c r="DO46" s="64">
        <f t="shared" si="155"/>
        <v>0</v>
      </c>
      <c r="DP46" s="64">
        <f t="shared" si="156"/>
        <v>0</v>
      </c>
      <c r="DQ46" s="64">
        <f t="shared" si="157"/>
        <v>0</v>
      </c>
      <c r="DR46" s="64">
        <f t="shared" si="261"/>
        <v>0</v>
      </c>
      <c r="DS46" s="64">
        <f t="shared" si="262"/>
        <v>0</v>
      </c>
      <c r="DT46" s="64">
        <f t="shared" si="263"/>
        <v>0</v>
      </c>
      <c r="DU46" s="64">
        <f t="shared" si="264"/>
        <v>0</v>
      </c>
      <c r="DV46" s="148">
        <f t="shared" si="265"/>
        <v>0</v>
      </c>
      <c r="DW46" s="147">
        <v>0</v>
      </c>
      <c r="DX46" s="64">
        <f t="shared" si="266"/>
        <v>0</v>
      </c>
      <c r="DY46" s="64">
        <f t="shared" si="267"/>
        <v>0</v>
      </c>
      <c r="DZ46" s="64">
        <f t="shared" si="268"/>
        <v>0</v>
      </c>
      <c r="EA46" s="64">
        <f t="shared" si="269"/>
        <v>0</v>
      </c>
      <c r="EB46" s="64">
        <f t="shared" si="158"/>
        <v>0</v>
      </c>
      <c r="EC46" s="64">
        <f t="shared" si="159"/>
        <v>0</v>
      </c>
      <c r="ED46" s="64">
        <f t="shared" si="160"/>
        <v>0</v>
      </c>
      <c r="EE46" s="64">
        <f t="shared" si="161"/>
        <v>0</v>
      </c>
      <c r="EF46" s="64">
        <f t="shared" si="162"/>
        <v>0</v>
      </c>
      <c r="EG46" s="64">
        <f t="shared" si="270"/>
        <v>0</v>
      </c>
      <c r="EH46" s="64">
        <f t="shared" si="271"/>
        <v>0</v>
      </c>
      <c r="EI46" s="64">
        <f t="shared" si="272"/>
        <v>0</v>
      </c>
      <c r="EJ46" s="64">
        <f t="shared" si="273"/>
        <v>0</v>
      </c>
      <c r="EK46" s="148">
        <f t="shared" si="274"/>
        <v>0</v>
      </c>
      <c r="EL46" s="147">
        <v>0</v>
      </c>
      <c r="EM46" s="64">
        <f t="shared" si="275"/>
        <v>0</v>
      </c>
      <c r="EN46" s="64">
        <f t="shared" si="276"/>
        <v>0</v>
      </c>
      <c r="EO46" s="64">
        <f t="shared" si="277"/>
        <v>0</v>
      </c>
      <c r="EP46" s="64">
        <f t="shared" si="278"/>
        <v>0</v>
      </c>
      <c r="EQ46" s="64">
        <f t="shared" si="163"/>
        <v>0</v>
      </c>
      <c r="ER46" s="64">
        <f t="shared" si="164"/>
        <v>0</v>
      </c>
      <c r="ES46" s="64">
        <f t="shared" si="165"/>
        <v>0</v>
      </c>
      <c r="ET46" s="64">
        <f t="shared" si="166"/>
        <v>0</v>
      </c>
      <c r="EU46" s="64">
        <f t="shared" si="167"/>
        <v>0</v>
      </c>
      <c r="EV46" s="64">
        <f t="shared" si="279"/>
        <v>0</v>
      </c>
      <c r="EW46" s="64">
        <f t="shared" si="280"/>
        <v>0</v>
      </c>
      <c r="EX46" s="64">
        <f t="shared" si="281"/>
        <v>0</v>
      </c>
      <c r="EY46" s="64">
        <f t="shared" si="282"/>
        <v>0</v>
      </c>
      <c r="EZ46" s="148">
        <f t="shared" si="283"/>
        <v>0</v>
      </c>
      <c r="FA46" s="147">
        <v>0</v>
      </c>
      <c r="FB46" s="64">
        <f t="shared" si="284"/>
        <v>0</v>
      </c>
      <c r="FC46" s="64">
        <f t="shared" si="285"/>
        <v>0</v>
      </c>
      <c r="FD46" s="64">
        <f t="shared" si="286"/>
        <v>0</v>
      </c>
      <c r="FE46" s="64">
        <f t="shared" si="287"/>
        <v>0</v>
      </c>
      <c r="FF46" s="64">
        <f t="shared" si="168"/>
        <v>0</v>
      </c>
      <c r="FG46" s="64">
        <f t="shared" si="169"/>
        <v>0</v>
      </c>
      <c r="FH46" s="64">
        <f t="shared" si="170"/>
        <v>0</v>
      </c>
      <c r="FI46" s="64">
        <f t="shared" si="171"/>
        <v>0</v>
      </c>
      <c r="FJ46" s="64">
        <f t="shared" si="172"/>
        <v>0</v>
      </c>
      <c r="FK46" s="64">
        <f t="shared" si="288"/>
        <v>0</v>
      </c>
      <c r="FL46" s="64">
        <f t="shared" si="289"/>
        <v>0</v>
      </c>
      <c r="FM46" s="64">
        <f t="shared" si="290"/>
        <v>0</v>
      </c>
      <c r="FN46" s="64">
        <f t="shared" si="291"/>
        <v>0</v>
      </c>
      <c r="FO46" s="148">
        <f t="shared" si="292"/>
        <v>0</v>
      </c>
      <c r="FP46" s="147">
        <v>0</v>
      </c>
      <c r="FQ46" s="64">
        <f t="shared" si="293"/>
        <v>0</v>
      </c>
      <c r="FR46" s="64">
        <f t="shared" si="294"/>
        <v>0</v>
      </c>
      <c r="FS46" s="64">
        <f t="shared" si="295"/>
        <v>0</v>
      </c>
      <c r="FT46" s="64">
        <f t="shared" si="296"/>
        <v>0</v>
      </c>
      <c r="FU46" s="64">
        <f t="shared" si="173"/>
        <v>0</v>
      </c>
      <c r="FV46" s="64">
        <f t="shared" si="174"/>
        <v>0</v>
      </c>
      <c r="FW46" s="64">
        <f t="shared" si="175"/>
        <v>0</v>
      </c>
      <c r="FX46" s="64">
        <f t="shared" si="176"/>
        <v>0</v>
      </c>
      <c r="FY46" s="64">
        <f t="shared" si="177"/>
        <v>0</v>
      </c>
      <c r="FZ46" s="64">
        <f t="shared" si="297"/>
        <v>0</v>
      </c>
      <c r="GA46" s="64">
        <f t="shared" si="298"/>
        <v>0</v>
      </c>
      <c r="GB46" s="64">
        <f t="shared" si="299"/>
        <v>0</v>
      </c>
      <c r="GC46" s="64">
        <f t="shared" si="300"/>
        <v>0</v>
      </c>
      <c r="GD46" s="148">
        <f t="shared" si="301"/>
        <v>0</v>
      </c>
      <c r="GE46" s="147">
        <v>0</v>
      </c>
      <c r="GF46" s="64">
        <f t="shared" si="302"/>
        <v>0</v>
      </c>
      <c r="GG46" s="64">
        <f t="shared" si="303"/>
        <v>0</v>
      </c>
      <c r="GH46" s="64">
        <f t="shared" si="304"/>
        <v>0</v>
      </c>
      <c r="GI46" s="64">
        <f t="shared" si="305"/>
        <v>0</v>
      </c>
      <c r="GJ46" s="64">
        <f t="shared" si="178"/>
        <v>0</v>
      </c>
      <c r="GK46" s="64">
        <f t="shared" si="179"/>
        <v>0</v>
      </c>
      <c r="GL46" s="64">
        <f t="shared" si="180"/>
        <v>0</v>
      </c>
      <c r="GM46" s="64">
        <f t="shared" si="181"/>
        <v>0</v>
      </c>
      <c r="GN46" s="64">
        <f t="shared" si="182"/>
        <v>0</v>
      </c>
      <c r="GO46" s="64">
        <f t="shared" si="306"/>
        <v>0</v>
      </c>
      <c r="GP46" s="64">
        <f t="shared" si="307"/>
        <v>0</v>
      </c>
      <c r="GQ46" s="64">
        <f t="shared" si="308"/>
        <v>0</v>
      </c>
      <c r="GR46" s="64">
        <f t="shared" si="309"/>
        <v>0</v>
      </c>
      <c r="GS46" s="148">
        <f t="shared" si="310"/>
        <v>0</v>
      </c>
    </row>
    <row r="47" spans="1:201" ht="30" x14ac:dyDescent="0.2">
      <c r="A47" s="104">
        <v>41</v>
      </c>
      <c r="B47" s="3" t="s">
        <v>35</v>
      </c>
      <c r="C47" s="71">
        <v>441457</v>
      </c>
      <c r="D47" s="71">
        <v>381037</v>
      </c>
      <c r="E47" s="71">
        <f t="shared" si="195"/>
        <v>0.53672975122006972</v>
      </c>
      <c r="F47" s="105">
        <f t="shared" si="196"/>
        <v>0.46327024877993028</v>
      </c>
      <c r="G47" s="147">
        <v>0</v>
      </c>
      <c r="H47" s="64">
        <f t="shared" si="197"/>
        <v>0</v>
      </c>
      <c r="I47" s="64">
        <f t="shared" si="198"/>
        <v>0</v>
      </c>
      <c r="J47" s="64">
        <f t="shared" si="199"/>
        <v>0</v>
      </c>
      <c r="K47" s="64">
        <f t="shared" si="200"/>
        <v>0</v>
      </c>
      <c r="L47" s="64">
        <f t="shared" si="115"/>
        <v>0</v>
      </c>
      <c r="M47" s="64">
        <f t="shared" si="116"/>
        <v>0</v>
      </c>
      <c r="N47" s="64">
        <f t="shared" si="117"/>
        <v>0</v>
      </c>
      <c r="O47" s="64">
        <f t="shared" si="118"/>
        <v>0</v>
      </c>
      <c r="P47" s="64">
        <f t="shared" si="119"/>
        <v>0</v>
      </c>
      <c r="Q47" s="64">
        <f t="shared" si="201"/>
        <v>0</v>
      </c>
      <c r="R47" s="64">
        <f t="shared" si="202"/>
        <v>0</v>
      </c>
      <c r="S47" s="64">
        <f t="shared" si="203"/>
        <v>0</v>
      </c>
      <c r="T47" s="64">
        <f t="shared" si="204"/>
        <v>0</v>
      </c>
      <c r="U47" s="148">
        <f t="shared" si="205"/>
        <v>0</v>
      </c>
      <c r="V47" s="147">
        <v>0</v>
      </c>
      <c r="W47" s="64">
        <f t="shared" si="206"/>
        <v>0</v>
      </c>
      <c r="X47" s="64">
        <f t="shared" si="207"/>
        <v>0</v>
      </c>
      <c r="Y47" s="64">
        <f t="shared" si="208"/>
        <v>0</v>
      </c>
      <c r="Z47" s="64">
        <f t="shared" si="209"/>
        <v>0</v>
      </c>
      <c r="AA47" s="64">
        <f t="shared" si="120"/>
        <v>0</v>
      </c>
      <c r="AB47" s="64">
        <f t="shared" si="121"/>
        <v>0</v>
      </c>
      <c r="AC47" s="64">
        <f t="shared" si="122"/>
        <v>0</v>
      </c>
      <c r="AD47" s="64">
        <f t="shared" si="123"/>
        <v>0</v>
      </c>
      <c r="AE47" s="64">
        <f t="shared" si="124"/>
        <v>0</v>
      </c>
      <c r="AF47" s="64">
        <f t="shared" si="210"/>
        <v>0</v>
      </c>
      <c r="AG47" s="64">
        <f t="shared" si="211"/>
        <v>0</v>
      </c>
      <c r="AH47" s="64">
        <f t="shared" si="212"/>
        <v>0</v>
      </c>
      <c r="AI47" s="64">
        <f t="shared" si="213"/>
        <v>0</v>
      </c>
      <c r="AJ47" s="148">
        <f t="shared" si="214"/>
        <v>0</v>
      </c>
      <c r="AK47" s="147">
        <v>0</v>
      </c>
      <c r="AL47" s="64">
        <f t="shared" si="215"/>
        <v>0</v>
      </c>
      <c r="AM47" s="64">
        <f t="shared" si="216"/>
        <v>0</v>
      </c>
      <c r="AN47" s="64">
        <f t="shared" si="217"/>
        <v>0</v>
      </c>
      <c r="AO47" s="64">
        <f t="shared" si="218"/>
        <v>0</v>
      </c>
      <c r="AP47" s="64">
        <f t="shared" si="125"/>
        <v>0</v>
      </c>
      <c r="AQ47" s="64">
        <f t="shared" si="126"/>
        <v>0</v>
      </c>
      <c r="AR47" s="64">
        <f t="shared" si="127"/>
        <v>0</v>
      </c>
      <c r="AS47" s="64">
        <f t="shared" si="128"/>
        <v>0</v>
      </c>
      <c r="AT47" s="64">
        <f t="shared" si="129"/>
        <v>0</v>
      </c>
      <c r="AU47" s="64">
        <f t="shared" si="219"/>
        <v>0</v>
      </c>
      <c r="AV47" s="64">
        <f t="shared" si="220"/>
        <v>0</v>
      </c>
      <c r="AW47" s="64">
        <f t="shared" si="221"/>
        <v>0</v>
      </c>
      <c r="AX47" s="64">
        <f t="shared" si="222"/>
        <v>0</v>
      </c>
      <c r="AY47" s="148">
        <f t="shared" si="223"/>
        <v>0</v>
      </c>
      <c r="AZ47" s="147">
        <v>0</v>
      </c>
      <c r="BA47" s="64">
        <f t="shared" si="224"/>
        <v>0</v>
      </c>
      <c r="BB47" s="64">
        <f t="shared" si="225"/>
        <v>0</v>
      </c>
      <c r="BC47" s="64">
        <f t="shared" si="226"/>
        <v>0</v>
      </c>
      <c r="BD47" s="64">
        <f t="shared" si="227"/>
        <v>0</v>
      </c>
      <c r="BE47" s="18">
        <f t="shared" si="130"/>
        <v>0</v>
      </c>
      <c r="BF47" s="18">
        <f t="shared" si="131"/>
        <v>0</v>
      </c>
      <c r="BG47" s="18">
        <f t="shared" si="132"/>
        <v>0</v>
      </c>
      <c r="BH47" s="18">
        <f t="shared" si="133"/>
        <v>0</v>
      </c>
      <c r="BI47" s="18">
        <f t="shared" si="134"/>
        <v>0</v>
      </c>
      <c r="BJ47" s="18">
        <f t="shared" si="228"/>
        <v>0</v>
      </c>
      <c r="BK47" s="18">
        <f t="shared" si="229"/>
        <v>0</v>
      </c>
      <c r="BL47" s="18">
        <f t="shared" si="230"/>
        <v>0</v>
      </c>
      <c r="BM47" s="18">
        <f t="shared" si="231"/>
        <v>0</v>
      </c>
      <c r="BN47" s="85">
        <f t="shared" si="232"/>
        <v>0</v>
      </c>
      <c r="BO47" s="147">
        <v>0</v>
      </c>
      <c r="BP47" s="64">
        <f t="shared" si="311"/>
        <v>0</v>
      </c>
      <c r="BQ47" s="64">
        <f t="shared" si="312"/>
        <v>0</v>
      </c>
      <c r="BR47" s="64">
        <f t="shared" si="313"/>
        <v>0</v>
      </c>
      <c r="BS47" s="64">
        <f t="shared" si="314"/>
        <v>0</v>
      </c>
      <c r="BT47" s="64">
        <f t="shared" si="136"/>
        <v>0</v>
      </c>
      <c r="BU47" s="64">
        <f t="shared" si="187"/>
        <v>0</v>
      </c>
      <c r="BV47" s="64">
        <f t="shared" si="188"/>
        <v>0</v>
      </c>
      <c r="BW47" s="64">
        <f t="shared" si="189"/>
        <v>0</v>
      </c>
      <c r="BX47" s="64">
        <f t="shared" si="190"/>
        <v>0</v>
      </c>
      <c r="BY47" s="64">
        <f t="shared" si="315"/>
        <v>0</v>
      </c>
      <c r="BZ47" s="64">
        <f t="shared" si="316"/>
        <v>0</v>
      </c>
      <c r="CA47" s="64">
        <f t="shared" si="317"/>
        <v>0</v>
      </c>
      <c r="CB47" s="64">
        <f t="shared" si="318"/>
        <v>0</v>
      </c>
      <c r="CC47" s="148">
        <f t="shared" si="319"/>
        <v>0</v>
      </c>
      <c r="CD47" s="147">
        <v>0</v>
      </c>
      <c r="CE47" s="64">
        <f t="shared" si="239"/>
        <v>0</v>
      </c>
      <c r="CF47" s="64">
        <f t="shared" si="240"/>
        <v>0</v>
      </c>
      <c r="CG47" s="64">
        <f t="shared" si="241"/>
        <v>0</v>
      </c>
      <c r="CH47" s="64">
        <f t="shared" si="242"/>
        <v>0</v>
      </c>
      <c r="CI47" s="64">
        <f t="shared" si="143"/>
        <v>0</v>
      </c>
      <c r="CJ47" s="64">
        <f t="shared" si="144"/>
        <v>0</v>
      </c>
      <c r="CK47" s="64">
        <f t="shared" si="145"/>
        <v>0</v>
      </c>
      <c r="CL47" s="64">
        <f t="shared" si="146"/>
        <v>0</v>
      </c>
      <c r="CM47" s="64">
        <f t="shared" si="147"/>
        <v>0</v>
      </c>
      <c r="CN47" s="64">
        <f t="shared" si="243"/>
        <v>0</v>
      </c>
      <c r="CO47" s="64">
        <f t="shared" si="244"/>
        <v>0</v>
      </c>
      <c r="CP47" s="64">
        <f t="shared" si="245"/>
        <v>0</v>
      </c>
      <c r="CQ47" s="64">
        <f t="shared" si="246"/>
        <v>0</v>
      </c>
      <c r="CR47" s="148">
        <f t="shared" si="247"/>
        <v>0</v>
      </c>
      <c r="CS47" s="147">
        <v>0</v>
      </c>
      <c r="CT47" s="64">
        <f t="shared" si="248"/>
        <v>0</v>
      </c>
      <c r="CU47" s="64">
        <f t="shared" si="249"/>
        <v>0</v>
      </c>
      <c r="CV47" s="64">
        <f t="shared" si="250"/>
        <v>0</v>
      </c>
      <c r="CW47" s="64">
        <f t="shared" si="251"/>
        <v>0</v>
      </c>
      <c r="CX47" s="64">
        <f t="shared" si="148"/>
        <v>0</v>
      </c>
      <c r="CY47" s="64">
        <f t="shared" si="149"/>
        <v>0</v>
      </c>
      <c r="CZ47" s="64">
        <f t="shared" si="150"/>
        <v>0</v>
      </c>
      <c r="DA47" s="64">
        <f t="shared" si="151"/>
        <v>0</v>
      </c>
      <c r="DB47" s="64">
        <f t="shared" si="152"/>
        <v>0</v>
      </c>
      <c r="DC47" s="64">
        <f t="shared" si="252"/>
        <v>0</v>
      </c>
      <c r="DD47" s="64">
        <f t="shared" si="253"/>
        <v>0</v>
      </c>
      <c r="DE47" s="64">
        <f t="shared" si="254"/>
        <v>0</v>
      </c>
      <c r="DF47" s="64">
        <f t="shared" si="255"/>
        <v>0</v>
      </c>
      <c r="DG47" s="148">
        <f t="shared" si="256"/>
        <v>0</v>
      </c>
      <c r="DH47" s="147">
        <v>0</v>
      </c>
      <c r="DI47" s="64">
        <f t="shared" si="257"/>
        <v>0</v>
      </c>
      <c r="DJ47" s="64">
        <f t="shared" si="258"/>
        <v>0</v>
      </c>
      <c r="DK47" s="64">
        <f t="shared" si="259"/>
        <v>0</v>
      </c>
      <c r="DL47" s="64">
        <f t="shared" si="260"/>
        <v>0</v>
      </c>
      <c r="DM47" s="64">
        <f t="shared" si="153"/>
        <v>0</v>
      </c>
      <c r="DN47" s="64">
        <f t="shared" si="154"/>
        <v>0</v>
      </c>
      <c r="DO47" s="64">
        <f t="shared" si="155"/>
        <v>0</v>
      </c>
      <c r="DP47" s="64">
        <f t="shared" si="156"/>
        <v>0</v>
      </c>
      <c r="DQ47" s="64">
        <f t="shared" si="157"/>
        <v>0</v>
      </c>
      <c r="DR47" s="64">
        <f t="shared" si="261"/>
        <v>0</v>
      </c>
      <c r="DS47" s="64">
        <f t="shared" si="262"/>
        <v>0</v>
      </c>
      <c r="DT47" s="64">
        <f t="shared" si="263"/>
        <v>0</v>
      </c>
      <c r="DU47" s="64">
        <f t="shared" si="264"/>
        <v>0</v>
      </c>
      <c r="DV47" s="148">
        <f t="shared" si="265"/>
        <v>0</v>
      </c>
      <c r="DW47" s="147">
        <v>0</v>
      </c>
      <c r="DX47" s="64">
        <f t="shared" si="266"/>
        <v>0</v>
      </c>
      <c r="DY47" s="64">
        <f t="shared" si="267"/>
        <v>0</v>
      </c>
      <c r="DZ47" s="64">
        <f t="shared" si="268"/>
        <v>0</v>
      </c>
      <c r="EA47" s="64">
        <f t="shared" si="269"/>
        <v>0</v>
      </c>
      <c r="EB47" s="64">
        <f t="shared" si="158"/>
        <v>0</v>
      </c>
      <c r="EC47" s="64">
        <f t="shared" si="159"/>
        <v>0</v>
      </c>
      <c r="ED47" s="64">
        <f t="shared" si="160"/>
        <v>0</v>
      </c>
      <c r="EE47" s="64">
        <f t="shared" si="161"/>
        <v>0</v>
      </c>
      <c r="EF47" s="64">
        <f t="shared" si="162"/>
        <v>0</v>
      </c>
      <c r="EG47" s="64">
        <f t="shared" si="270"/>
        <v>0</v>
      </c>
      <c r="EH47" s="64">
        <f t="shared" si="271"/>
        <v>0</v>
      </c>
      <c r="EI47" s="64">
        <f t="shared" si="272"/>
        <v>0</v>
      </c>
      <c r="EJ47" s="64">
        <f t="shared" si="273"/>
        <v>0</v>
      </c>
      <c r="EK47" s="148">
        <f t="shared" si="274"/>
        <v>0</v>
      </c>
      <c r="EL47" s="147">
        <v>0</v>
      </c>
      <c r="EM47" s="64">
        <f t="shared" si="275"/>
        <v>0</v>
      </c>
      <c r="EN47" s="64">
        <f t="shared" si="276"/>
        <v>0</v>
      </c>
      <c r="EO47" s="64">
        <f t="shared" si="277"/>
        <v>0</v>
      </c>
      <c r="EP47" s="64">
        <f t="shared" si="278"/>
        <v>0</v>
      </c>
      <c r="EQ47" s="64">
        <f t="shared" si="163"/>
        <v>0</v>
      </c>
      <c r="ER47" s="64">
        <f t="shared" si="164"/>
        <v>0</v>
      </c>
      <c r="ES47" s="64">
        <f t="shared" si="165"/>
        <v>0</v>
      </c>
      <c r="ET47" s="64">
        <f t="shared" si="166"/>
        <v>0</v>
      </c>
      <c r="EU47" s="64">
        <f t="shared" si="167"/>
        <v>0</v>
      </c>
      <c r="EV47" s="64">
        <f t="shared" si="279"/>
        <v>0</v>
      </c>
      <c r="EW47" s="64">
        <f t="shared" si="280"/>
        <v>0</v>
      </c>
      <c r="EX47" s="64">
        <f t="shared" si="281"/>
        <v>0</v>
      </c>
      <c r="EY47" s="64">
        <f t="shared" si="282"/>
        <v>0</v>
      </c>
      <c r="EZ47" s="148">
        <f t="shared" si="283"/>
        <v>0</v>
      </c>
      <c r="FA47" s="147">
        <v>0</v>
      </c>
      <c r="FB47" s="64">
        <f t="shared" si="284"/>
        <v>0</v>
      </c>
      <c r="FC47" s="64">
        <f t="shared" si="285"/>
        <v>0</v>
      </c>
      <c r="FD47" s="64">
        <f t="shared" si="286"/>
        <v>0</v>
      </c>
      <c r="FE47" s="64">
        <f t="shared" si="287"/>
        <v>0</v>
      </c>
      <c r="FF47" s="64">
        <f t="shared" si="168"/>
        <v>0</v>
      </c>
      <c r="FG47" s="64">
        <f t="shared" si="169"/>
        <v>0</v>
      </c>
      <c r="FH47" s="64">
        <f t="shared" si="170"/>
        <v>0</v>
      </c>
      <c r="FI47" s="64">
        <f t="shared" si="171"/>
        <v>0</v>
      </c>
      <c r="FJ47" s="64">
        <f t="shared" si="172"/>
        <v>0</v>
      </c>
      <c r="FK47" s="64">
        <f t="shared" si="288"/>
        <v>0</v>
      </c>
      <c r="FL47" s="64">
        <f t="shared" si="289"/>
        <v>0</v>
      </c>
      <c r="FM47" s="64">
        <f t="shared" si="290"/>
        <v>0</v>
      </c>
      <c r="FN47" s="64">
        <f t="shared" si="291"/>
        <v>0</v>
      </c>
      <c r="FO47" s="148">
        <f t="shared" si="292"/>
        <v>0</v>
      </c>
      <c r="FP47" s="147">
        <v>0</v>
      </c>
      <c r="FQ47" s="64">
        <f t="shared" si="293"/>
        <v>0</v>
      </c>
      <c r="FR47" s="64">
        <f t="shared" si="294"/>
        <v>0</v>
      </c>
      <c r="FS47" s="64">
        <f t="shared" si="295"/>
        <v>0</v>
      </c>
      <c r="FT47" s="64">
        <f t="shared" si="296"/>
        <v>0</v>
      </c>
      <c r="FU47" s="64">
        <f t="shared" si="173"/>
        <v>0</v>
      </c>
      <c r="FV47" s="64">
        <f t="shared" si="174"/>
        <v>0</v>
      </c>
      <c r="FW47" s="64">
        <f t="shared" si="175"/>
        <v>0</v>
      </c>
      <c r="FX47" s="64">
        <f t="shared" si="176"/>
        <v>0</v>
      </c>
      <c r="FY47" s="64">
        <f t="shared" si="177"/>
        <v>0</v>
      </c>
      <c r="FZ47" s="64">
        <f t="shared" si="297"/>
        <v>0</v>
      </c>
      <c r="GA47" s="64">
        <f t="shared" si="298"/>
        <v>0</v>
      </c>
      <c r="GB47" s="64">
        <f t="shared" si="299"/>
        <v>0</v>
      </c>
      <c r="GC47" s="64">
        <f t="shared" si="300"/>
        <v>0</v>
      </c>
      <c r="GD47" s="148">
        <f t="shared" si="301"/>
        <v>0</v>
      </c>
      <c r="GE47" s="147">
        <v>0</v>
      </c>
      <c r="GF47" s="64">
        <f t="shared" si="302"/>
        <v>0</v>
      </c>
      <c r="GG47" s="64">
        <f t="shared" si="303"/>
        <v>0</v>
      </c>
      <c r="GH47" s="64">
        <f t="shared" si="304"/>
        <v>0</v>
      </c>
      <c r="GI47" s="64">
        <f t="shared" si="305"/>
        <v>0</v>
      </c>
      <c r="GJ47" s="64">
        <f t="shared" si="178"/>
        <v>0</v>
      </c>
      <c r="GK47" s="64">
        <f t="shared" si="179"/>
        <v>0</v>
      </c>
      <c r="GL47" s="64">
        <f t="shared" si="180"/>
        <v>0</v>
      </c>
      <c r="GM47" s="64">
        <f t="shared" si="181"/>
        <v>0</v>
      </c>
      <c r="GN47" s="64">
        <f t="shared" si="182"/>
        <v>0</v>
      </c>
      <c r="GO47" s="64">
        <f t="shared" si="306"/>
        <v>0</v>
      </c>
      <c r="GP47" s="64">
        <f t="shared" si="307"/>
        <v>0</v>
      </c>
      <c r="GQ47" s="64">
        <f t="shared" si="308"/>
        <v>0</v>
      </c>
      <c r="GR47" s="64">
        <f t="shared" si="309"/>
        <v>0</v>
      </c>
      <c r="GS47" s="148">
        <f t="shared" si="310"/>
        <v>0</v>
      </c>
    </row>
    <row r="48" spans="1:201" ht="30" x14ac:dyDescent="0.2">
      <c r="A48" s="104">
        <v>42</v>
      </c>
      <c r="B48" s="3" t="s">
        <v>36</v>
      </c>
      <c r="C48" s="71">
        <v>441457</v>
      </c>
      <c r="D48" s="71">
        <v>381037</v>
      </c>
      <c r="E48" s="71">
        <f t="shared" si="195"/>
        <v>0.53672975122006972</v>
      </c>
      <c r="F48" s="105">
        <f t="shared" si="196"/>
        <v>0.46327024877993028</v>
      </c>
      <c r="G48" s="147">
        <v>0</v>
      </c>
      <c r="H48" s="64">
        <f t="shared" si="197"/>
        <v>0</v>
      </c>
      <c r="I48" s="64">
        <f t="shared" si="198"/>
        <v>0</v>
      </c>
      <c r="J48" s="64">
        <f t="shared" si="199"/>
        <v>0</v>
      </c>
      <c r="K48" s="64">
        <f t="shared" si="200"/>
        <v>0</v>
      </c>
      <c r="L48" s="64">
        <f t="shared" si="115"/>
        <v>0</v>
      </c>
      <c r="M48" s="64">
        <f t="shared" si="116"/>
        <v>0</v>
      </c>
      <c r="N48" s="64">
        <f t="shared" si="117"/>
        <v>0</v>
      </c>
      <c r="O48" s="64">
        <f t="shared" si="118"/>
        <v>0</v>
      </c>
      <c r="P48" s="64">
        <f t="shared" si="119"/>
        <v>0</v>
      </c>
      <c r="Q48" s="64">
        <f t="shared" si="201"/>
        <v>0</v>
      </c>
      <c r="R48" s="64">
        <f t="shared" si="202"/>
        <v>0</v>
      </c>
      <c r="S48" s="64">
        <f t="shared" si="203"/>
        <v>0</v>
      </c>
      <c r="T48" s="64">
        <f t="shared" si="204"/>
        <v>0</v>
      </c>
      <c r="U48" s="148">
        <f t="shared" si="205"/>
        <v>0</v>
      </c>
      <c r="V48" s="147">
        <v>0</v>
      </c>
      <c r="W48" s="64">
        <f t="shared" si="206"/>
        <v>0</v>
      </c>
      <c r="X48" s="64">
        <f t="shared" si="207"/>
        <v>0</v>
      </c>
      <c r="Y48" s="64">
        <f t="shared" si="208"/>
        <v>0</v>
      </c>
      <c r="Z48" s="64">
        <f t="shared" si="209"/>
        <v>0</v>
      </c>
      <c r="AA48" s="64">
        <f t="shared" si="120"/>
        <v>0</v>
      </c>
      <c r="AB48" s="64">
        <f t="shared" si="121"/>
        <v>0</v>
      </c>
      <c r="AC48" s="64">
        <f t="shared" si="122"/>
        <v>0</v>
      </c>
      <c r="AD48" s="64">
        <f t="shared" si="123"/>
        <v>0</v>
      </c>
      <c r="AE48" s="64">
        <f t="shared" si="124"/>
        <v>0</v>
      </c>
      <c r="AF48" s="64">
        <f t="shared" si="210"/>
        <v>0</v>
      </c>
      <c r="AG48" s="64">
        <f t="shared" si="211"/>
        <v>0</v>
      </c>
      <c r="AH48" s="64">
        <f t="shared" si="212"/>
        <v>0</v>
      </c>
      <c r="AI48" s="64">
        <f t="shared" si="213"/>
        <v>0</v>
      </c>
      <c r="AJ48" s="148">
        <f t="shared" si="214"/>
        <v>0</v>
      </c>
      <c r="AK48" s="147">
        <v>0</v>
      </c>
      <c r="AL48" s="64">
        <f t="shared" si="215"/>
        <v>0</v>
      </c>
      <c r="AM48" s="64">
        <f t="shared" si="216"/>
        <v>0</v>
      </c>
      <c r="AN48" s="64">
        <f t="shared" si="217"/>
        <v>0</v>
      </c>
      <c r="AO48" s="64">
        <f t="shared" si="218"/>
        <v>0</v>
      </c>
      <c r="AP48" s="64">
        <f t="shared" si="125"/>
        <v>0</v>
      </c>
      <c r="AQ48" s="64">
        <f t="shared" si="126"/>
        <v>0</v>
      </c>
      <c r="AR48" s="64">
        <f t="shared" si="127"/>
        <v>0</v>
      </c>
      <c r="AS48" s="64">
        <f t="shared" si="128"/>
        <v>0</v>
      </c>
      <c r="AT48" s="64">
        <f t="shared" si="129"/>
        <v>0</v>
      </c>
      <c r="AU48" s="64">
        <f t="shared" si="219"/>
        <v>0</v>
      </c>
      <c r="AV48" s="64">
        <f t="shared" si="220"/>
        <v>0</v>
      </c>
      <c r="AW48" s="64">
        <f t="shared" si="221"/>
        <v>0</v>
      </c>
      <c r="AX48" s="64">
        <f t="shared" si="222"/>
        <v>0</v>
      </c>
      <c r="AY48" s="148">
        <f t="shared" si="223"/>
        <v>0</v>
      </c>
      <c r="AZ48" s="147">
        <v>0</v>
      </c>
      <c r="BA48" s="64">
        <f t="shared" si="224"/>
        <v>0</v>
      </c>
      <c r="BB48" s="64">
        <f t="shared" si="225"/>
        <v>0</v>
      </c>
      <c r="BC48" s="64">
        <f t="shared" si="226"/>
        <v>0</v>
      </c>
      <c r="BD48" s="64">
        <f t="shared" si="227"/>
        <v>0</v>
      </c>
      <c r="BE48" s="18">
        <f t="shared" si="130"/>
        <v>0</v>
      </c>
      <c r="BF48" s="18">
        <f t="shared" si="131"/>
        <v>0</v>
      </c>
      <c r="BG48" s="18">
        <f t="shared" si="132"/>
        <v>0</v>
      </c>
      <c r="BH48" s="18">
        <f t="shared" si="133"/>
        <v>0</v>
      </c>
      <c r="BI48" s="18">
        <f t="shared" si="134"/>
        <v>0</v>
      </c>
      <c r="BJ48" s="18">
        <f t="shared" si="228"/>
        <v>0</v>
      </c>
      <c r="BK48" s="18">
        <f t="shared" si="229"/>
        <v>0</v>
      </c>
      <c r="BL48" s="18">
        <f t="shared" si="230"/>
        <v>0</v>
      </c>
      <c r="BM48" s="18">
        <f t="shared" si="231"/>
        <v>0</v>
      </c>
      <c r="BN48" s="85">
        <f t="shared" si="232"/>
        <v>0</v>
      </c>
      <c r="BO48" s="147">
        <v>0</v>
      </c>
      <c r="BP48" s="64">
        <f t="shared" si="311"/>
        <v>0</v>
      </c>
      <c r="BQ48" s="64">
        <f t="shared" si="312"/>
        <v>0</v>
      </c>
      <c r="BR48" s="64">
        <f t="shared" si="313"/>
        <v>0</v>
      </c>
      <c r="BS48" s="64">
        <f t="shared" si="314"/>
        <v>0</v>
      </c>
      <c r="BT48" s="64">
        <f t="shared" si="136"/>
        <v>0</v>
      </c>
      <c r="BU48" s="64">
        <f t="shared" si="187"/>
        <v>0</v>
      </c>
      <c r="BV48" s="64">
        <f t="shared" si="188"/>
        <v>0</v>
      </c>
      <c r="BW48" s="64">
        <f t="shared" si="189"/>
        <v>0</v>
      </c>
      <c r="BX48" s="64">
        <f t="shared" si="190"/>
        <v>0</v>
      </c>
      <c r="BY48" s="64">
        <f t="shared" si="315"/>
        <v>0</v>
      </c>
      <c r="BZ48" s="64">
        <f t="shared" si="316"/>
        <v>0</v>
      </c>
      <c r="CA48" s="64">
        <f t="shared" si="317"/>
        <v>0</v>
      </c>
      <c r="CB48" s="64">
        <f t="shared" si="318"/>
        <v>0</v>
      </c>
      <c r="CC48" s="148">
        <f t="shared" si="319"/>
        <v>0</v>
      </c>
      <c r="CD48" s="147">
        <v>0</v>
      </c>
      <c r="CE48" s="64">
        <f t="shared" si="239"/>
        <v>0</v>
      </c>
      <c r="CF48" s="64">
        <f t="shared" si="240"/>
        <v>0</v>
      </c>
      <c r="CG48" s="64">
        <f t="shared" si="241"/>
        <v>0</v>
      </c>
      <c r="CH48" s="64">
        <f t="shared" si="242"/>
        <v>0</v>
      </c>
      <c r="CI48" s="64">
        <f t="shared" si="143"/>
        <v>0</v>
      </c>
      <c r="CJ48" s="64">
        <f t="shared" si="144"/>
        <v>0</v>
      </c>
      <c r="CK48" s="64">
        <f t="shared" si="145"/>
        <v>0</v>
      </c>
      <c r="CL48" s="64">
        <f t="shared" si="146"/>
        <v>0</v>
      </c>
      <c r="CM48" s="64">
        <f t="shared" si="147"/>
        <v>0</v>
      </c>
      <c r="CN48" s="64">
        <f t="shared" si="243"/>
        <v>0</v>
      </c>
      <c r="CO48" s="64">
        <f t="shared" si="244"/>
        <v>0</v>
      </c>
      <c r="CP48" s="64">
        <f t="shared" si="245"/>
        <v>0</v>
      </c>
      <c r="CQ48" s="64">
        <f t="shared" si="246"/>
        <v>0</v>
      </c>
      <c r="CR48" s="148">
        <f t="shared" si="247"/>
        <v>0</v>
      </c>
      <c r="CS48" s="147">
        <v>0</v>
      </c>
      <c r="CT48" s="64">
        <f t="shared" si="248"/>
        <v>0</v>
      </c>
      <c r="CU48" s="64">
        <f t="shared" si="249"/>
        <v>0</v>
      </c>
      <c r="CV48" s="64">
        <f t="shared" si="250"/>
        <v>0</v>
      </c>
      <c r="CW48" s="64">
        <f t="shared" si="251"/>
        <v>0</v>
      </c>
      <c r="CX48" s="64">
        <f t="shared" si="148"/>
        <v>0</v>
      </c>
      <c r="CY48" s="64">
        <f t="shared" si="149"/>
        <v>0</v>
      </c>
      <c r="CZ48" s="64">
        <f t="shared" si="150"/>
        <v>0</v>
      </c>
      <c r="DA48" s="64">
        <f t="shared" si="151"/>
        <v>0</v>
      </c>
      <c r="DB48" s="64">
        <f t="shared" si="152"/>
        <v>0</v>
      </c>
      <c r="DC48" s="64">
        <f t="shared" si="252"/>
        <v>0</v>
      </c>
      <c r="DD48" s="64">
        <f t="shared" si="253"/>
        <v>0</v>
      </c>
      <c r="DE48" s="64">
        <f t="shared" si="254"/>
        <v>0</v>
      </c>
      <c r="DF48" s="64">
        <f t="shared" si="255"/>
        <v>0</v>
      </c>
      <c r="DG48" s="148">
        <f t="shared" si="256"/>
        <v>0</v>
      </c>
      <c r="DH48" s="147">
        <v>0</v>
      </c>
      <c r="DI48" s="64">
        <f t="shared" si="257"/>
        <v>0</v>
      </c>
      <c r="DJ48" s="64">
        <f t="shared" si="258"/>
        <v>0</v>
      </c>
      <c r="DK48" s="64">
        <f t="shared" si="259"/>
        <v>0</v>
      </c>
      <c r="DL48" s="64">
        <f t="shared" si="260"/>
        <v>0</v>
      </c>
      <c r="DM48" s="64">
        <f t="shared" si="153"/>
        <v>0</v>
      </c>
      <c r="DN48" s="64">
        <f t="shared" si="154"/>
        <v>0</v>
      </c>
      <c r="DO48" s="64">
        <f t="shared" si="155"/>
        <v>0</v>
      </c>
      <c r="DP48" s="64">
        <f t="shared" si="156"/>
        <v>0</v>
      </c>
      <c r="DQ48" s="64">
        <f t="shared" si="157"/>
        <v>0</v>
      </c>
      <c r="DR48" s="64">
        <f t="shared" si="261"/>
        <v>0</v>
      </c>
      <c r="DS48" s="64">
        <f t="shared" si="262"/>
        <v>0</v>
      </c>
      <c r="DT48" s="64">
        <f t="shared" si="263"/>
        <v>0</v>
      </c>
      <c r="DU48" s="64">
        <f t="shared" si="264"/>
        <v>0</v>
      </c>
      <c r="DV48" s="148">
        <f t="shared" si="265"/>
        <v>0</v>
      </c>
      <c r="DW48" s="147">
        <v>0</v>
      </c>
      <c r="DX48" s="64">
        <f t="shared" si="266"/>
        <v>0</v>
      </c>
      <c r="DY48" s="64">
        <f t="shared" si="267"/>
        <v>0</v>
      </c>
      <c r="DZ48" s="64">
        <f t="shared" si="268"/>
        <v>0</v>
      </c>
      <c r="EA48" s="64">
        <f t="shared" si="269"/>
        <v>0</v>
      </c>
      <c r="EB48" s="64">
        <f t="shared" si="158"/>
        <v>0</v>
      </c>
      <c r="EC48" s="64">
        <f t="shared" si="159"/>
        <v>0</v>
      </c>
      <c r="ED48" s="64">
        <f t="shared" si="160"/>
        <v>0</v>
      </c>
      <c r="EE48" s="64">
        <f t="shared" si="161"/>
        <v>0</v>
      </c>
      <c r="EF48" s="64">
        <f t="shared" si="162"/>
        <v>0</v>
      </c>
      <c r="EG48" s="64">
        <f t="shared" si="270"/>
        <v>0</v>
      </c>
      <c r="EH48" s="64">
        <f t="shared" si="271"/>
        <v>0</v>
      </c>
      <c r="EI48" s="64">
        <f t="shared" si="272"/>
        <v>0</v>
      </c>
      <c r="EJ48" s="64">
        <f t="shared" si="273"/>
        <v>0</v>
      </c>
      <c r="EK48" s="148">
        <f t="shared" si="274"/>
        <v>0</v>
      </c>
      <c r="EL48" s="147">
        <v>0</v>
      </c>
      <c r="EM48" s="64">
        <f t="shared" si="275"/>
        <v>0</v>
      </c>
      <c r="EN48" s="64">
        <f t="shared" si="276"/>
        <v>0</v>
      </c>
      <c r="EO48" s="64">
        <f t="shared" si="277"/>
        <v>0</v>
      </c>
      <c r="EP48" s="64">
        <f t="shared" si="278"/>
        <v>0</v>
      </c>
      <c r="EQ48" s="64">
        <f t="shared" si="163"/>
        <v>0</v>
      </c>
      <c r="ER48" s="64">
        <f t="shared" si="164"/>
        <v>0</v>
      </c>
      <c r="ES48" s="64">
        <f t="shared" si="165"/>
        <v>0</v>
      </c>
      <c r="ET48" s="64">
        <f t="shared" si="166"/>
        <v>0</v>
      </c>
      <c r="EU48" s="64">
        <f t="shared" si="167"/>
        <v>0</v>
      </c>
      <c r="EV48" s="64">
        <f t="shared" si="279"/>
        <v>0</v>
      </c>
      <c r="EW48" s="64">
        <f t="shared" si="280"/>
        <v>0</v>
      </c>
      <c r="EX48" s="64">
        <f t="shared" si="281"/>
        <v>0</v>
      </c>
      <c r="EY48" s="64">
        <f t="shared" si="282"/>
        <v>0</v>
      </c>
      <c r="EZ48" s="148">
        <f t="shared" si="283"/>
        <v>0</v>
      </c>
      <c r="FA48" s="147">
        <v>0</v>
      </c>
      <c r="FB48" s="64">
        <f t="shared" si="284"/>
        <v>0</v>
      </c>
      <c r="FC48" s="64">
        <f t="shared" si="285"/>
        <v>0</v>
      </c>
      <c r="FD48" s="64">
        <f t="shared" si="286"/>
        <v>0</v>
      </c>
      <c r="FE48" s="64">
        <f t="shared" si="287"/>
        <v>0</v>
      </c>
      <c r="FF48" s="64">
        <f t="shared" si="168"/>
        <v>0</v>
      </c>
      <c r="FG48" s="64">
        <f t="shared" si="169"/>
        <v>0</v>
      </c>
      <c r="FH48" s="64">
        <f t="shared" si="170"/>
        <v>0</v>
      </c>
      <c r="FI48" s="64">
        <f t="shared" si="171"/>
        <v>0</v>
      </c>
      <c r="FJ48" s="64">
        <f t="shared" si="172"/>
        <v>0</v>
      </c>
      <c r="FK48" s="64">
        <f t="shared" si="288"/>
        <v>0</v>
      </c>
      <c r="FL48" s="64">
        <f t="shared" si="289"/>
        <v>0</v>
      </c>
      <c r="FM48" s="64">
        <f t="shared" si="290"/>
        <v>0</v>
      </c>
      <c r="FN48" s="64">
        <f t="shared" si="291"/>
        <v>0</v>
      </c>
      <c r="FO48" s="148">
        <f t="shared" si="292"/>
        <v>0</v>
      </c>
      <c r="FP48" s="147">
        <v>0</v>
      </c>
      <c r="FQ48" s="64">
        <f t="shared" si="293"/>
        <v>0</v>
      </c>
      <c r="FR48" s="64">
        <f t="shared" si="294"/>
        <v>0</v>
      </c>
      <c r="FS48" s="64">
        <f t="shared" si="295"/>
        <v>0</v>
      </c>
      <c r="FT48" s="64">
        <f t="shared" si="296"/>
        <v>0</v>
      </c>
      <c r="FU48" s="64">
        <f t="shared" si="173"/>
        <v>0</v>
      </c>
      <c r="FV48" s="64">
        <f t="shared" si="174"/>
        <v>0</v>
      </c>
      <c r="FW48" s="64">
        <f t="shared" si="175"/>
        <v>0</v>
      </c>
      <c r="FX48" s="64">
        <f t="shared" si="176"/>
        <v>0</v>
      </c>
      <c r="FY48" s="64">
        <f t="shared" si="177"/>
        <v>0</v>
      </c>
      <c r="FZ48" s="64">
        <f t="shared" si="297"/>
        <v>0</v>
      </c>
      <c r="GA48" s="64">
        <f t="shared" si="298"/>
        <v>0</v>
      </c>
      <c r="GB48" s="64">
        <f t="shared" si="299"/>
        <v>0</v>
      </c>
      <c r="GC48" s="64">
        <f t="shared" si="300"/>
        <v>0</v>
      </c>
      <c r="GD48" s="148">
        <f t="shared" si="301"/>
        <v>0</v>
      </c>
      <c r="GE48" s="147">
        <v>0</v>
      </c>
      <c r="GF48" s="64">
        <f t="shared" si="302"/>
        <v>0</v>
      </c>
      <c r="GG48" s="64">
        <f t="shared" si="303"/>
        <v>0</v>
      </c>
      <c r="GH48" s="64">
        <f t="shared" si="304"/>
        <v>0</v>
      </c>
      <c r="GI48" s="64">
        <f t="shared" si="305"/>
        <v>0</v>
      </c>
      <c r="GJ48" s="64">
        <f t="shared" si="178"/>
        <v>0</v>
      </c>
      <c r="GK48" s="64">
        <f t="shared" si="179"/>
        <v>0</v>
      </c>
      <c r="GL48" s="64">
        <f t="shared" si="180"/>
        <v>0</v>
      </c>
      <c r="GM48" s="64">
        <f t="shared" si="181"/>
        <v>0</v>
      </c>
      <c r="GN48" s="64">
        <f t="shared" si="182"/>
        <v>0</v>
      </c>
      <c r="GO48" s="64">
        <f t="shared" si="306"/>
        <v>0</v>
      </c>
      <c r="GP48" s="64">
        <f t="shared" si="307"/>
        <v>0</v>
      </c>
      <c r="GQ48" s="64">
        <f t="shared" si="308"/>
        <v>0</v>
      </c>
      <c r="GR48" s="64">
        <f t="shared" si="309"/>
        <v>0</v>
      </c>
      <c r="GS48" s="148">
        <f t="shared" si="310"/>
        <v>0</v>
      </c>
    </row>
    <row r="49" spans="1:201" ht="15.75" x14ac:dyDescent="0.25">
      <c r="A49" s="104">
        <v>43</v>
      </c>
      <c r="B49" s="3" t="s">
        <v>37</v>
      </c>
      <c r="C49" s="102">
        <v>6169</v>
      </c>
      <c r="D49" s="71">
        <v>8051</v>
      </c>
      <c r="E49" s="71">
        <f t="shared" si="195"/>
        <v>0.43382559774964841</v>
      </c>
      <c r="F49" s="105">
        <f t="shared" si="196"/>
        <v>0.56617440225035165</v>
      </c>
      <c r="G49" s="147">
        <v>0</v>
      </c>
      <c r="H49" s="64">
        <f t="shared" si="197"/>
        <v>0</v>
      </c>
      <c r="I49" s="64">
        <f t="shared" si="198"/>
        <v>0</v>
      </c>
      <c r="J49" s="64">
        <f t="shared" si="199"/>
        <v>0</v>
      </c>
      <c r="K49" s="64">
        <f t="shared" si="200"/>
        <v>0</v>
      </c>
      <c r="L49" s="64">
        <f t="shared" si="115"/>
        <v>0</v>
      </c>
      <c r="M49" s="64">
        <f t="shared" si="116"/>
        <v>0</v>
      </c>
      <c r="N49" s="64">
        <f t="shared" si="117"/>
        <v>0</v>
      </c>
      <c r="O49" s="64">
        <f t="shared" si="118"/>
        <v>0</v>
      </c>
      <c r="P49" s="64">
        <f t="shared" si="119"/>
        <v>0</v>
      </c>
      <c r="Q49" s="64">
        <f t="shared" si="201"/>
        <v>0</v>
      </c>
      <c r="R49" s="64">
        <f t="shared" si="202"/>
        <v>0</v>
      </c>
      <c r="S49" s="64">
        <f t="shared" si="203"/>
        <v>0</v>
      </c>
      <c r="T49" s="64">
        <f t="shared" si="204"/>
        <v>0</v>
      </c>
      <c r="U49" s="148">
        <f t="shared" si="205"/>
        <v>0</v>
      </c>
      <c r="V49" s="147">
        <v>2694560.4200000004</v>
      </c>
      <c r="W49" s="64">
        <f t="shared" si="206"/>
        <v>673640</v>
      </c>
      <c r="X49" s="64">
        <f t="shared" si="207"/>
        <v>673640</v>
      </c>
      <c r="Y49" s="64">
        <f t="shared" si="208"/>
        <v>673640</v>
      </c>
      <c r="Z49" s="64">
        <f t="shared" si="209"/>
        <v>673640.42000000039</v>
      </c>
      <c r="AA49" s="64">
        <f t="shared" si="120"/>
        <v>1168969</v>
      </c>
      <c r="AB49" s="64">
        <f t="shared" si="121"/>
        <v>292242</v>
      </c>
      <c r="AC49" s="64">
        <f t="shared" si="122"/>
        <v>292242</v>
      </c>
      <c r="AD49" s="64">
        <f t="shared" si="123"/>
        <v>292242</v>
      </c>
      <c r="AE49" s="64">
        <f t="shared" si="124"/>
        <v>292243</v>
      </c>
      <c r="AF49" s="64">
        <f t="shared" si="210"/>
        <v>1525591.4200000004</v>
      </c>
      <c r="AG49" s="64">
        <f t="shared" si="211"/>
        <v>381398</v>
      </c>
      <c r="AH49" s="64">
        <f t="shared" si="212"/>
        <v>381398</v>
      </c>
      <c r="AI49" s="64">
        <f t="shared" si="213"/>
        <v>381398</v>
      </c>
      <c r="AJ49" s="148">
        <f t="shared" si="214"/>
        <v>381397.42000000039</v>
      </c>
      <c r="AK49" s="147">
        <v>0</v>
      </c>
      <c r="AL49" s="64">
        <f t="shared" si="215"/>
        <v>0</v>
      </c>
      <c r="AM49" s="64">
        <f t="shared" si="216"/>
        <v>0</v>
      </c>
      <c r="AN49" s="64">
        <f t="shared" si="217"/>
        <v>0</v>
      </c>
      <c r="AO49" s="64">
        <f t="shared" si="218"/>
        <v>0</v>
      </c>
      <c r="AP49" s="64">
        <f t="shared" si="125"/>
        <v>0</v>
      </c>
      <c r="AQ49" s="64">
        <f t="shared" si="126"/>
        <v>0</v>
      </c>
      <c r="AR49" s="64">
        <f t="shared" si="127"/>
        <v>0</v>
      </c>
      <c r="AS49" s="64">
        <f t="shared" si="128"/>
        <v>0</v>
      </c>
      <c r="AT49" s="64">
        <f t="shared" si="129"/>
        <v>0</v>
      </c>
      <c r="AU49" s="64">
        <f t="shared" si="219"/>
        <v>0</v>
      </c>
      <c r="AV49" s="64">
        <f t="shared" si="220"/>
        <v>0</v>
      </c>
      <c r="AW49" s="64">
        <f t="shared" si="221"/>
        <v>0</v>
      </c>
      <c r="AX49" s="64">
        <f t="shared" si="222"/>
        <v>0</v>
      </c>
      <c r="AY49" s="148">
        <f t="shared" si="223"/>
        <v>0</v>
      </c>
      <c r="AZ49" s="147">
        <v>0</v>
      </c>
      <c r="BA49" s="64">
        <f t="shared" si="224"/>
        <v>0</v>
      </c>
      <c r="BB49" s="64">
        <f t="shared" si="225"/>
        <v>0</v>
      </c>
      <c r="BC49" s="64">
        <f t="shared" si="226"/>
        <v>0</v>
      </c>
      <c r="BD49" s="64">
        <f t="shared" si="227"/>
        <v>0</v>
      </c>
      <c r="BE49" s="18">
        <f t="shared" si="130"/>
        <v>0</v>
      </c>
      <c r="BF49" s="18">
        <f t="shared" si="131"/>
        <v>0</v>
      </c>
      <c r="BG49" s="18">
        <f t="shared" si="132"/>
        <v>0</v>
      </c>
      <c r="BH49" s="18">
        <f t="shared" si="133"/>
        <v>0</v>
      </c>
      <c r="BI49" s="18">
        <f t="shared" si="134"/>
        <v>0</v>
      </c>
      <c r="BJ49" s="18">
        <f t="shared" si="228"/>
        <v>0</v>
      </c>
      <c r="BK49" s="18">
        <f t="shared" si="229"/>
        <v>0</v>
      </c>
      <c r="BL49" s="18">
        <f t="shared" si="230"/>
        <v>0</v>
      </c>
      <c r="BM49" s="18">
        <f t="shared" si="231"/>
        <v>0</v>
      </c>
      <c r="BN49" s="85">
        <f t="shared" si="232"/>
        <v>0</v>
      </c>
      <c r="BO49" s="147">
        <v>163555.04</v>
      </c>
      <c r="BP49" s="64">
        <f t="shared" ref="BP49" si="335">BO49</f>
        <v>163555.04</v>
      </c>
      <c r="BQ49" s="64">
        <v>0</v>
      </c>
      <c r="BR49" s="64">
        <v>0</v>
      </c>
      <c r="BS49" s="64">
        <v>0</v>
      </c>
      <c r="BT49" s="64">
        <f t="shared" si="136"/>
        <v>70954</v>
      </c>
      <c r="BU49" s="64">
        <f t="shared" ref="BU49" si="336">BT49</f>
        <v>70954</v>
      </c>
      <c r="BV49" s="64">
        <v>0</v>
      </c>
      <c r="BW49" s="64">
        <v>0</v>
      </c>
      <c r="BX49" s="64">
        <v>0</v>
      </c>
      <c r="BY49" s="64">
        <f t="shared" si="315"/>
        <v>92601.040000000008</v>
      </c>
      <c r="BZ49" s="64">
        <f t="shared" ref="BZ49" si="337">BP49-BU49</f>
        <v>92601.040000000008</v>
      </c>
      <c r="CA49" s="64">
        <f t="shared" ref="CA49" si="338">BQ49-BV49</f>
        <v>0</v>
      </c>
      <c r="CB49" s="64">
        <f t="shared" ref="CB49" si="339">BR49-BW49</f>
        <v>0</v>
      </c>
      <c r="CC49" s="64">
        <f t="shared" ref="CC49" si="340">BS49-BX49</f>
        <v>0</v>
      </c>
      <c r="CD49" s="147">
        <v>0</v>
      </c>
      <c r="CE49" s="64">
        <f t="shared" si="239"/>
        <v>0</v>
      </c>
      <c r="CF49" s="64">
        <f t="shared" si="240"/>
        <v>0</v>
      </c>
      <c r="CG49" s="64">
        <f t="shared" si="241"/>
        <v>0</v>
      </c>
      <c r="CH49" s="64">
        <f t="shared" si="242"/>
        <v>0</v>
      </c>
      <c r="CI49" s="64">
        <f t="shared" si="143"/>
        <v>0</v>
      </c>
      <c r="CJ49" s="64">
        <f t="shared" si="144"/>
        <v>0</v>
      </c>
      <c r="CK49" s="64">
        <f t="shared" si="145"/>
        <v>0</v>
      </c>
      <c r="CL49" s="64">
        <f t="shared" si="146"/>
        <v>0</v>
      </c>
      <c r="CM49" s="64">
        <f t="shared" si="147"/>
        <v>0</v>
      </c>
      <c r="CN49" s="64">
        <f t="shared" si="243"/>
        <v>0</v>
      </c>
      <c r="CO49" s="64">
        <f t="shared" si="244"/>
        <v>0</v>
      </c>
      <c r="CP49" s="64">
        <f t="shared" si="245"/>
        <v>0</v>
      </c>
      <c r="CQ49" s="64">
        <f t="shared" si="246"/>
        <v>0</v>
      </c>
      <c r="CR49" s="148">
        <f t="shared" si="247"/>
        <v>0</v>
      </c>
      <c r="CS49" s="147">
        <v>0</v>
      </c>
      <c r="CT49" s="64">
        <f t="shared" si="248"/>
        <v>0</v>
      </c>
      <c r="CU49" s="64">
        <f t="shared" si="249"/>
        <v>0</v>
      </c>
      <c r="CV49" s="64">
        <f t="shared" si="250"/>
        <v>0</v>
      </c>
      <c r="CW49" s="64">
        <f t="shared" si="251"/>
        <v>0</v>
      </c>
      <c r="CX49" s="64">
        <f t="shared" si="148"/>
        <v>0</v>
      </c>
      <c r="CY49" s="64">
        <f t="shared" si="149"/>
        <v>0</v>
      </c>
      <c r="CZ49" s="64">
        <f t="shared" si="150"/>
        <v>0</v>
      </c>
      <c r="DA49" s="64">
        <f t="shared" si="151"/>
        <v>0</v>
      </c>
      <c r="DB49" s="64">
        <f t="shared" si="152"/>
        <v>0</v>
      </c>
      <c r="DC49" s="64">
        <f t="shared" si="252"/>
        <v>0</v>
      </c>
      <c r="DD49" s="64">
        <f t="shared" si="253"/>
        <v>0</v>
      </c>
      <c r="DE49" s="64">
        <f t="shared" si="254"/>
        <v>0</v>
      </c>
      <c r="DF49" s="64">
        <f t="shared" si="255"/>
        <v>0</v>
      </c>
      <c r="DG49" s="148">
        <f t="shared" si="256"/>
        <v>0</v>
      </c>
      <c r="DH49" s="147">
        <v>0</v>
      </c>
      <c r="DI49" s="64">
        <f t="shared" si="257"/>
        <v>0</v>
      </c>
      <c r="DJ49" s="64">
        <f t="shared" si="258"/>
        <v>0</v>
      </c>
      <c r="DK49" s="64">
        <f t="shared" si="259"/>
        <v>0</v>
      </c>
      <c r="DL49" s="64">
        <f t="shared" si="260"/>
        <v>0</v>
      </c>
      <c r="DM49" s="64">
        <f t="shared" si="153"/>
        <v>0</v>
      </c>
      <c r="DN49" s="64">
        <f t="shared" si="154"/>
        <v>0</v>
      </c>
      <c r="DO49" s="64">
        <f t="shared" si="155"/>
        <v>0</v>
      </c>
      <c r="DP49" s="64">
        <f t="shared" si="156"/>
        <v>0</v>
      </c>
      <c r="DQ49" s="64">
        <f t="shared" si="157"/>
        <v>0</v>
      </c>
      <c r="DR49" s="64">
        <f t="shared" si="261"/>
        <v>0</v>
      </c>
      <c r="DS49" s="64">
        <f t="shared" si="262"/>
        <v>0</v>
      </c>
      <c r="DT49" s="64">
        <f t="shared" si="263"/>
        <v>0</v>
      </c>
      <c r="DU49" s="64">
        <f t="shared" si="264"/>
        <v>0</v>
      </c>
      <c r="DV49" s="148">
        <f t="shared" si="265"/>
        <v>0</v>
      </c>
      <c r="DW49" s="147">
        <v>0</v>
      </c>
      <c r="DX49" s="64">
        <f t="shared" si="266"/>
        <v>0</v>
      </c>
      <c r="DY49" s="64">
        <f t="shared" si="267"/>
        <v>0</v>
      </c>
      <c r="DZ49" s="64">
        <f t="shared" si="268"/>
        <v>0</v>
      </c>
      <c r="EA49" s="64">
        <f t="shared" si="269"/>
        <v>0</v>
      </c>
      <c r="EB49" s="64">
        <f t="shared" si="158"/>
        <v>0</v>
      </c>
      <c r="EC49" s="64">
        <f t="shared" si="159"/>
        <v>0</v>
      </c>
      <c r="ED49" s="64">
        <f t="shared" si="160"/>
        <v>0</v>
      </c>
      <c r="EE49" s="64">
        <f t="shared" si="161"/>
        <v>0</v>
      </c>
      <c r="EF49" s="64">
        <f t="shared" si="162"/>
        <v>0</v>
      </c>
      <c r="EG49" s="64">
        <f t="shared" si="270"/>
        <v>0</v>
      </c>
      <c r="EH49" s="64">
        <f t="shared" si="271"/>
        <v>0</v>
      </c>
      <c r="EI49" s="64">
        <f t="shared" si="272"/>
        <v>0</v>
      </c>
      <c r="EJ49" s="64">
        <f t="shared" si="273"/>
        <v>0</v>
      </c>
      <c r="EK49" s="148">
        <f t="shared" si="274"/>
        <v>0</v>
      </c>
      <c r="EL49" s="147">
        <v>0</v>
      </c>
      <c r="EM49" s="64">
        <f t="shared" si="275"/>
        <v>0</v>
      </c>
      <c r="EN49" s="64">
        <f t="shared" si="276"/>
        <v>0</v>
      </c>
      <c r="EO49" s="64">
        <f t="shared" si="277"/>
        <v>0</v>
      </c>
      <c r="EP49" s="64">
        <f t="shared" si="278"/>
        <v>0</v>
      </c>
      <c r="EQ49" s="64">
        <f t="shared" si="163"/>
        <v>0</v>
      </c>
      <c r="ER49" s="64">
        <f t="shared" si="164"/>
        <v>0</v>
      </c>
      <c r="ES49" s="64">
        <f t="shared" si="165"/>
        <v>0</v>
      </c>
      <c r="ET49" s="64">
        <f t="shared" si="166"/>
        <v>0</v>
      </c>
      <c r="EU49" s="64">
        <f t="shared" si="167"/>
        <v>0</v>
      </c>
      <c r="EV49" s="64">
        <f t="shared" si="279"/>
        <v>0</v>
      </c>
      <c r="EW49" s="64">
        <f t="shared" si="280"/>
        <v>0</v>
      </c>
      <c r="EX49" s="64">
        <f t="shared" si="281"/>
        <v>0</v>
      </c>
      <c r="EY49" s="64">
        <f t="shared" si="282"/>
        <v>0</v>
      </c>
      <c r="EZ49" s="148">
        <f t="shared" si="283"/>
        <v>0</v>
      </c>
      <c r="FA49" s="147">
        <v>0</v>
      </c>
      <c r="FB49" s="64">
        <f t="shared" si="284"/>
        <v>0</v>
      </c>
      <c r="FC49" s="64">
        <f t="shared" si="285"/>
        <v>0</v>
      </c>
      <c r="FD49" s="64">
        <f t="shared" si="286"/>
        <v>0</v>
      </c>
      <c r="FE49" s="64">
        <f t="shared" si="287"/>
        <v>0</v>
      </c>
      <c r="FF49" s="64">
        <f t="shared" si="168"/>
        <v>0</v>
      </c>
      <c r="FG49" s="64">
        <f t="shared" si="169"/>
        <v>0</v>
      </c>
      <c r="FH49" s="64">
        <f t="shared" si="170"/>
        <v>0</v>
      </c>
      <c r="FI49" s="64">
        <f t="shared" si="171"/>
        <v>0</v>
      </c>
      <c r="FJ49" s="64">
        <f t="shared" si="172"/>
        <v>0</v>
      </c>
      <c r="FK49" s="64">
        <f t="shared" si="288"/>
        <v>0</v>
      </c>
      <c r="FL49" s="64">
        <f t="shared" si="289"/>
        <v>0</v>
      </c>
      <c r="FM49" s="64">
        <f t="shared" si="290"/>
        <v>0</v>
      </c>
      <c r="FN49" s="64">
        <f t="shared" si="291"/>
        <v>0</v>
      </c>
      <c r="FO49" s="148">
        <f t="shared" si="292"/>
        <v>0</v>
      </c>
      <c r="FP49" s="147">
        <v>0</v>
      </c>
      <c r="FQ49" s="64">
        <f t="shared" si="293"/>
        <v>0</v>
      </c>
      <c r="FR49" s="64">
        <f t="shared" si="294"/>
        <v>0</v>
      </c>
      <c r="FS49" s="64">
        <f t="shared" si="295"/>
        <v>0</v>
      </c>
      <c r="FT49" s="64">
        <f t="shared" si="296"/>
        <v>0</v>
      </c>
      <c r="FU49" s="64">
        <f t="shared" si="173"/>
        <v>0</v>
      </c>
      <c r="FV49" s="64">
        <f t="shared" si="174"/>
        <v>0</v>
      </c>
      <c r="FW49" s="64">
        <f t="shared" si="175"/>
        <v>0</v>
      </c>
      <c r="FX49" s="64">
        <f t="shared" si="176"/>
        <v>0</v>
      </c>
      <c r="FY49" s="64">
        <f t="shared" si="177"/>
        <v>0</v>
      </c>
      <c r="FZ49" s="64">
        <f t="shared" si="297"/>
        <v>0</v>
      </c>
      <c r="GA49" s="64">
        <f t="shared" si="298"/>
        <v>0</v>
      </c>
      <c r="GB49" s="64">
        <f t="shared" si="299"/>
        <v>0</v>
      </c>
      <c r="GC49" s="64">
        <f t="shared" si="300"/>
        <v>0</v>
      </c>
      <c r="GD49" s="148">
        <f t="shared" si="301"/>
        <v>0</v>
      </c>
      <c r="GE49" s="147">
        <v>0</v>
      </c>
      <c r="GF49" s="64">
        <f t="shared" si="302"/>
        <v>0</v>
      </c>
      <c r="GG49" s="64">
        <f t="shared" si="303"/>
        <v>0</v>
      </c>
      <c r="GH49" s="64">
        <f t="shared" si="304"/>
        <v>0</v>
      </c>
      <c r="GI49" s="64">
        <f t="shared" si="305"/>
        <v>0</v>
      </c>
      <c r="GJ49" s="64">
        <f t="shared" si="178"/>
        <v>0</v>
      </c>
      <c r="GK49" s="64">
        <f t="shared" si="179"/>
        <v>0</v>
      </c>
      <c r="GL49" s="64">
        <f t="shared" si="180"/>
        <v>0</v>
      </c>
      <c r="GM49" s="64">
        <f t="shared" si="181"/>
        <v>0</v>
      </c>
      <c r="GN49" s="64">
        <f t="shared" si="182"/>
        <v>0</v>
      </c>
      <c r="GO49" s="64">
        <f t="shared" si="306"/>
        <v>0</v>
      </c>
      <c r="GP49" s="64">
        <f t="shared" si="307"/>
        <v>0</v>
      </c>
      <c r="GQ49" s="64">
        <f t="shared" si="308"/>
        <v>0</v>
      </c>
      <c r="GR49" s="64">
        <f t="shared" si="309"/>
        <v>0</v>
      </c>
      <c r="GS49" s="148">
        <f t="shared" si="310"/>
        <v>0</v>
      </c>
    </row>
    <row r="50" spans="1:201" ht="30.75" x14ac:dyDescent="0.25">
      <c r="A50" s="104">
        <v>44</v>
      </c>
      <c r="B50" s="3" t="s">
        <v>38</v>
      </c>
      <c r="C50" s="102">
        <v>23717</v>
      </c>
      <c r="D50" s="102">
        <v>30057</v>
      </c>
      <c r="E50" s="71">
        <f t="shared" si="195"/>
        <v>0.44104957786290772</v>
      </c>
      <c r="F50" s="105">
        <f t="shared" si="196"/>
        <v>0.55895042213709223</v>
      </c>
      <c r="G50" s="147">
        <v>0</v>
      </c>
      <c r="H50" s="64">
        <f t="shared" si="197"/>
        <v>0</v>
      </c>
      <c r="I50" s="64">
        <f t="shared" si="198"/>
        <v>0</v>
      </c>
      <c r="J50" s="64">
        <f t="shared" si="199"/>
        <v>0</v>
      </c>
      <c r="K50" s="64">
        <f t="shared" si="200"/>
        <v>0</v>
      </c>
      <c r="L50" s="64">
        <f t="shared" si="115"/>
        <v>0</v>
      </c>
      <c r="M50" s="64">
        <f t="shared" si="116"/>
        <v>0</v>
      </c>
      <c r="N50" s="64">
        <f t="shared" si="117"/>
        <v>0</v>
      </c>
      <c r="O50" s="64">
        <f t="shared" si="118"/>
        <v>0</v>
      </c>
      <c r="P50" s="64">
        <f t="shared" si="119"/>
        <v>0</v>
      </c>
      <c r="Q50" s="64">
        <f t="shared" si="201"/>
        <v>0</v>
      </c>
      <c r="R50" s="64">
        <f t="shared" si="202"/>
        <v>0</v>
      </c>
      <c r="S50" s="64">
        <f t="shared" si="203"/>
        <v>0</v>
      </c>
      <c r="T50" s="64">
        <f t="shared" si="204"/>
        <v>0</v>
      </c>
      <c r="U50" s="148">
        <f t="shared" si="205"/>
        <v>0</v>
      </c>
      <c r="V50" s="147">
        <v>0</v>
      </c>
      <c r="W50" s="64">
        <f t="shared" si="206"/>
        <v>0</v>
      </c>
      <c r="X50" s="64">
        <f t="shared" si="207"/>
        <v>0</v>
      </c>
      <c r="Y50" s="64">
        <f t="shared" si="208"/>
        <v>0</v>
      </c>
      <c r="Z50" s="64">
        <f t="shared" si="209"/>
        <v>0</v>
      </c>
      <c r="AA50" s="64">
        <f t="shared" si="120"/>
        <v>0</v>
      </c>
      <c r="AB50" s="64">
        <f t="shared" si="121"/>
        <v>0</v>
      </c>
      <c r="AC50" s="64">
        <f t="shared" si="122"/>
        <v>0</v>
      </c>
      <c r="AD50" s="64">
        <f t="shared" si="123"/>
        <v>0</v>
      </c>
      <c r="AE50" s="64">
        <f t="shared" si="124"/>
        <v>0</v>
      </c>
      <c r="AF50" s="64">
        <f t="shared" si="210"/>
        <v>0</v>
      </c>
      <c r="AG50" s="64">
        <f t="shared" si="211"/>
        <v>0</v>
      </c>
      <c r="AH50" s="64">
        <f t="shared" si="212"/>
        <v>0</v>
      </c>
      <c r="AI50" s="64">
        <f t="shared" si="213"/>
        <v>0</v>
      </c>
      <c r="AJ50" s="148">
        <f t="shared" si="214"/>
        <v>0</v>
      </c>
      <c r="AK50" s="147">
        <v>1339032.53</v>
      </c>
      <c r="AL50" s="64">
        <f t="shared" si="215"/>
        <v>334758</v>
      </c>
      <c r="AM50" s="64">
        <f t="shared" si="216"/>
        <v>334758</v>
      </c>
      <c r="AN50" s="64">
        <f t="shared" si="217"/>
        <v>334758</v>
      </c>
      <c r="AO50" s="64">
        <f t="shared" si="218"/>
        <v>334758.53000000003</v>
      </c>
      <c r="AP50" s="64">
        <f t="shared" si="125"/>
        <v>590580</v>
      </c>
      <c r="AQ50" s="64">
        <f t="shared" si="126"/>
        <v>147645</v>
      </c>
      <c r="AR50" s="64">
        <f t="shared" si="127"/>
        <v>147645</v>
      </c>
      <c r="AS50" s="64">
        <f t="shared" si="128"/>
        <v>147645</v>
      </c>
      <c r="AT50" s="64">
        <f t="shared" si="129"/>
        <v>147645</v>
      </c>
      <c r="AU50" s="64">
        <f t="shared" si="219"/>
        <v>748452.53</v>
      </c>
      <c r="AV50" s="64">
        <f t="shared" si="220"/>
        <v>187113</v>
      </c>
      <c r="AW50" s="64">
        <f t="shared" si="221"/>
        <v>187113</v>
      </c>
      <c r="AX50" s="64">
        <f t="shared" si="222"/>
        <v>187113</v>
      </c>
      <c r="AY50" s="148">
        <f t="shared" si="223"/>
        <v>187113.53000000003</v>
      </c>
      <c r="AZ50" s="147">
        <v>0</v>
      </c>
      <c r="BA50" s="64">
        <f t="shared" si="224"/>
        <v>0</v>
      </c>
      <c r="BB50" s="64">
        <f t="shared" si="225"/>
        <v>0</v>
      </c>
      <c r="BC50" s="64">
        <f t="shared" si="226"/>
        <v>0</v>
      </c>
      <c r="BD50" s="64">
        <f t="shared" si="227"/>
        <v>0</v>
      </c>
      <c r="BE50" s="18">
        <f t="shared" si="130"/>
        <v>0</v>
      </c>
      <c r="BF50" s="18">
        <f t="shared" si="131"/>
        <v>0</v>
      </c>
      <c r="BG50" s="18">
        <f t="shared" si="132"/>
        <v>0</v>
      </c>
      <c r="BH50" s="18">
        <f t="shared" si="133"/>
        <v>0</v>
      </c>
      <c r="BI50" s="18">
        <f t="shared" si="134"/>
        <v>0</v>
      </c>
      <c r="BJ50" s="18">
        <f t="shared" si="228"/>
        <v>0</v>
      </c>
      <c r="BK50" s="18">
        <f t="shared" si="229"/>
        <v>0</v>
      </c>
      <c r="BL50" s="18">
        <f t="shared" si="230"/>
        <v>0</v>
      </c>
      <c r="BM50" s="18">
        <f t="shared" si="231"/>
        <v>0</v>
      </c>
      <c r="BN50" s="85">
        <f t="shared" si="232"/>
        <v>0</v>
      </c>
      <c r="BO50" s="147">
        <v>0</v>
      </c>
      <c r="BP50" s="64">
        <f t="shared" si="311"/>
        <v>0</v>
      </c>
      <c r="BQ50" s="64">
        <f t="shared" si="312"/>
        <v>0</v>
      </c>
      <c r="BR50" s="64">
        <f t="shared" si="313"/>
        <v>0</v>
      </c>
      <c r="BS50" s="64">
        <f t="shared" si="314"/>
        <v>0</v>
      </c>
      <c r="BT50" s="64">
        <f t="shared" si="136"/>
        <v>0</v>
      </c>
      <c r="BU50" s="64">
        <f t="shared" si="187"/>
        <v>0</v>
      </c>
      <c r="BV50" s="64">
        <f t="shared" si="188"/>
        <v>0</v>
      </c>
      <c r="BW50" s="64">
        <f t="shared" si="189"/>
        <v>0</v>
      </c>
      <c r="BX50" s="64">
        <f t="shared" si="190"/>
        <v>0</v>
      </c>
      <c r="BY50" s="64">
        <f t="shared" si="315"/>
        <v>0</v>
      </c>
      <c r="BZ50" s="64">
        <f t="shared" si="316"/>
        <v>0</v>
      </c>
      <c r="CA50" s="64">
        <f t="shared" si="317"/>
        <v>0</v>
      </c>
      <c r="CB50" s="64">
        <f t="shared" si="318"/>
        <v>0</v>
      </c>
      <c r="CC50" s="148">
        <f t="shared" si="319"/>
        <v>0</v>
      </c>
      <c r="CD50" s="147">
        <v>5143273.08</v>
      </c>
      <c r="CE50" s="64">
        <f t="shared" si="239"/>
        <v>1285818</v>
      </c>
      <c r="CF50" s="64">
        <f t="shared" si="240"/>
        <v>1285818</v>
      </c>
      <c r="CG50" s="64">
        <f t="shared" si="241"/>
        <v>1285818</v>
      </c>
      <c r="CH50" s="64">
        <f t="shared" si="242"/>
        <v>1285819.08</v>
      </c>
      <c r="CI50" s="64">
        <f t="shared" si="143"/>
        <v>2268438</v>
      </c>
      <c r="CJ50" s="64">
        <f t="shared" si="144"/>
        <v>567110</v>
      </c>
      <c r="CK50" s="64">
        <f t="shared" si="145"/>
        <v>567110</v>
      </c>
      <c r="CL50" s="64">
        <f t="shared" si="146"/>
        <v>567110</v>
      </c>
      <c r="CM50" s="64">
        <f t="shared" si="147"/>
        <v>567108</v>
      </c>
      <c r="CN50" s="64">
        <f t="shared" si="243"/>
        <v>2874835.08</v>
      </c>
      <c r="CO50" s="64">
        <f t="shared" si="244"/>
        <v>718709</v>
      </c>
      <c r="CP50" s="64">
        <f t="shared" si="245"/>
        <v>718709</v>
      </c>
      <c r="CQ50" s="64">
        <f t="shared" si="246"/>
        <v>718709</v>
      </c>
      <c r="CR50" s="148">
        <f t="shared" si="247"/>
        <v>718708.08000000007</v>
      </c>
      <c r="CS50" s="147">
        <v>0</v>
      </c>
      <c r="CT50" s="64">
        <f t="shared" si="248"/>
        <v>0</v>
      </c>
      <c r="CU50" s="64">
        <f t="shared" si="249"/>
        <v>0</v>
      </c>
      <c r="CV50" s="64">
        <f t="shared" si="250"/>
        <v>0</v>
      </c>
      <c r="CW50" s="64">
        <f t="shared" si="251"/>
        <v>0</v>
      </c>
      <c r="CX50" s="64">
        <f t="shared" si="148"/>
        <v>0</v>
      </c>
      <c r="CY50" s="64">
        <f t="shared" si="149"/>
        <v>0</v>
      </c>
      <c r="CZ50" s="64">
        <f t="shared" si="150"/>
        <v>0</v>
      </c>
      <c r="DA50" s="64">
        <f t="shared" si="151"/>
        <v>0</v>
      </c>
      <c r="DB50" s="64">
        <f t="shared" si="152"/>
        <v>0</v>
      </c>
      <c r="DC50" s="64">
        <f t="shared" si="252"/>
        <v>0</v>
      </c>
      <c r="DD50" s="64">
        <f t="shared" si="253"/>
        <v>0</v>
      </c>
      <c r="DE50" s="64">
        <f t="shared" si="254"/>
        <v>0</v>
      </c>
      <c r="DF50" s="64">
        <f t="shared" si="255"/>
        <v>0</v>
      </c>
      <c r="DG50" s="148">
        <f t="shared" si="256"/>
        <v>0</v>
      </c>
      <c r="DH50" s="147">
        <v>0</v>
      </c>
      <c r="DI50" s="64">
        <f t="shared" si="257"/>
        <v>0</v>
      </c>
      <c r="DJ50" s="64">
        <f t="shared" si="258"/>
        <v>0</v>
      </c>
      <c r="DK50" s="64">
        <f t="shared" si="259"/>
        <v>0</v>
      </c>
      <c r="DL50" s="64">
        <f t="shared" si="260"/>
        <v>0</v>
      </c>
      <c r="DM50" s="64">
        <f t="shared" si="153"/>
        <v>0</v>
      </c>
      <c r="DN50" s="64">
        <f t="shared" si="154"/>
        <v>0</v>
      </c>
      <c r="DO50" s="64">
        <f t="shared" si="155"/>
        <v>0</v>
      </c>
      <c r="DP50" s="64">
        <f t="shared" si="156"/>
        <v>0</v>
      </c>
      <c r="DQ50" s="64">
        <f t="shared" si="157"/>
        <v>0</v>
      </c>
      <c r="DR50" s="64">
        <f t="shared" si="261"/>
        <v>0</v>
      </c>
      <c r="DS50" s="64">
        <f t="shared" si="262"/>
        <v>0</v>
      </c>
      <c r="DT50" s="64">
        <f t="shared" si="263"/>
        <v>0</v>
      </c>
      <c r="DU50" s="64">
        <f t="shared" si="264"/>
        <v>0</v>
      </c>
      <c r="DV50" s="148">
        <f t="shared" si="265"/>
        <v>0</v>
      </c>
      <c r="DW50" s="147">
        <v>0</v>
      </c>
      <c r="DX50" s="64">
        <f t="shared" si="266"/>
        <v>0</v>
      </c>
      <c r="DY50" s="64">
        <f t="shared" si="267"/>
        <v>0</v>
      </c>
      <c r="DZ50" s="64">
        <f t="shared" si="268"/>
        <v>0</v>
      </c>
      <c r="EA50" s="64">
        <f t="shared" si="269"/>
        <v>0</v>
      </c>
      <c r="EB50" s="64">
        <f t="shared" si="158"/>
        <v>0</v>
      </c>
      <c r="EC50" s="64">
        <f t="shared" si="159"/>
        <v>0</v>
      </c>
      <c r="ED50" s="64">
        <f t="shared" si="160"/>
        <v>0</v>
      </c>
      <c r="EE50" s="64">
        <f t="shared" si="161"/>
        <v>0</v>
      </c>
      <c r="EF50" s="64">
        <f t="shared" si="162"/>
        <v>0</v>
      </c>
      <c r="EG50" s="64">
        <f t="shared" si="270"/>
        <v>0</v>
      </c>
      <c r="EH50" s="64">
        <f t="shared" si="271"/>
        <v>0</v>
      </c>
      <c r="EI50" s="64">
        <f t="shared" si="272"/>
        <v>0</v>
      </c>
      <c r="EJ50" s="64">
        <f t="shared" si="273"/>
        <v>0</v>
      </c>
      <c r="EK50" s="148">
        <f t="shared" si="274"/>
        <v>0</v>
      </c>
      <c r="EL50" s="147">
        <v>0</v>
      </c>
      <c r="EM50" s="64">
        <f t="shared" si="275"/>
        <v>0</v>
      </c>
      <c r="EN50" s="64">
        <f t="shared" si="276"/>
        <v>0</v>
      </c>
      <c r="EO50" s="64">
        <f t="shared" si="277"/>
        <v>0</v>
      </c>
      <c r="EP50" s="64">
        <f t="shared" si="278"/>
        <v>0</v>
      </c>
      <c r="EQ50" s="64">
        <f t="shared" si="163"/>
        <v>0</v>
      </c>
      <c r="ER50" s="64">
        <f t="shared" si="164"/>
        <v>0</v>
      </c>
      <c r="ES50" s="64">
        <f t="shared" si="165"/>
        <v>0</v>
      </c>
      <c r="ET50" s="64">
        <f t="shared" si="166"/>
        <v>0</v>
      </c>
      <c r="EU50" s="64">
        <f t="shared" si="167"/>
        <v>0</v>
      </c>
      <c r="EV50" s="64">
        <f t="shared" si="279"/>
        <v>0</v>
      </c>
      <c r="EW50" s="64">
        <f t="shared" si="280"/>
        <v>0</v>
      </c>
      <c r="EX50" s="64">
        <f t="shared" si="281"/>
        <v>0</v>
      </c>
      <c r="EY50" s="64">
        <f t="shared" si="282"/>
        <v>0</v>
      </c>
      <c r="EZ50" s="148">
        <f t="shared" si="283"/>
        <v>0</v>
      </c>
      <c r="FA50" s="147">
        <v>0</v>
      </c>
      <c r="FB50" s="64">
        <f t="shared" si="284"/>
        <v>0</v>
      </c>
      <c r="FC50" s="64">
        <f t="shared" si="285"/>
        <v>0</v>
      </c>
      <c r="FD50" s="64">
        <f t="shared" si="286"/>
        <v>0</v>
      </c>
      <c r="FE50" s="64">
        <f t="shared" si="287"/>
        <v>0</v>
      </c>
      <c r="FF50" s="64">
        <f t="shared" si="168"/>
        <v>0</v>
      </c>
      <c r="FG50" s="64">
        <f t="shared" si="169"/>
        <v>0</v>
      </c>
      <c r="FH50" s="64">
        <f t="shared" si="170"/>
        <v>0</v>
      </c>
      <c r="FI50" s="64">
        <f t="shared" si="171"/>
        <v>0</v>
      </c>
      <c r="FJ50" s="64">
        <f t="shared" si="172"/>
        <v>0</v>
      </c>
      <c r="FK50" s="64">
        <f t="shared" si="288"/>
        <v>0</v>
      </c>
      <c r="FL50" s="64">
        <f t="shared" si="289"/>
        <v>0</v>
      </c>
      <c r="FM50" s="64">
        <f t="shared" si="290"/>
        <v>0</v>
      </c>
      <c r="FN50" s="64">
        <f t="shared" si="291"/>
        <v>0</v>
      </c>
      <c r="FO50" s="148">
        <f t="shared" si="292"/>
        <v>0</v>
      </c>
      <c r="FP50" s="147">
        <v>0</v>
      </c>
      <c r="FQ50" s="64">
        <f t="shared" si="293"/>
        <v>0</v>
      </c>
      <c r="FR50" s="64">
        <f t="shared" si="294"/>
        <v>0</v>
      </c>
      <c r="FS50" s="64">
        <f t="shared" si="295"/>
        <v>0</v>
      </c>
      <c r="FT50" s="64">
        <f t="shared" si="296"/>
        <v>0</v>
      </c>
      <c r="FU50" s="64">
        <f t="shared" si="173"/>
        <v>0</v>
      </c>
      <c r="FV50" s="64">
        <f t="shared" si="174"/>
        <v>0</v>
      </c>
      <c r="FW50" s="64">
        <f t="shared" si="175"/>
        <v>0</v>
      </c>
      <c r="FX50" s="64">
        <f t="shared" si="176"/>
        <v>0</v>
      </c>
      <c r="FY50" s="64">
        <f t="shared" si="177"/>
        <v>0</v>
      </c>
      <c r="FZ50" s="64">
        <f t="shared" si="297"/>
        <v>0</v>
      </c>
      <c r="GA50" s="64">
        <f t="shared" si="298"/>
        <v>0</v>
      </c>
      <c r="GB50" s="64">
        <f t="shared" si="299"/>
        <v>0</v>
      </c>
      <c r="GC50" s="64">
        <f t="shared" si="300"/>
        <v>0</v>
      </c>
      <c r="GD50" s="148">
        <f t="shared" si="301"/>
        <v>0</v>
      </c>
      <c r="GE50" s="147">
        <v>0</v>
      </c>
      <c r="GF50" s="64">
        <f t="shared" si="302"/>
        <v>0</v>
      </c>
      <c r="GG50" s="64">
        <f t="shared" si="303"/>
        <v>0</v>
      </c>
      <c r="GH50" s="64">
        <f t="shared" si="304"/>
        <v>0</v>
      </c>
      <c r="GI50" s="64">
        <f t="shared" si="305"/>
        <v>0</v>
      </c>
      <c r="GJ50" s="64">
        <f t="shared" si="178"/>
        <v>0</v>
      </c>
      <c r="GK50" s="64">
        <f t="shared" si="179"/>
        <v>0</v>
      </c>
      <c r="GL50" s="64">
        <f t="shared" si="180"/>
        <v>0</v>
      </c>
      <c r="GM50" s="64">
        <f t="shared" si="181"/>
        <v>0</v>
      </c>
      <c r="GN50" s="64">
        <f t="shared" si="182"/>
        <v>0</v>
      </c>
      <c r="GO50" s="64">
        <f t="shared" si="306"/>
        <v>0</v>
      </c>
      <c r="GP50" s="64">
        <f t="shared" si="307"/>
        <v>0</v>
      </c>
      <c r="GQ50" s="64">
        <f t="shared" si="308"/>
        <v>0</v>
      </c>
      <c r="GR50" s="64">
        <f t="shared" si="309"/>
        <v>0</v>
      </c>
      <c r="GS50" s="148">
        <f t="shared" si="310"/>
        <v>0</v>
      </c>
    </row>
    <row r="51" spans="1:201" ht="15.75" x14ac:dyDescent="0.25">
      <c r="A51" s="104">
        <v>45</v>
      </c>
      <c r="B51" s="3" t="s">
        <v>74</v>
      </c>
      <c r="C51" s="102">
        <v>23717</v>
      </c>
      <c r="D51" s="102">
        <v>30057</v>
      </c>
      <c r="E51" s="71">
        <f t="shared" si="195"/>
        <v>0.44104957786290772</v>
      </c>
      <c r="F51" s="105">
        <f t="shared" si="196"/>
        <v>0.55895042213709223</v>
      </c>
      <c r="G51" s="147">
        <v>1257401.3999999999</v>
      </c>
      <c r="H51" s="64">
        <f t="shared" si="197"/>
        <v>314350</v>
      </c>
      <c r="I51" s="64">
        <f t="shared" si="198"/>
        <v>314350</v>
      </c>
      <c r="J51" s="64">
        <f t="shared" si="199"/>
        <v>314350</v>
      </c>
      <c r="K51" s="64">
        <f t="shared" si="200"/>
        <v>314351.39999999991</v>
      </c>
      <c r="L51" s="64">
        <f t="shared" si="115"/>
        <v>554576</v>
      </c>
      <c r="M51" s="64">
        <f t="shared" si="116"/>
        <v>138644</v>
      </c>
      <c r="N51" s="64">
        <f t="shared" si="117"/>
        <v>138644</v>
      </c>
      <c r="O51" s="64">
        <f t="shared" si="118"/>
        <v>138644</v>
      </c>
      <c r="P51" s="64">
        <f t="shared" si="119"/>
        <v>138644</v>
      </c>
      <c r="Q51" s="64">
        <f t="shared" si="201"/>
        <v>702825.39999999991</v>
      </c>
      <c r="R51" s="64">
        <f t="shared" si="202"/>
        <v>175706</v>
      </c>
      <c r="S51" s="64">
        <f t="shared" si="203"/>
        <v>175706</v>
      </c>
      <c r="T51" s="64">
        <f t="shared" si="204"/>
        <v>175706</v>
      </c>
      <c r="U51" s="148">
        <f t="shared" si="205"/>
        <v>175707.39999999991</v>
      </c>
      <c r="V51" s="147">
        <v>1038251.5</v>
      </c>
      <c r="W51" s="64">
        <f t="shared" si="206"/>
        <v>259563</v>
      </c>
      <c r="X51" s="64">
        <f t="shared" si="207"/>
        <v>259563</v>
      </c>
      <c r="Y51" s="64">
        <f t="shared" si="208"/>
        <v>259563</v>
      </c>
      <c r="Z51" s="64">
        <f t="shared" si="209"/>
        <v>259562.5</v>
      </c>
      <c r="AA51" s="64">
        <f t="shared" si="120"/>
        <v>457920</v>
      </c>
      <c r="AB51" s="64">
        <f t="shared" si="121"/>
        <v>114480</v>
      </c>
      <c r="AC51" s="64">
        <f t="shared" si="122"/>
        <v>114480</v>
      </c>
      <c r="AD51" s="64">
        <f t="shared" si="123"/>
        <v>114480</v>
      </c>
      <c r="AE51" s="64">
        <f t="shared" si="124"/>
        <v>114480</v>
      </c>
      <c r="AF51" s="64">
        <f t="shared" si="210"/>
        <v>580331.5</v>
      </c>
      <c r="AG51" s="64">
        <f t="shared" si="211"/>
        <v>145083</v>
      </c>
      <c r="AH51" s="64">
        <f t="shared" si="212"/>
        <v>145083</v>
      </c>
      <c r="AI51" s="64">
        <f t="shared" si="213"/>
        <v>145083</v>
      </c>
      <c r="AJ51" s="148">
        <f t="shared" si="214"/>
        <v>145082.5</v>
      </c>
      <c r="AK51" s="147">
        <v>0</v>
      </c>
      <c r="AL51" s="64">
        <f t="shared" si="215"/>
        <v>0</v>
      </c>
      <c r="AM51" s="64">
        <f t="shared" si="216"/>
        <v>0</v>
      </c>
      <c r="AN51" s="64">
        <f t="shared" si="217"/>
        <v>0</v>
      </c>
      <c r="AO51" s="64">
        <f t="shared" si="218"/>
        <v>0</v>
      </c>
      <c r="AP51" s="64">
        <f t="shared" si="125"/>
        <v>0</v>
      </c>
      <c r="AQ51" s="64">
        <f t="shared" si="126"/>
        <v>0</v>
      </c>
      <c r="AR51" s="64">
        <f t="shared" si="127"/>
        <v>0</v>
      </c>
      <c r="AS51" s="64">
        <f t="shared" si="128"/>
        <v>0</v>
      </c>
      <c r="AT51" s="64">
        <f t="shared" si="129"/>
        <v>0</v>
      </c>
      <c r="AU51" s="64">
        <f t="shared" si="219"/>
        <v>0</v>
      </c>
      <c r="AV51" s="64">
        <f t="shared" si="220"/>
        <v>0</v>
      </c>
      <c r="AW51" s="64">
        <f t="shared" si="221"/>
        <v>0</v>
      </c>
      <c r="AX51" s="64">
        <f t="shared" si="222"/>
        <v>0</v>
      </c>
      <c r="AY51" s="148">
        <f t="shared" si="223"/>
        <v>0</v>
      </c>
      <c r="AZ51" s="147">
        <v>0</v>
      </c>
      <c r="BA51" s="64">
        <f t="shared" si="224"/>
        <v>0</v>
      </c>
      <c r="BB51" s="64">
        <f t="shared" si="225"/>
        <v>0</v>
      </c>
      <c r="BC51" s="64">
        <f t="shared" si="226"/>
        <v>0</v>
      </c>
      <c r="BD51" s="64">
        <f t="shared" si="227"/>
        <v>0</v>
      </c>
      <c r="BE51" s="18">
        <f t="shared" si="130"/>
        <v>0</v>
      </c>
      <c r="BF51" s="18">
        <f t="shared" si="131"/>
        <v>0</v>
      </c>
      <c r="BG51" s="18">
        <f t="shared" si="132"/>
        <v>0</v>
      </c>
      <c r="BH51" s="18">
        <f t="shared" si="133"/>
        <v>0</v>
      </c>
      <c r="BI51" s="18">
        <f t="shared" si="134"/>
        <v>0</v>
      </c>
      <c r="BJ51" s="18">
        <f t="shared" si="228"/>
        <v>0</v>
      </c>
      <c r="BK51" s="18">
        <f t="shared" si="229"/>
        <v>0</v>
      </c>
      <c r="BL51" s="18">
        <f t="shared" si="230"/>
        <v>0</v>
      </c>
      <c r="BM51" s="18">
        <f t="shared" si="231"/>
        <v>0</v>
      </c>
      <c r="BN51" s="85">
        <f t="shared" si="232"/>
        <v>0</v>
      </c>
      <c r="BO51" s="147">
        <v>2321715.36</v>
      </c>
      <c r="BP51" s="64">
        <f t="shared" ref="BP51:BP52" si="341">BO51</f>
        <v>2321715.36</v>
      </c>
      <c r="BQ51" s="64">
        <v>0</v>
      </c>
      <c r="BR51" s="64">
        <v>0</v>
      </c>
      <c r="BS51" s="64">
        <v>0</v>
      </c>
      <c r="BT51" s="64">
        <f t="shared" si="136"/>
        <v>1023992</v>
      </c>
      <c r="BU51" s="64">
        <f t="shared" ref="BU51:BU52" si="342">BT51</f>
        <v>1023992</v>
      </c>
      <c r="BV51" s="64">
        <v>0</v>
      </c>
      <c r="BW51" s="64">
        <v>0</v>
      </c>
      <c r="BX51" s="64">
        <v>0</v>
      </c>
      <c r="BY51" s="64">
        <f t="shared" si="315"/>
        <v>1297723.3599999999</v>
      </c>
      <c r="BZ51" s="64">
        <f t="shared" ref="BZ51:BZ52" si="343">BP51-BU51</f>
        <v>1297723.3599999999</v>
      </c>
      <c r="CA51" s="64">
        <f t="shared" ref="CA51:CA52" si="344">BQ51-BV51</f>
        <v>0</v>
      </c>
      <c r="CB51" s="64">
        <f t="shared" ref="CB51:CB52" si="345">BR51-BW51</f>
        <v>0</v>
      </c>
      <c r="CC51" s="64">
        <f t="shared" ref="CC51:CC52" si="346">BS51-BX51</f>
        <v>0</v>
      </c>
      <c r="CD51" s="147">
        <v>0</v>
      </c>
      <c r="CE51" s="64">
        <f t="shared" si="239"/>
        <v>0</v>
      </c>
      <c r="CF51" s="64">
        <f t="shared" si="240"/>
        <v>0</v>
      </c>
      <c r="CG51" s="64">
        <f t="shared" si="241"/>
        <v>0</v>
      </c>
      <c r="CH51" s="64">
        <f t="shared" si="242"/>
        <v>0</v>
      </c>
      <c r="CI51" s="64">
        <f t="shared" si="143"/>
        <v>0</v>
      </c>
      <c r="CJ51" s="64">
        <f t="shared" si="144"/>
        <v>0</v>
      </c>
      <c r="CK51" s="64">
        <f t="shared" si="145"/>
        <v>0</v>
      </c>
      <c r="CL51" s="64">
        <f t="shared" si="146"/>
        <v>0</v>
      </c>
      <c r="CM51" s="64">
        <f t="shared" si="147"/>
        <v>0</v>
      </c>
      <c r="CN51" s="64">
        <f t="shared" si="243"/>
        <v>0</v>
      </c>
      <c r="CO51" s="64">
        <f t="shared" si="244"/>
        <v>0</v>
      </c>
      <c r="CP51" s="64">
        <f t="shared" si="245"/>
        <v>0</v>
      </c>
      <c r="CQ51" s="64">
        <f t="shared" si="246"/>
        <v>0</v>
      </c>
      <c r="CR51" s="148">
        <f t="shared" si="247"/>
        <v>0</v>
      </c>
      <c r="CS51" s="147">
        <v>0</v>
      </c>
      <c r="CT51" s="64">
        <f t="shared" si="248"/>
        <v>0</v>
      </c>
      <c r="CU51" s="64">
        <f t="shared" si="249"/>
        <v>0</v>
      </c>
      <c r="CV51" s="64">
        <f t="shared" si="250"/>
        <v>0</v>
      </c>
      <c r="CW51" s="64">
        <f t="shared" si="251"/>
        <v>0</v>
      </c>
      <c r="CX51" s="64">
        <f t="shared" si="148"/>
        <v>0</v>
      </c>
      <c r="CY51" s="64">
        <f t="shared" si="149"/>
        <v>0</v>
      </c>
      <c r="CZ51" s="64">
        <f t="shared" si="150"/>
        <v>0</v>
      </c>
      <c r="DA51" s="64">
        <f t="shared" si="151"/>
        <v>0</v>
      </c>
      <c r="DB51" s="64">
        <f t="shared" si="152"/>
        <v>0</v>
      </c>
      <c r="DC51" s="64">
        <f t="shared" si="252"/>
        <v>0</v>
      </c>
      <c r="DD51" s="64">
        <f t="shared" si="253"/>
        <v>0</v>
      </c>
      <c r="DE51" s="64">
        <f t="shared" si="254"/>
        <v>0</v>
      </c>
      <c r="DF51" s="64">
        <f t="shared" si="255"/>
        <v>0</v>
      </c>
      <c r="DG51" s="148">
        <f t="shared" si="256"/>
        <v>0</v>
      </c>
      <c r="DH51" s="147">
        <v>0</v>
      </c>
      <c r="DI51" s="64">
        <f t="shared" si="257"/>
        <v>0</v>
      </c>
      <c r="DJ51" s="64">
        <f t="shared" si="258"/>
        <v>0</v>
      </c>
      <c r="DK51" s="64">
        <f t="shared" si="259"/>
        <v>0</v>
      </c>
      <c r="DL51" s="64">
        <f t="shared" si="260"/>
        <v>0</v>
      </c>
      <c r="DM51" s="64">
        <f t="shared" si="153"/>
        <v>0</v>
      </c>
      <c r="DN51" s="64">
        <f t="shared" si="154"/>
        <v>0</v>
      </c>
      <c r="DO51" s="64">
        <f t="shared" si="155"/>
        <v>0</v>
      </c>
      <c r="DP51" s="64">
        <f t="shared" si="156"/>
        <v>0</v>
      </c>
      <c r="DQ51" s="64">
        <f t="shared" si="157"/>
        <v>0</v>
      </c>
      <c r="DR51" s="64">
        <f t="shared" si="261"/>
        <v>0</v>
      </c>
      <c r="DS51" s="64">
        <f t="shared" si="262"/>
        <v>0</v>
      </c>
      <c r="DT51" s="64">
        <f t="shared" si="263"/>
        <v>0</v>
      </c>
      <c r="DU51" s="64">
        <f t="shared" si="264"/>
        <v>0</v>
      </c>
      <c r="DV51" s="148">
        <f t="shared" si="265"/>
        <v>0</v>
      </c>
      <c r="DW51" s="147">
        <v>0</v>
      </c>
      <c r="DX51" s="64">
        <f t="shared" si="266"/>
        <v>0</v>
      </c>
      <c r="DY51" s="64">
        <f t="shared" si="267"/>
        <v>0</v>
      </c>
      <c r="DZ51" s="64">
        <f t="shared" si="268"/>
        <v>0</v>
      </c>
      <c r="EA51" s="64">
        <f t="shared" si="269"/>
        <v>0</v>
      </c>
      <c r="EB51" s="64">
        <f t="shared" si="158"/>
        <v>0</v>
      </c>
      <c r="EC51" s="64">
        <f t="shared" si="159"/>
        <v>0</v>
      </c>
      <c r="ED51" s="64">
        <f t="shared" si="160"/>
        <v>0</v>
      </c>
      <c r="EE51" s="64">
        <f t="shared" si="161"/>
        <v>0</v>
      </c>
      <c r="EF51" s="64">
        <f t="shared" si="162"/>
        <v>0</v>
      </c>
      <c r="EG51" s="64">
        <f t="shared" si="270"/>
        <v>0</v>
      </c>
      <c r="EH51" s="64">
        <f t="shared" si="271"/>
        <v>0</v>
      </c>
      <c r="EI51" s="64">
        <f t="shared" si="272"/>
        <v>0</v>
      </c>
      <c r="EJ51" s="64">
        <f t="shared" si="273"/>
        <v>0</v>
      </c>
      <c r="EK51" s="148">
        <f t="shared" si="274"/>
        <v>0</v>
      </c>
      <c r="EL51" s="147">
        <v>0</v>
      </c>
      <c r="EM51" s="64">
        <f t="shared" si="275"/>
        <v>0</v>
      </c>
      <c r="EN51" s="64">
        <f t="shared" si="276"/>
        <v>0</v>
      </c>
      <c r="EO51" s="64">
        <f t="shared" si="277"/>
        <v>0</v>
      </c>
      <c r="EP51" s="64">
        <f t="shared" si="278"/>
        <v>0</v>
      </c>
      <c r="EQ51" s="64">
        <f t="shared" si="163"/>
        <v>0</v>
      </c>
      <c r="ER51" s="64">
        <f t="shared" si="164"/>
        <v>0</v>
      </c>
      <c r="ES51" s="64">
        <f t="shared" si="165"/>
        <v>0</v>
      </c>
      <c r="ET51" s="64">
        <f t="shared" si="166"/>
        <v>0</v>
      </c>
      <c r="EU51" s="64">
        <f t="shared" si="167"/>
        <v>0</v>
      </c>
      <c r="EV51" s="64">
        <f t="shared" si="279"/>
        <v>0</v>
      </c>
      <c r="EW51" s="64">
        <f t="shared" si="280"/>
        <v>0</v>
      </c>
      <c r="EX51" s="64">
        <f t="shared" si="281"/>
        <v>0</v>
      </c>
      <c r="EY51" s="64">
        <f t="shared" si="282"/>
        <v>0</v>
      </c>
      <c r="EZ51" s="148">
        <f t="shared" si="283"/>
        <v>0</v>
      </c>
      <c r="FA51" s="147">
        <v>0</v>
      </c>
      <c r="FB51" s="64">
        <f t="shared" si="284"/>
        <v>0</v>
      </c>
      <c r="FC51" s="64">
        <f t="shared" si="285"/>
        <v>0</v>
      </c>
      <c r="FD51" s="64">
        <f t="shared" si="286"/>
        <v>0</v>
      </c>
      <c r="FE51" s="64">
        <f t="shared" si="287"/>
        <v>0</v>
      </c>
      <c r="FF51" s="64">
        <f t="shared" si="168"/>
        <v>0</v>
      </c>
      <c r="FG51" s="64">
        <f t="shared" si="169"/>
        <v>0</v>
      </c>
      <c r="FH51" s="64">
        <f t="shared" si="170"/>
        <v>0</v>
      </c>
      <c r="FI51" s="64">
        <f t="shared" si="171"/>
        <v>0</v>
      </c>
      <c r="FJ51" s="64">
        <f t="shared" si="172"/>
        <v>0</v>
      </c>
      <c r="FK51" s="64">
        <f t="shared" si="288"/>
        <v>0</v>
      </c>
      <c r="FL51" s="64">
        <f t="shared" si="289"/>
        <v>0</v>
      </c>
      <c r="FM51" s="64">
        <f t="shared" si="290"/>
        <v>0</v>
      </c>
      <c r="FN51" s="64">
        <f t="shared" si="291"/>
        <v>0</v>
      </c>
      <c r="FO51" s="148">
        <f t="shared" si="292"/>
        <v>0</v>
      </c>
      <c r="FP51" s="147">
        <v>0</v>
      </c>
      <c r="FQ51" s="64">
        <f t="shared" si="293"/>
        <v>0</v>
      </c>
      <c r="FR51" s="64">
        <f t="shared" si="294"/>
        <v>0</v>
      </c>
      <c r="FS51" s="64">
        <f t="shared" si="295"/>
        <v>0</v>
      </c>
      <c r="FT51" s="64">
        <f t="shared" si="296"/>
        <v>0</v>
      </c>
      <c r="FU51" s="64">
        <f t="shared" si="173"/>
        <v>0</v>
      </c>
      <c r="FV51" s="64">
        <f t="shared" si="174"/>
        <v>0</v>
      </c>
      <c r="FW51" s="64">
        <f t="shared" si="175"/>
        <v>0</v>
      </c>
      <c r="FX51" s="64">
        <f t="shared" si="176"/>
        <v>0</v>
      </c>
      <c r="FY51" s="64">
        <f t="shared" si="177"/>
        <v>0</v>
      </c>
      <c r="FZ51" s="64">
        <f t="shared" si="297"/>
        <v>0</v>
      </c>
      <c r="GA51" s="64">
        <f t="shared" si="298"/>
        <v>0</v>
      </c>
      <c r="GB51" s="64">
        <f t="shared" si="299"/>
        <v>0</v>
      </c>
      <c r="GC51" s="64">
        <f t="shared" si="300"/>
        <v>0</v>
      </c>
      <c r="GD51" s="148">
        <f t="shared" si="301"/>
        <v>0</v>
      </c>
      <c r="GE51" s="147">
        <v>0</v>
      </c>
      <c r="GF51" s="64">
        <f t="shared" si="302"/>
        <v>0</v>
      </c>
      <c r="GG51" s="64">
        <f t="shared" si="303"/>
        <v>0</v>
      </c>
      <c r="GH51" s="64">
        <f t="shared" si="304"/>
        <v>0</v>
      </c>
      <c r="GI51" s="64">
        <f t="shared" si="305"/>
        <v>0</v>
      </c>
      <c r="GJ51" s="64">
        <f t="shared" si="178"/>
        <v>0</v>
      </c>
      <c r="GK51" s="64">
        <f t="shared" si="179"/>
        <v>0</v>
      </c>
      <c r="GL51" s="64">
        <f t="shared" si="180"/>
        <v>0</v>
      </c>
      <c r="GM51" s="64">
        <f t="shared" si="181"/>
        <v>0</v>
      </c>
      <c r="GN51" s="64">
        <f t="shared" si="182"/>
        <v>0</v>
      </c>
      <c r="GO51" s="64">
        <f t="shared" si="306"/>
        <v>0</v>
      </c>
      <c r="GP51" s="64">
        <f t="shared" si="307"/>
        <v>0</v>
      </c>
      <c r="GQ51" s="64">
        <f t="shared" si="308"/>
        <v>0</v>
      </c>
      <c r="GR51" s="64">
        <f t="shared" si="309"/>
        <v>0</v>
      </c>
      <c r="GS51" s="148">
        <f t="shared" si="310"/>
        <v>0</v>
      </c>
    </row>
    <row r="52" spans="1:201" ht="15.75" x14ac:dyDescent="0.25">
      <c r="A52" s="104">
        <v>46</v>
      </c>
      <c r="B52" s="3" t="s">
        <v>75</v>
      </c>
      <c r="C52" s="102">
        <v>7129</v>
      </c>
      <c r="D52" s="71">
        <v>1196</v>
      </c>
      <c r="E52" s="71">
        <f t="shared" si="195"/>
        <v>0.85633633633633632</v>
      </c>
      <c r="F52" s="105">
        <f t="shared" si="196"/>
        <v>0.14366366366366368</v>
      </c>
      <c r="G52" s="147">
        <v>680436.82</v>
      </c>
      <c r="H52" s="64">
        <f t="shared" si="197"/>
        <v>170109</v>
      </c>
      <c r="I52" s="64">
        <f t="shared" si="198"/>
        <v>170109</v>
      </c>
      <c r="J52" s="64">
        <f t="shared" si="199"/>
        <v>170109</v>
      </c>
      <c r="K52" s="64">
        <f t="shared" si="200"/>
        <v>170109.81999999995</v>
      </c>
      <c r="L52" s="64">
        <f t="shared" si="115"/>
        <v>582683</v>
      </c>
      <c r="M52" s="64">
        <f t="shared" si="116"/>
        <v>145671</v>
      </c>
      <c r="N52" s="64">
        <f t="shared" si="117"/>
        <v>145671</v>
      </c>
      <c r="O52" s="64">
        <f t="shared" si="118"/>
        <v>145671</v>
      </c>
      <c r="P52" s="64">
        <f t="shared" si="119"/>
        <v>145670</v>
      </c>
      <c r="Q52" s="64">
        <f t="shared" si="201"/>
        <v>97753.819999999949</v>
      </c>
      <c r="R52" s="64">
        <f t="shared" si="202"/>
        <v>24438</v>
      </c>
      <c r="S52" s="64">
        <f t="shared" si="203"/>
        <v>24438</v>
      </c>
      <c r="T52" s="64">
        <f t="shared" si="204"/>
        <v>24438</v>
      </c>
      <c r="U52" s="148">
        <f t="shared" si="205"/>
        <v>24439.819999999949</v>
      </c>
      <c r="V52" s="147">
        <v>2958924.88</v>
      </c>
      <c r="W52" s="64">
        <f t="shared" si="206"/>
        <v>739731</v>
      </c>
      <c r="X52" s="64">
        <f t="shared" si="207"/>
        <v>739731</v>
      </c>
      <c r="Y52" s="64">
        <f t="shared" si="208"/>
        <v>739731</v>
      </c>
      <c r="Z52" s="64">
        <f t="shared" si="209"/>
        <v>739731.87999999989</v>
      </c>
      <c r="AA52" s="64">
        <f t="shared" si="120"/>
        <v>2533835</v>
      </c>
      <c r="AB52" s="64">
        <f t="shared" si="121"/>
        <v>633459</v>
      </c>
      <c r="AC52" s="64">
        <f t="shared" si="122"/>
        <v>633459</v>
      </c>
      <c r="AD52" s="64">
        <f t="shared" si="123"/>
        <v>633459</v>
      </c>
      <c r="AE52" s="64">
        <f t="shared" si="124"/>
        <v>633458</v>
      </c>
      <c r="AF52" s="64">
        <f t="shared" si="210"/>
        <v>425089.87999999989</v>
      </c>
      <c r="AG52" s="64">
        <f t="shared" si="211"/>
        <v>106272</v>
      </c>
      <c r="AH52" s="64">
        <f t="shared" si="212"/>
        <v>106272</v>
      </c>
      <c r="AI52" s="64">
        <f t="shared" si="213"/>
        <v>106272</v>
      </c>
      <c r="AJ52" s="148">
        <f t="shared" si="214"/>
        <v>106273.87999999989</v>
      </c>
      <c r="AK52" s="147">
        <v>0</v>
      </c>
      <c r="AL52" s="64">
        <f t="shared" si="215"/>
        <v>0</v>
      </c>
      <c r="AM52" s="64">
        <f t="shared" si="216"/>
        <v>0</v>
      </c>
      <c r="AN52" s="64">
        <f t="shared" si="217"/>
        <v>0</v>
      </c>
      <c r="AO52" s="64">
        <f t="shared" si="218"/>
        <v>0</v>
      </c>
      <c r="AP52" s="64">
        <f t="shared" si="125"/>
        <v>0</v>
      </c>
      <c r="AQ52" s="64">
        <f t="shared" si="126"/>
        <v>0</v>
      </c>
      <c r="AR52" s="64">
        <f t="shared" si="127"/>
        <v>0</v>
      </c>
      <c r="AS52" s="64">
        <f t="shared" si="128"/>
        <v>0</v>
      </c>
      <c r="AT52" s="64">
        <f t="shared" si="129"/>
        <v>0</v>
      </c>
      <c r="AU52" s="64">
        <f t="shared" si="219"/>
        <v>0</v>
      </c>
      <c r="AV52" s="64">
        <f t="shared" si="220"/>
        <v>0</v>
      </c>
      <c r="AW52" s="64">
        <f t="shared" si="221"/>
        <v>0</v>
      </c>
      <c r="AX52" s="64">
        <f t="shared" si="222"/>
        <v>0</v>
      </c>
      <c r="AY52" s="148">
        <f t="shared" si="223"/>
        <v>0</v>
      </c>
      <c r="AZ52" s="147">
        <v>0</v>
      </c>
      <c r="BA52" s="64">
        <f t="shared" si="224"/>
        <v>0</v>
      </c>
      <c r="BB52" s="64">
        <f t="shared" si="225"/>
        <v>0</v>
      </c>
      <c r="BC52" s="64">
        <f t="shared" si="226"/>
        <v>0</v>
      </c>
      <c r="BD52" s="64">
        <f t="shared" si="227"/>
        <v>0</v>
      </c>
      <c r="BE52" s="18">
        <f t="shared" si="130"/>
        <v>0</v>
      </c>
      <c r="BF52" s="18">
        <f t="shared" si="131"/>
        <v>0</v>
      </c>
      <c r="BG52" s="18">
        <f t="shared" si="132"/>
        <v>0</v>
      </c>
      <c r="BH52" s="18">
        <f t="shared" si="133"/>
        <v>0</v>
      </c>
      <c r="BI52" s="18">
        <f t="shared" si="134"/>
        <v>0</v>
      </c>
      <c r="BJ52" s="18">
        <f t="shared" si="228"/>
        <v>0</v>
      </c>
      <c r="BK52" s="18">
        <f t="shared" si="229"/>
        <v>0</v>
      </c>
      <c r="BL52" s="18">
        <f t="shared" si="230"/>
        <v>0</v>
      </c>
      <c r="BM52" s="18">
        <f t="shared" si="231"/>
        <v>0</v>
      </c>
      <c r="BN52" s="85">
        <f t="shared" si="232"/>
        <v>0</v>
      </c>
      <c r="BO52" s="147">
        <v>416841.68000000005</v>
      </c>
      <c r="BP52" s="64">
        <f t="shared" si="341"/>
        <v>416841.68000000005</v>
      </c>
      <c r="BQ52" s="64">
        <v>0</v>
      </c>
      <c r="BR52" s="64">
        <v>0</v>
      </c>
      <c r="BS52" s="64">
        <v>0</v>
      </c>
      <c r="BT52" s="64">
        <f t="shared" si="136"/>
        <v>356957</v>
      </c>
      <c r="BU52" s="64">
        <f t="shared" si="342"/>
        <v>356957</v>
      </c>
      <c r="BV52" s="64">
        <v>0</v>
      </c>
      <c r="BW52" s="64">
        <v>0</v>
      </c>
      <c r="BX52" s="64">
        <v>0</v>
      </c>
      <c r="BY52" s="64">
        <f t="shared" si="315"/>
        <v>59884.680000000051</v>
      </c>
      <c r="BZ52" s="64">
        <f t="shared" si="343"/>
        <v>59884.680000000051</v>
      </c>
      <c r="CA52" s="64">
        <f t="shared" si="344"/>
        <v>0</v>
      </c>
      <c r="CB52" s="64">
        <f t="shared" si="345"/>
        <v>0</v>
      </c>
      <c r="CC52" s="64">
        <f t="shared" si="346"/>
        <v>0</v>
      </c>
      <c r="CD52" s="147">
        <v>0</v>
      </c>
      <c r="CE52" s="64">
        <f t="shared" si="239"/>
        <v>0</v>
      </c>
      <c r="CF52" s="64">
        <f t="shared" si="240"/>
        <v>0</v>
      </c>
      <c r="CG52" s="64">
        <f t="shared" si="241"/>
        <v>0</v>
      </c>
      <c r="CH52" s="64">
        <f t="shared" si="242"/>
        <v>0</v>
      </c>
      <c r="CI52" s="64">
        <f t="shared" si="143"/>
        <v>0</v>
      </c>
      <c r="CJ52" s="64">
        <f t="shared" si="144"/>
        <v>0</v>
      </c>
      <c r="CK52" s="64">
        <f t="shared" si="145"/>
        <v>0</v>
      </c>
      <c r="CL52" s="64">
        <f t="shared" si="146"/>
        <v>0</v>
      </c>
      <c r="CM52" s="64">
        <f t="shared" si="147"/>
        <v>0</v>
      </c>
      <c r="CN52" s="64">
        <f t="shared" si="243"/>
        <v>0</v>
      </c>
      <c r="CO52" s="64">
        <f t="shared" si="244"/>
        <v>0</v>
      </c>
      <c r="CP52" s="64">
        <f t="shared" si="245"/>
        <v>0</v>
      </c>
      <c r="CQ52" s="64">
        <f t="shared" si="246"/>
        <v>0</v>
      </c>
      <c r="CR52" s="148">
        <f t="shared" si="247"/>
        <v>0</v>
      </c>
      <c r="CS52" s="147">
        <v>0</v>
      </c>
      <c r="CT52" s="64">
        <f t="shared" si="248"/>
        <v>0</v>
      </c>
      <c r="CU52" s="64">
        <f t="shared" si="249"/>
        <v>0</v>
      </c>
      <c r="CV52" s="64">
        <f t="shared" si="250"/>
        <v>0</v>
      </c>
      <c r="CW52" s="64">
        <f t="shared" si="251"/>
        <v>0</v>
      </c>
      <c r="CX52" s="64">
        <f t="shared" si="148"/>
        <v>0</v>
      </c>
      <c r="CY52" s="64">
        <f t="shared" si="149"/>
        <v>0</v>
      </c>
      <c r="CZ52" s="64">
        <f t="shared" si="150"/>
        <v>0</v>
      </c>
      <c r="DA52" s="64">
        <f t="shared" si="151"/>
        <v>0</v>
      </c>
      <c r="DB52" s="64">
        <f t="shared" si="152"/>
        <v>0</v>
      </c>
      <c r="DC52" s="64">
        <f t="shared" si="252"/>
        <v>0</v>
      </c>
      <c r="DD52" s="64">
        <f t="shared" si="253"/>
        <v>0</v>
      </c>
      <c r="DE52" s="64">
        <f t="shared" si="254"/>
        <v>0</v>
      </c>
      <c r="DF52" s="64">
        <f t="shared" si="255"/>
        <v>0</v>
      </c>
      <c r="DG52" s="148">
        <f t="shared" si="256"/>
        <v>0</v>
      </c>
      <c r="DH52" s="147">
        <v>0</v>
      </c>
      <c r="DI52" s="64">
        <f t="shared" si="257"/>
        <v>0</v>
      </c>
      <c r="DJ52" s="64">
        <f t="shared" si="258"/>
        <v>0</v>
      </c>
      <c r="DK52" s="64">
        <f t="shared" si="259"/>
        <v>0</v>
      </c>
      <c r="DL52" s="64">
        <f t="shared" si="260"/>
        <v>0</v>
      </c>
      <c r="DM52" s="64">
        <f t="shared" si="153"/>
        <v>0</v>
      </c>
      <c r="DN52" s="64">
        <f t="shared" si="154"/>
        <v>0</v>
      </c>
      <c r="DO52" s="64">
        <f t="shared" si="155"/>
        <v>0</v>
      </c>
      <c r="DP52" s="64">
        <f t="shared" si="156"/>
        <v>0</v>
      </c>
      <c r="DQ52" s="64">
        <f t="shared" si="157"/>
        <v>0</v>
      </c>
      <c r="DR52" s="64">
        <f t="shared" si="261"/>
        <v>0</v>
      </c>
      <c r="DS52" s="64">
        <f t="shared" si="262"/>
        <v>0</v>
      </c>
      <c r="DT52" s="64">
        <f t="shared" si="263"/>
        <v>0</v>
      </c>
      <c r="DU52" s="64">
        <f t="shared" si="264"/>
        <v>0</v>
      </c>
      <c r="DV52" s="148">
        <f t="shared" si="265"/>
        <v>0</v>
      </c>
      <c r="DW52" s="147">
        <v>0</v>
      </c>
      <c r="DX52" s="64">
        <f t="shared" si="266"/>
        <v>0</v>
      </c>
      <c r="DY52" s="64">
        <f t="shared" si="267"/>
        <v>0</v>
      </c>
      <c r="DZ52" s="64">
        <f t="shared" si="268"/>
        <v>0</v>
      </c>
      <c r="EA52" s="64">
        <f t="shared" si="269"/>
        <v>0</v>
      </c>
      <c r="EB52" s="64">
        <f t="shared" si="158"/>
        <v>0</v>
      </c>
      <c r="EC52" s="64">
        <f t="shared" si="159"/>
        <v>0</v>
      </c>
      <c r="ED52" s="64">
        <f t="shared" si="160"/>
        <v>0</v>
      </c>
      <c r="EE52" s="64">
        <f t="shared" si="161"/>
        <v>0</v>
      </c>
      <c r="EF52" s="64">
        <f t="shared" si="162"/>
        <v>0</v>
      </c>
      <c r="EG52" s="64">
        <f t="shared" si="270"/>
        <v>0</v>
      </c>
      <c r="EH52" s="64">
        <f t="shared" si="271"/>
        <v>0</v>
      </c>
      <c r="EI52" s="64">
        <f t="shared" si="272"/>
        <v>0</v>
      </c>
      <c r="EJ52" s="64">
        <f t="shared" si="273"/>
        <v>0</v>
      </c>
      <c r="EK52" s="148">
        <f t="shared" si="274"/>
        <v>0</v>
      </c>
      <c r="EL52" s="147">
        <v>0</v>
      </c>
      <c r="EM52" s="64">
        <f t="shared" si="275"/>
        <v>0</v>
      </c>
      <c r="EN52" s="64">
        <f t="shared" si="276"/>
        <v>0</v>
      </c>
      <c r="EO52" s="64">
        <f t="shared" si="277"/>
        <v>0</v>
      </c>
      <c r="EP52" s="64">
        <f t="shared" si="278"/>
        <v>0</v>
      </c>
      <c r="EQ52" s="64">
        <f t="shared" si="163"/>
        <v>0</v>
      </c>
      <c r="ER52" s="64">
        <f t="shared" si="164"/>
        <v>0</v>
      </c>
      <c r="ES52" s="64">
        <f t="shared" si="165"/>
        <v>0</v>
      </c>
      <c r="ET52" s="64">
        <f t="shared" si="166"/>
        <v>0</v>
      </c>
      <c r="EU52" s="64">
        <f t="shared" si="167"/>
        <v>0</v>
      </c>
      <c r="EV52" s="64">
        <f t="shared" si="279"/>
        <v>0</v>
      </c>
      <c r="EW52" s="64">
        <f t="shared" si="280"/>
        <v>0</v>
      </c>
      <c r="EX52" s="64">
        <f t="shared" si="281"/>
        <v>0</v>
      </c>
      <c r="EY52" s="64">
        <f t="shared" si="282"/>
        <v>0</v>
      </c>
      <c r="EZ52" s="148">
        <f t="shared" si="283"/>
        <v>0</v>
      </c>
      <c r="FA52" s="147">
        <v>0</v>
      </c>
      <c r="FB52" s="64">
        <f t="shared" si="284"/>
        <v>0</v>
      </c>
      <c r="FC52" s="64">
        <f t="shared" si="285"/>
        <v>0</v>
      </c>
      <c r="FD52" s="64">
        <f t="shared" si="286"/>
        <v>0</v>
      </c>
      <c r="FE52" s="64">
        <f t="shared" si="287"/>
        <v>0</v>
      </c>
      <c r="FF52" s="64">
        <f t="shared" si="168"/>
        <v>0</v>
      </c>
      <c r="FG52" s="64">
        <f t="shared" si="169"/>
        <v>0</v>
      </c>
      <c r="FH52" s="64">
        <f t="shared" si="170"/>
        <v>0</v>
      </c>
      <c r="FI52" s="64">
        <f t="shared" si="171"/>
        <v>0</v>
      </c>
      <c r="FJ52" s="64">
        <f t="shared" si="172"/>
        <v>0</v>
      </c>
      <c r="FK52" s="64">
        <f t="shared" si="288"/>
        <v>0</v>
      </c>
      <c r="FL52" s="64">
        <f t="shared" si="289"/>
        <v>0</v>
      </c>
      <c r="FM52" s="64">
        <f t="shared" si="290"/>
        <v>0</v>
      </c>
      <c r="FN52" s="64">
        <f t="shared" si="291"/>
        <v>0</v>
      </c>
      <c r="FO52" s="148">
        <f t="shared" si="292"/>
        <v>0</v>
      </c>
      <c r="FP52" s="147">
        <v>0</v>
      </c>
      <c r="FQ52" s="64">
        <f t="shared" si="293"/>
        <v>0</v>
      </c>
      <c r="FR52" s="64">
        <f t="shared" si="294"/>
        <v>0</v>
      </c>
      <c r="FS52" s="64">
        <f t="shared" si="295"/>
        <v>0</v>
      </c>
      <c r="FT52" s="64">
        <f t="shared" si="296"/>
        <v>0</v>
      </c>
      <c r="FU52" s="64">
        <f t="shared" si="173"/>
        <v>0</v>
      </c>
      <c r="FV52" s="64">
        <f t="shared" si="174"/>
        <v>0</v>
      </c>
      <c r="FW52" s="64">
        <f t="shared" si="175"/>
        <v>0</v>
      </c>
      <c r="FX52" s="64">
        <f t="shared" si="176"/>
        <v>0</v>
      </c>
      <c r="FY52" s="64">
        <f t="shared" si="177"/>
        <v>0</v>
      </c>
      <c r="FZ52" s="64">
        <f t="shared" si="297"/>
        <v>0</v>
      </c>
      <c r="GA52" s="64">
        <f t="shared" si="298"/>
        <v>0</v>
      </c>
      <c r="GB52" s="64">
        <f t="shared" si="299"/>
        <v>0</v>
      </c>
      <c r="GC52" s="64">
        <f t="shared" si="300"/>
        <v>0</v>
      </c>
      <c r="GD52" s="148">
        <f t="shared" si="301"/>
        <v>0</v>
      </c>
      <c r="GE52" s="147">
        <v>0</v>
      </c>
      <c r="GF52" s="64">
        <f t="shared" si="302"/>
        <v>0</v>
      </c>
      <c r="GG52" s="64">
        <f t="shared" si="303"/>
        <v>0</v>
      </c>
      <c r="GH52" s="64">
        <f t="shared" si="304"/>
        <v>0</v>
      </c>
      <c r="GI52" s="64">
        <f t="shared" si="305"/>
        <v>0</v>
      </c>
      <c r="GJ52" s="64">
        <f t="shared" si="178"/>
        <v>0</v>
      </c>
      <c r="GK52" s="64">
        <f t="shared" si="179"/>
        <v>0</v>
      </c>
      <c r="GL52" s="64">
        <f t="shared" si="180"/>
        <v>0</v>
      </c>
      <c r="GM52" s="64">
        <f t="shared" si="181"/>
        <v>0</v>
      </c>
      <c r="GN52" s="64">
        <f t="shared" si="182"/>
        <v>0</v>
      </c>
      <c r="GO52" s="64">
        <f t="shared" si="306"/>
        <v>0</v>
      </c>
      <c r="GP52" s="64">
        <f t="shared" si="307"/>
        <v>0</v>
      </c>
      <c r="GQ52" s="64">
        <f t="shared" si="308"/>
        <v>0</v>
      </c>
      <c r="GR52" s="64">
        <f t="shared" si="309"/>
        <v>0</v>
      </c>
      <c r="GS52" s="148">
        <f t="shared" si="310"/>
        <v>0</v>
      </c>
    </row>
    <row r="53" spans="1:201" ht="30" x14ac:dyDescent="0.2">
      <c r="A53" s="104">
        <v>47</v>
      </c>
      <c r="B53" s="3" t="s">
        <v>39</v>
      </c>
      <c r="C53" s="71">
        <v>441457</v>
      </c>
      <c r="D53" s="71">
        <v>381037</v>
      </c>
      <c r="E53" s="71">
        <f t="shared" si="195"/>
        <v>0.53672975122006972</v>
      </c>
      <c r="F53" s="105">
        <f t="shared" si="196"/>
        <v>0.46327024877993028</v>
      </c>
      <c r="G53" s="147">
        <v>152736.48000000001</v>
      </c>
      <c r="H53" s="64">
        <f t="shared" si="197"/>
        <v>38184</v>
      </c>
      <c r="I53" s="64">
        <f t="shared" si="198"/>
        <v>38184</v>
      </c>
      <c r="J53" s="64">
        <f t="shared" si="199"/>
        <v>38184</v>
      </c>
      <c r="K53" s="64">
        <f t="shared" si="200"/>
        <v>38184.48000000001</v>
      </c>
      <c r="L53" s="64">
        <f t="shared" si="115"/>
        <v>81978</v>
      </c>
      <c r="M53" s="64">
        <f t="shared" si="116"/>
        <v>20495</v>
      </c>
      <c r="N53" s="64">
        <f t="shared" si="117"/>
        <v>20495</v>
      </c>
      <c r="O53" s="64">
        <f t="shared" si="118"/>
        <v>20495</v>
      </c>
      <c r="P53" s="64">
        <f t="shared" si="119"/>
        <v>20493</v>
      </c>
      <c r="Q53" s="64">
        <f t="shared" si="201"/>
        <v>70758.48000000001</v>
      </c>
      <c r="R53" s="64">
        <f t="shared" si="202"/>
        <v>17690</v>
      </c>
      <c r="S53" s="64">
        <f t="shared" si="203"/>
        <v>17690</v>
      </c>
      <c r="T53" s="64">
        <f t="shared" si="204"/>
        <v>17690</v>
      </c>
      <c r="U53" s="148">
        <f t="shared" si="205"/>
        <v>17688.48000000001</v>
      </c>
      <c r="V53" s="147">
        <v>0</v>
      </c>
      <c r="W53" s="64">
        <f t="shared" si="206"/>
        <v>0</v>
      </c>
      <c r="X53" s="64">
        <f t="shared" si="207"/>
        <v>0</v>
      </c>
      <c r="Y53" s="64">
        <f t="shared" si="208"/>
        <v>0</v>
      </c>
      <c r="Z53" s="64">
        <f t="shared" si="209"/>
        <v>0</v>
      </c>
      <c r="AA53" s="64">
        <f t="shared" si="120"/>
        <v>0</v>
      </c>
      <c r="AB53" s="64">
        <f t="shared" si="121"/>
        <v>0</v>
      </c>
      <c r="AC53" s="64">
        <f t="shared" si="122"/>
        <v>0</v>
      </c>
      <c r="AD53" s="64">
        <f t="shared" si="123"/>
        <v>0</v>
      </c>
      <c r="AE53" s="64">
        <f t="shared" si="124"/>
        <v>0</v>
      </c>
      <c r="AF53" s="64">
        <f t="shared" si="210"/>
        <v>0</v>
      </c>
      <c r="AG53" s="64">
        <f t="shared" si="211"/>
        <v>0</v>
      </c>
      <c r="AH53" s="64">
        <f t="shared" si="212"/>
        <v>0</v>
      </c>
      <c r="AI53" s="64">
        <f t="shared" si="213"/>
        <v>0</v>
      </c>
      <c r="AJ53" s="148">
        <f t="shared" si="214"/>
        <v>0</v>
      </c>
      <c r="AK53" s="147">
        <v>0</v>
      </c>
      <c r="AL53" s="64">
        <f t="shared" si="215"/>
        <v>0</v>
      </c>
      <c r="AM53" s="64">
        <f t="shared" si="216"/>
        <v>0</v>
      </c>
      <c r="AN53" s="64">
        <f t="shared" si="217"/>
        <v>0</v>
      </c>
      <c r="AO53" s="64">
        <f t="shared" si="218"/>
        <v>0</v>
      </c>
      <c r="AP53" s="64">
        <f t="shared" si="125"/>
        <v>0</v>
      </c>
      <c r="AQ53" s="64">
        <f t="shared" si="126"/>
        <v>0</v>
      </c>
      <c r="AR53" s="64">
        <f t="shared" si="127"/>
        <v>0</v>
      </c>
      <c r="AS53" s="64">
        <f t="shared" si="128"/>
        <v>0</v>
      </c>
      <c r="AT53" s="64">
        <f t="shared" si="129"/>
        <v>0</v>
      </c>
      <c r="AU53" s="64">
        <f t="shared" si="219"/>
        <v>0</v>
      </c>
      <c r="AV53" s="64">
        <f t="shared" si="220"/>
        <v>0</v>
      </c>
      <c r="AW53" s="64">
        <f t="shared" si="221"/>
        <v>0</v>
      </c>
      <c r="AX53" s="64">
        <f t="shared" si="222"/>
        <v>0</v>
      </c>
      <c r="AY53" s="148">
        <f t="shared" si="223"/>
        <v>0</v>
      </c>
      <c r="AZ53" s="147">
        <v>0</v>
      </c>
      <c r="BA53" s="64">
        <f t="shared" si="224"/>
        <v>0</v>
      </c>
      <c r="BB53" s="64">
        <f t="shared" si="225"/>
        <v>0</v>
      </c>
      <c r="BC53" s="64">
        <f t="shared" si="226"/>
        <v>0</v>
      </c>
      <c r="BD53" s="64">
        <f t="shared" si="227"/>
        <v>0</v>
      </c>
      <c r="BE53" s="18">
        <f t="shared" si="130"/>
        <v>0</v>
      </c>
      <c r="BF53" s="18">
        <f t="shared" si="131"/>
        <v>0</v>
      </c>
      <c r="BG53" s="18">
        <f t="shared" si="132"/>
        <v>0</v>
      </c>
      <c r="BH53" s="18">
        <f t="shared" si="133"/>
        <v>0</v>
      </c>
      <c r="BI53" s="18">
        <f t="shared" si="134"/>
        <v>0</v>
      </c>
      <c r="BJ53" s="18">
        <f t="shared" si="228"/>
        <v>0</v>
      </c>
      <c r="BK53" s="18">
        <f t="shared" si="229"/>
        <v>0</v>
      </c>
      <c r="BL53" s="18">
        <f t="shared" si="230"/>
        <v>0</v>
      </c>
      <c r="BM53" s="18">
        <f t="shared" si="231"/>
        <v>0</v>
      </c>
      <c r="BN53" s="85">
        <f t="shared" si="232"/>
        <v>0</v>
      </c>
      <c r="BO53" s="147">
        <v>0</v>
      </c>
      <c r="BP53" s="64">
        <f t="shared" si="311"/>
        <v>0</v>
      </c>
      <c r="BQ53" s="64">
        <f t="shared" si="312"/>
        <v>0</v>
      </c>
      <c r="BR53" s="64">
        <f t="shared" si="313"/>
        <v>0</v>
      </c>
      <c r="BS53" s="64">
        <f t="shared" si="314"/>
        <v>0</v>
      </c>
      <c r="BT53" s="64">
        <f t="shared" si="136"/>
        <v>0</v>
      </c>
      <c r="BU53" s="64">
        <f t="shared" si="187"/>
        <v>0</v>
      </c>
      <c r="BV53" s="64">
        <f t="shared" si="188"/>
        <v>0</v>
      </c>
      <c r="BW53" s="64">
        <f t="shared" si="189"/>
        <v>0</v>
      </c>
      <c r="BX53" s="64">
        <f t="shared" si="190"/>
        <v>0</v>
      </c>
      <c r="BY53" s="64">
        <f t="shared" si="315"/>
        <v>0</v>
      </c>
      <c r="BZ53" s="64">
        <f t="shared" si="316"/>
        <v>0</v>
      </c>
      <c r="CA53" s="64">
        <f t="shared" si="317"/>
        <v>0</v>
      </c>
      <c r="CB53" s="64">
        <f t="shared" si="318"/>
        <v>0</v>
      </c>
      <c r="CC53" s="148">
        <f t="shared" si="319"/>
        <v>0</v>
      </c>
      <c r="CD53" s="147">
        <v>0</v>
      </c>
      <c r="CE53" s="64">
        <f t="shared" si="239"/>
        <v>0</v>
      </c>
      <c r="CF53" s="64">
        <f t="shared" si="240"/>
        <v>0</v>
      </c>
      <c r="CG53" s="64">
        <f t="shared" si="241"/>
        <v>0</v>
      </c>
      <c r="CH53" s="64">
        <f t="shared" si="242"/>
        <v>0</v>
      </c>
      <c r="CI53" s="64">
        <f t="shared" si="143"/>
        <v>0</v>
      </c>
      <c r="CJ53" s="64">
        <f t="shared" si="144"/>
        <v>0</v>
      </c>
      <c r="CK53" s="64">
        <f t="shared" si="145"/>
        <v>0</v>
      </c>
      <c r="CL53" s="64">
        <f t="shared" si="146"/>
        <v>0</v>
      </c>
      <c r="CM53" s="64">
        <f t="shared" si="147"/>
        <v>0</v>
      </c>
      <c r="CN53" s="64">
        <f t="shared" si="243"/>
        <v>0</v>
      </c>
      <c r="CO53" s="64">
        <f t="shared" si="244"/>
        <v>0</v>
      </c>
      <c r="CP53" s="64">
        <f t="shared" si="245"/>
        <v>0</v>
      </c>
      <c r="CQ53" s="64">
        <f t="shared" si="246"/>
        <v>0</v>
      </c>
      <c r="CR53" s="148">
        <f t="shared" si="247"/>
        <v>0</v>
      </c>
      <c r="CS53" s="147">
        <v>0</v>
      </c>
      <c r="CT53" s="64">
        <f t="shared" si="248"/>
        <v>0</v>
      </c>
      <c r="CU53" s="64">
        <f t="shared" si="249"/>
        <v>0</v>
      </c>
      <c r="CV53" s="64">
        <f t="shared" si="250"/>
        <v>0</v>
      </c>
      <c r="CW53" s="64">
        <f t="shared" si="251"/>
        <v>0</v>
      </c>
      <c r="CX53" s="64">
        <f t="shared" si="148"/>
        <v>0</v>
      </c>
      <c r="CY53" s="64">
        <f t="shared" si="149"/>
        <v>0</v>
      </c>
      <c r="CZ53" s="64">
        <f t="shared" si="150"/>
        <v>0</v>
      </c>
      <c r="DA53" s="64">
        <f t="shared" si="151"/>
        <v>0</v>
      </c>
      <c r="DB53" s="64">
        <f t="shared" si="152"/>
        <v>0</v>
      </c>
      <c r="DC53" s="64">
        <f t="shared" si="252"/>
        <v>0</v>
      </c>
      <c r="DD53" s="64">
        <f t="shared" si="253"/>
        <v>0</v>
      </c>
      <c r="DE53" s="64">
        <f t="shared" si="254"/>
        <v>0</v>
      </c>
      <c r="DF53" s="64">
        <f t="shared" si="255"/>
        <v>0</v>
      </c>
      <c r="DG53" s="148">
        <f t="shared" si="256"/>
        <v>0</v>
      </c>
      <c r="DH53" s="147">
        <v>0</v>
      </c>
      <c r="DI53" s="64">
        <f t="shared" si="257"/>
        <v>0</v>
      </c>
      <c r="DJ53" s="64">
        <f t="shared" si="258"/>
        <v>0</v>
      </c>
      <c r="DK53" s="64">
        <f t="shared" si="259"/>
        <v>0</v>
      </c>
      <c r="DL53" s="64">
        <f t="shared" si="260"/>
        <v>0</v>
      </c>
      <c r="DM53" s="64">
        <f t="shared" si="153"/>
        <v>0</v>
      </c>
      <c r="DN53" s="64">
        <f t="shared" si="154"/>
        <v>0</v>
      </c>
      <c r="DO53" s="64">
        <f t="shared" si="155"/>
        <v>0</v>
      </c>
      <c r="DP53" s="64">
        <f t="shared" si="156"/>
        <v>0</v>
      </c>
      <c r="DQ53" s="64">
        <f t="shared" si="157"/>
        <v>0</v>
      </c>
      <c r="DR53" s="64">
        <f t="shared" si="261"/>
        <v>0</v>
      </c>
      <c r="DS53" s="64">
        <f t="shared" si="262"/>
        <v>0</v>
      </c>
      <c r="DT53" s="64">
        <f t="shared" si="263"/>
        <v>0</v>
      </c>
      <c r="DU53" s="64">
        <f t="shared" si="264"/>
        <v>0</v>
      </c>
      <c r="DV53" s="148">
        <f t="shared" si="265"/>
        <v>0</v>
      </c>
      <c r="DW53" s="147">
        <v>0</v>
      </c>
      <c r="DX53" s="64">
        <f t="shared" si="266"/>
        <v>0</v>
      </c>
      <c r="DY53" s="64">
        <f t="shared" si="267"/>
        <v>0</v>
      </c>
      <c r="DZ53" s="64">
        <f t="shared" si="268"/>
        <v>0</v>
      </c>
      <c r="EA53" s="64">
        <f t="shared" si="269"/>
        <v>0</v>
      </c>
      <c r="EB53" s="64">
        <f t="shared" si="158"/>
        <v>0</v>
      </c>
      <c r="EC53" s="64">
        <f t="shared" si="159"/>
        <v>0</v>
      </c>
      <c r="ED53" s="64">
        <f t="shared" si="160"/>
        <v>0</v>
      </c>
      <c r="EE53" s="64">
        <f t="shared" si="161"/>
        <v>0</v>
      </c>
      <c r="EF53" s="64">
        <f t="shared" si="162"/>
        <v>0</v>
      </c>
      <c r="EG53" s="64">
        <f t="shared" si="270"/>
        <v>0</v>
      </c>
      <c r="EH53" s="64">
        <f t="shared" si="271"/>
        <v>0</v>
      </c>
      <c r="EI53" s="64">
        <f t="shared" si="272"/>
        <v>0</v>
      </c>
      <c r="EJ53" s="64">
        <f t="shared" si="273"/>
        <v>0</v>
      </c>
      <c r="EK53" s="148">
        <f t="shared" si="274"/>
        <v>0</v>
      </c>
      <c r="EL53" s="147">
        <v>0</v>
      </c>
      <c r="EM53" s="64">
        <f t="shared" si="275"/>
        <v>0</v>
      </c>
      <c r="EN53" s="64">
        <f t="shared" si="276"/>
        <v>0</v>
      </c>
      <c r="EO53" s="64">
        <f t="shared" si="277"/>
        <v>0</v>
      </c>
      <c r="EP53" s="64">
        <f t="shared" si="278"/>
        <v>0</v>
      </c>
      <c r="EQ53" s="64">
        <f t="shared" si="163"/>
        <v>0</v>
      </c>
      <c r="ER53" s="64">
        <f t="shared" si="164"/>
        <v>0</v>
      </c>
      <c r="ES53" s="64">
        <f t="shared" si="165"/>
        <v>0</v>
      </c>
      <c r="ET53" s="64">
        <f t="shared" si="166"/>
        <v>0</v>
      </c>
      <c r="EU53" s="64">
        <f t="shared" si="167"/>
        <v>0</v>
      </c>
      <c r="EV53" s="64">
        <f t="shared" si="279"/>
        <v>0</v>
      </c>
      <c r="EW53" s="64">
        <f t="shared" si="280"/>
        <v>0</v>
      </c>
      <c r="EX53" s="64">
        <f t="shared" si="281"/>
        <v>0</v>
      </c>
      <c r="EY53" s="64">
        <f t="shared" si="282"/>
        <v>0</v>
      </c>
      <c r="EZ53" s="148">
        <f t="shared" si="283"/>
        <v>0</v>
      </c>
      <c r="FA53" s="147">
        <v>0</v>
      </c>
      <c r="FB53" s="64">
        <f t="shared" si="284"/>
        <v>0</v>
      </c>
      <c r="FC53" s="64">
        <f t="shared" si="285"/>
        <v>0</v>
      </c>
      <c r="FD53" s="64">
        <f t="shared" si="286"/>
        <v>0</v>
      </c>
      <c r="FE53" s="64">
        <f t="shared" si="287"/>
        <v>0</v>
      </c>
      <c r="FF53" s="64">
        <f t="shared" si="168"/>
        <v>0</v>
      </c>
      <c r="FG53" s="64">
        <f t="shared" si="169"/>
        <v>0</v>
      </c>
      <c r="FH53" s="64">
        <f t="shared" si="170"/>
        <v>0</v>
      </c>
      <c r="FI53" s="64">
        <f t="shared" si="171"/>
        <v>0</v>
      </c>
      <c r="FJ53" s="64">
        <f t="shared" si="172"/>
        <v>0</v>
      </c>
      <c r="FK53" s="64">
        <f t="shared" si="288"/>
        <v>0</v>
      </c>
      <c r="FL53" s="64">
        <f t="shared" si="289"/>
        <v>0</v>
      </c>
      <c r="FM53" s="64">
        <f t="shared" si="290"/>
        <v>0</v>
      </c>
      <c r="FN53" s="64">
        <f t="shared" si="291"/>
        <v>0</v>
      </c>
      <c r="FO53" s="148">
        <f t="shared" si="292"/>
        <v>0</v>
      </c>
      <c r="FP53" s="147">
        <v>0</v>
      </c>
      <c r="FQ53" s="64">
        <f t="shared" si="293"/>
        <v>0</v>
      </c>
      <c r="FR53" s="64">
        <f t="shared" si="294"/>
        <v>0</v>
      </c>
      <c r="FS53" s="64">
        <f t="shared" si="295"/>
        <v>0</v>
      </c>
      <c r="FT53" s="64">
        <f t="shared" si="296"/>
        <v>0</v>
      </c>
      <c r="FU53" s="64">
        <f t="shared" si="173"/>
        <v>0</v>
      </c>
      <c r="FV53" s="64">
        <f t="shared" si="174"/>
        <v>0</v>
      </c>
      <c r="FW53" s="64">
        <f t="shared" si="175"/>
        <v>0</v>
      </c>
      <c r="FX53" s="64">
        <f t="shared" si="176"/>
        <v>0</v>
      </c>
      <c r="FY53" s="64">
        <f t="shared" si="177"/>
        <v>0</v>
      </c>
      <c r="FZ53" s="64">
        <f t="shared" si="297"/>
        <v>0</v>
      </c>
      <c r="GA53" s="64">
        <f t="shared" si="298"/>
        <v>0</v>
      </c>
      <c r="GB53" s="64">
        <f t="shared" si="299"/>
        <v>0</v>
      </c>
      <c r="GC53" s="64">
        <f t="shared" si="300"/>
        <v>0</v>
      </c>
      <c r="GD53" s="148">
        <f t="shared" si="301"/>
        <v>0</v>
      </c>
      <c r="GE53" s="147">
        <v>0</v>
      </c>
      <c r="GF53" s="64">
        <f t="shared" si="302"/>
        <v>0</v>
      </c>
      <c r="GG53" s="64">
        <f t="shared" si="303"/>
        <v>0</v>
      </c>
      <c r="GH53" s="64">
        <f t="shared" si="304"/>
        <v>0</v>
      </c>
      <c r="GI53" s="64">
        <f t="shared" si="305"/>
        <v>0</v>
      </c>
      <c r="GJ53" s="64">
        <f t="shared" si="178"/>
        <v>0</v>
      </c>
      <c r="GK53" s="64">
        <f t="shared" si="179"/>
        <v>0</v>
      </c>
      <c r="GL53" s="64">
        <f t="shared" si="180"/>
        <v>0</v>
      </c>
      <c r="GM53" s="64">
        <f t="shared" si="181"/>
        <v>0</v>
      </c>
      <c r="GN53" s="64">
        <f t="shared" si="182"/>
        <v>0</v>
      </c>
      <c r="GO53" s="64">
        <f t="shared" si="306"/>
        <v>0</v>
      </c>
      <c r="GP53" s="64">
        <f t="shared" si="307"/>
        <v>0</v>
      </c>
      <c r="GQ53" s="64">
        <f t="shared" si="308"/>
        <v>0</v>
      </c>
      <c r="GR53" s="64">
        <f t="shared" si="309"/>
        <v>0</v>
      </c>
      <c r="GS53" s="148">
        <f t="shared" si="310"/>
        <v>0</v>
      </c>
    </row>
    <row r="54" spans="1:201" x14ac:dyDescent="0.2">
      <c r="A54" s="104">
        <v>48</v>
      </c>
      <c r="B54" s="3" t="s">
        <v>40</v>
      </c>
      <c r="C54" s="71">
        <v>441457</v>
      </c>
      <c r="D54" s="71">
        <v>381037</v>
      </c>
      <c r="E54" s="71">
        <f t="shared" si="195"/>
        <v>0.53672975122006972</v>
      </c>
      <c r="F54" s="105">
        <f t="shared" si="196"/>
        <v>0.46327024877993028</v>
      </c>
      <c r="G54" s="147">
        <v>337782.60000000003</v>
      </c>
      <c r="H54" s="64">
        <f t="shared" si="197"/>
        <v>84446</v>
      </c>
      <c r="I54" s="64">
        <f t="shared" si="198"/>
        <v>84446</v>
      </c>
      <c r="J54" s="64">
        <f t="shared" si="199"/>
        <v>84446</v>
      </c>
      <c r="K54" s="64">
        <f t="shared" si="200"/>
        <v>84444.600000000035</v>
      </c>
      <c r="L54" s="64">
        <f t="shared" si="115"/>
        <v>181298</v>
      </c>
      <c r="M54" s="64">
        <f t="shared" si="116"/>
        <v>45325</v>
      </c>
      <c r="N54" s="64">
        <f t="shared" si="117"/>
        <v>45325</v>
      </c>
      <c r="O54" s="64">
        <f t="shared" si="118"/>
        <v>45325</v>
      </c>
      <c r="P54" s="64">
        <f t="shared" si="119"/>
        <v>45323</v>
      </c>
      <c r="Q54" s="64">
        <f t="shared" si="201"/>
        <v>156484.60000000003</v>
      </c>
      <c r="R54" s="64">
        <f t="shared" si="202"/>
        <v>39121</v>
      </c>
      <c r="S54" s="64">
        <f t="shared" si="203"/>
        <v>39121</v>
      </c>
      <c r="T54" s="64">
        <f t="shared" si="204"/>
        <v>39121</v>
      </c>
      <c r="U54" s="148">
        <f t="shared" si="205"/>
        <v>39121.600000000035</v>
      </c>
      <c r="V54" s="147">
        <v>0</v>
      </c>
      <c r="W54" s="64">
        <f t="shared" si="206"/>
        <v>0</v>
      </c>
      <c r="X54" s="64">
        <f t="shared" si="207"/>
        <v>0</v>
      </c>
      <c r="Y54" s="64">
        <f t="shared" si="208"/>
        <v>0</v>
      </c>
      <c r="Z54" s="64">
        <f t="shared" si="209"/>
        <v>0</v>
      </c>
      <c r="AA54" s="64">
        <f t="shared" si="120"/>
        <v>0</v>
      </c>
      <c r="AB54" s="64">
        <f t="shared" si="121"/>
        <v>0</v>
      </c>
      <c r="AC54" s="64">
        <f t="shared" si="122"/>
        <v>0</v>
      </c>
      <c r="AD54" s="64">
        <f t="shared" si="123"/>
        <v>0</v>
      </c>
      <c r="AE54" s="64">
        <f t="shared" si="124"/>
        <v>0</v>
      </c>
      <c r="AF54" s="64">
        <f t="shared" si="210"/>
        <v>0</v>
      </c>
      <c r="AG54" s="64">
        <f t="shared" si="211"/>
        <v>0</v>
      </c>
      <c r="AH54" s="64">
        <f t="shared" si="212"/>
        <v>0</v>
      </c>
      <c r="AI54" s="64">
        <f t="shared" si="213"/>
        <v>0</v>
      </c>
      <c r="AJ54" s="148">
        <f t="shared" si="214"/>
        <v>0</v>
      </c>
      <c r="AK54" s="147">
        <v>0</v>
      </c>
      <c r="AL54" s="64">
        <f t="shared" si="215"/>
        <v>0</v>
      </c>
      <c r="AM54" s="64">
        <f t="shared" si="216"/>
        <v>0</v>
      </c>
      <c r="AN54" s="64">
        <f t="shared" si="217"/>
        <v>0</v>
      </c>
      <c r="AO54" s="64">
        <f t="shared" si="218"/>
        <v>0</v>
      </c>
      <c r="AP54" s="64">
        <f t="shared" si="125"/>
        <v>0</v>
      </c>
      <c r="AQ54" s="64">
        <f t="shared" si="126"/>
        <v>0</v>
      </c>
      <c r="AR54" s="64">
        <f t="shared" si="127"/>
        <v>0</v>
      </c>
      <c r="AS54" s="64">
        <f t="shared" si="128"/>
        <v>0</v>
      </c>
      <c r="AT54" s="64">
        <f t="shared" si="129"/>
        <v>0</v>
      </c>
      <c r="AU54" s="64">
        <f t="shared" si="219"/>
        <v>0</v>
      </c>
      <c r="AV54" s="64">
        <f t="shared" si="220"/>
        <v>0</v>
      </c>
      <c r="AW54" s="64">
        <f t="shared" si="221"/>
        <v>0</v>
      </c>
      <c r="AX54" s="64">
        <f t="shared" si="222"/>
        <v>0</v>
      </c>
      <c r="AY54" s="148">
        <f t="shared" si="223"/>
        <v>0</v>
      </c>
      <c r="AZ54" s="147">
        <v>0</v>
      </c>
      <c r="BA54" s="64">
        <f t="shared" si="224"/>
        <v>0</v>
      </c>
      <c r="BB54" s="64">
        <f t="shared" si="225"/>
        <v>0</v>
      </c>
      <c r="BC54" s="64">
        <f t="shared" si="226"/>
        <v>0</v>
      </c>
      <c r="BD54" s="64">
        <f t="shared" si="227"/>
        <v>0</v>
      </c>
      <c r="BE54" s="18">
        <f t="shared" si="130"/>
        <v>0</v>
      </c>
      <c r="BF54" s="18">
        <f t="shared" si="131"/>
        <v>0</v>
      </c>
      <c r="BG54" s="18">
        <f t="shared" si="132"/>
        <v>0</v>
      </c>
      <c r="BH54" s="18">
        <f t="shared" si="133"/>
        <v>0</v>
      </c>
      <c r="BI54" s="18">
        <f t="shared" si="134"/>
        <v>0</v>
      </c>
      <c r="BJ54" s="18">
        <f t="shared" si="228"/>
        <v>0</v>
      </c>
      <c r="BK54" s="18">
        <f t="shared" si="229"/>
        <v>0</v>
      </c>
      <c r="BL54" s="18">
        <f t="shared" si="230"/>
        <v>0</v>
      </c>
      <c r="BM54" s="18">
        <f t="shared" si="231"/>
        <v>0</v>
      </c>
      <c r="BN54" s="85">
        <f t="shared" si="232"/>
        <v>0</v>
      </c>
      <c r="BO54" s="147">
        <v>0</v>
      </c>
      <c r="BP54" s="64">
        <f t="shared" si="311"/>
        <v>0</v>
      </c>
      <c r="BQ54" s="64">
        <f t="shared" si="312"/>
        <v>0</v>
      </c>
      <c r="BR54" s="64">
        <f t="shared" si="313"/>
        <v>0</v>
      </c>
      <c r="BS54" s="64">
        <f t="shared" si="314"/>
        <v>0</v>
      </c>
      <c r="BT54" s="64">
        <f t="shared" si="136"/>
        <v>0</v>
      </c>
      <c r="BU54" s="64">
        <f t="shared" si="187"/>
        <v>0</v>
      </c>
      <c r="BV54" s="64">
        <f t="shared" si="188"/>
        <v>0</v>
      </c>
      <c r="BW54" s="64">
        <f t="shared" si="189"/>
        <v>0</v>
      </c>
      <c r="BX54" s="64">
        <f t="shared" si="190"/>
        <v>0</v>
      </c>
      <c r="BY54" s="64">
        <f t="shared" si="315"/>
        <v>0</v>
      </c>
      <c r="BZ54" s="64">
        <f t="shared" si="316"/>
        <v>0</v>
      </c>
      <c r="CA54" s="64">
        <f t="shared" si="317"/>
        <v>0</v>
      </c>
      <c r="CB54" s="64">
        <f t="shared" si="318"/>
        <v>0</v>
      </c>
      <c r="CC54" s="148">
        <f t="shared" si="319"/>
        <v>0</v>
      </c>
      <c r="CD54" s="147">
        <v>0</v>
      </c>
      <c r="CE54" s="64">
        <f t="shared" si="239"/>
        <v>0</v>
      </c>
      <c r="CF54" s="64">
        <f t="shared" si="240"/>
        <v>0</v>
      </c>
      <c r="CG54" s="64">
        <f t="shared" si="241"/>
        <v>0</v>
      </c>
      <c r="CH54" s="64">
        <f t="shared" si="242"/>
        <v>0</v>
      </c>
      <c r="CI54" s="64">
        <f t="shared" si="143"/>
        <v>0</v>
      </c>
      <c r="CJ54" s="64">
        <f t="shared" si="144"/>
        <v>0</v>
      </c>
      <c r="CK54" s="64">
        <f t="shared" si="145"/>
        <v>0</v>
      </c>
      <c r="CL54" s="64">
        <f t="shared" si="146"/>
        <v>0</v>
      </c>
      <c r="CM54" s="64">
        <f t="shared" si="147"/>
        <v>0</v>
      </c>
      <c r="CN54" s="64">
        <f t="shared" si="243"/>
        <v>0</v>
      </c>
      <c r="CO54" s="64">
        <f t="shared" si="244"/>
        <v>0</v>
      </c>
      <c r="CP54" s="64">
        <f t="shared" si="245"/>
        <v>0</v>
      </c>
      <c r="CQ54" s="64">
        <f t="shared" si="246"/>
        <v>0</v>
      </c>
      <c r="CR54" s="148">
        <f t="shared" si="247"/>
        <v>0</v>
      </c>
      <c r="CS54" s="147">
        <v>0</v>
      </c>
      <c r="CT54" s="64">
        <f t="shared" si="248"/>
        <v>0</v>
      </c>
      <c r="CU54" s="64">
        <f t="shared" si="249"/>
        <v>0</v>
      </c>
      <c r="CV54" s="64">
        <f t="shared" si="250"/>
        <v>0</v>
      </c>
      <c r="CW54" s="64">
        <f t="shared" si="251"/>
        <v>0</v>
      </c>
      <c r="CX54" s="64">
        <f t="shared" si="148"/>
        <v>0</v>
      </c>
      <c r="CY54" s="64">
        <f t="shared" si="149"/>
        <v>0</v>
      </c>
      <c r="CZ54" s="64">
        <f t="shared" si="150"/>
        <v>0</v>
      </c>
      <c r="DA54" s="64">
        <f t="shared" si="151"/>
        <v>0</v>
      </c>
      <c r="DB54" s="64">
        <f t="shared" si="152"/>
        <v>0</v>
      </c>
      <c r="DC54" s="64">
        <f t="shared" si="252"/>
        <v>0</v>
      </c>
      <c r="DD54" s="64">
        <f t="shared" si="253"/>
        <v>0</v>
      </c>
      <c r="DE54" s="64">
        <f t="shared" si="254"/>
        <v>0</v>
      </c>
      <c r="DF54" s="64">
        <f t="shared" si="255"/>
        <v>0</v>
      </c>
      <c r="DG54" s="148">
        <f t="shared" si="256"/>
        <v>0</v>
      </c>
      <c r="DH54" s="147">
        <v>0</v>
      </c>
      <c r="DI54" s="64">
        <f t="shared" si="257"/>
        <v>0</v>
      </c>
      <c r="DJ54" s="64">
        <f t="shared" si="258"/>
        <v>0</v>
      </c>
      <c r="DK54" s="64">
        <f t="shared" si="259"/>
        <v>0</v>
      </c>
      <c r="DL54" s="64">
        <f t="shared" si="260"/>
        <v>0</v>
      </c>
      <c r="DM54" s="64">
        <f t="shared" si="153"/>
        <v>0</v>
      </c>
      <c r="DN54" s="64">
        <f t="shared" si="154"/>
        <v>0</v>
      </c>
      <c r="DO54" s="64">
        <f t="shared" si="155"/>
        <v>0</v>
      </c>
      <c r="DP54" s="64">
        <f t="shared" si="156"/>
        <v>0</v>
      </c>
      <c r="DQ54" s="64">
        <f t="shared" si="157"/>
        <v>0</v>
      </c>
      <c r="DR54" s="64">
        <f t="shared" si="261"/>
        <v>0</v>
      </c>
      <c r="DS54" s="64">
        <f t="shared" si="262"/>
        <v>0</v>
      </c>
      <c r="DT54" s="64">
        <f t="shared" si="263"/>
        <v>0</v>
      </c>
      <c r="DU54" s="64">
        <f t="shared" si="264"/>
        <v>0</v>
      </c>
      <c r="DV54" s="148">
        <f t="shared" si="265"/>
        <v>0</v>
      </c>
      <c r="DW54" s="147">
        <v>0</v>
      </c>
      <c r="DX54" s="64">
        <f t="shared" si="266"/>
        <v>0</v>
      </c>
      <c r="DY54" s="64">
        <f t="shared" si="267"/>
        <v>0</v>
      </c>
      <c r="DZ54" s="64">
        <f t="shared" si="268"/>
        <v>0</v>
      </c>
      <c r="EA54" s="64">
        <f t="shared" si="269"/>
        <v>0</v>
      </c>
      <c r="EB54" s="64">
        <f t="shared" si="158"/>
        <v>0</v>
      </c>
      <c r="EC54" s="64">
        <f t="shared" si="159"/>
        <v>0</v>
      </c>
      <c r="ED54" s="64">
        <f t="shared" si="160"/>
        <v>0</v>
      </c>
      <c r="EE54" s="64">
        <f t="shared" si="161"/>
        <v>0</v>
      </c>
      <c r="EF54" s="64">
        <f t="shared" si="162"/>
        <v>0</v>
      </c>
      <c r="EG54" s="64">
        <f t="shared" si="270"/>
        <v>0</v>
      </c>
      <c r="EH54" s="64">
        <f t="shared" si="271"/>
        <v>0</v>
      </c>
      <c r="EI54" s="64">
        <f t="shared" si="272"/>
        <v>0</v>
      </c>
      <c r="EJ54" s="64">
        <f t="shared" si="273"/>
        <v>0</v>
      </c>
      <c r="EK54" s="148">
        <f t="shared" si="274"/>
        <v>0</v>
      </c>
      <c r="EL54" s="147">
        <v>0</v>
      </c>
      <c r="EM54" s="64">
        <f t="shared" si="275"/>
        <v>0</v>
      </c>
      <c r="EN54" s="64">
        <f t="shared" si="276"/>
        <v>0</v>
      </c>
      <c r="EO54" s="64">
        <f t="shared" si="277"/>
        <v>0</v>
      </c>
      <c r="EP54" s="64">
        <f t="shared" si="278"/>
        <v>0</v>
      </c>
      <c r="EQ54" s="64">
        <f t="shared" si="163"/>
        <v>0</v>
      </c>
      <c r="ER54" s="64">
        <f t="shared" si="164"/>
        <v>0</v>
      </c>
      <c r="ES54" s="64">
        <f t="shared" si="165"/>
        <v>0</v>
      </c>
      <c r="ET54" s="64">
        <f t="shared" si="166"/>
        <v>0</v>
      </c>
      <c r="EU54" s="64">
        <f t="shared" si="167"/>
        <v>0</v>
      </c>
      <c r="EV54" s="64">
        <f t="shared" si="279"/>
        <v>0</v>
      </c>
      <c r="EW54" s="64">
        <f t="shared" si="280"/>
        <v>0</v>
      </c>
      <c r="EX54" s="64">
        <f t="shared" si="281"/>
        <v>0</v>
      </c>
      <c r="EY54" s="64">
        <f t="shared" si="282"/>
        <v>0</v>
      </c>
      <c r="EZ54" s="148">
        <f t="shared" si="283"/>
        <v>0</v>
      </c>
      <c r="FA54" s="147">
        <v>0</v>
      </c>
      <c r="FB54" s="64">
        <f t="shared" si="284"/>
        <v>0</v>
      </c>
      <c r="FC54" s="64">
        <f t="shared" si="285"/>
        <v>0</v>
      </c>
      <c r="FD54" s="64">
        <f t="shared" si="286"/>
        <v>0</v>
      </c>
      <c r="FE54" s="64">
        <f t="shared" si="287"/>
        <v>0</v>
      </c>
      <c r="FF54" s="64">
        <f t="shared" si="168"/>
        <v>0</v>
      </c>
      <c r="FG54" s="64">
        <f t="shared" si="169"/>
        <v>0</v>
      </c>
      <c r="FH54" s="64">
        <f t="shared" si="170"/>
        <v>0</v>
      </c>
      <c r="FI54" s="64">
        <f t="shared" si="171"/>
        <v>0</v>
      </c>
      <c r="FJ54" s="64">
        <f t="shared" si="172"/>
        <v>0</v>
      </c>
      <c r="FK54" s="64">
        <f t="shared" si="288"/>
        <v>0</v>
      </c>
      <c r="FL54" s="64">
        <f t="shared" si="289"/>
        <v>0</v>
      </c>
      <c r="FM54" s="64">
        <f t="shared" si="290"/>
        <v>0</v>
      </c>
      <c r="FN54" s="64">
        <f t="shared" si="291"/>
        <v>0</v>
      </c>
      <c r="FO54" s="148">
        <f t="shared" si="292"/>
        <v>0</v>
      </c>
      <c r="FP54" s="147">
        <v>0</v>
      </c>
      <c r="FQ54" s="64">
        <f t="shared" si="293"/>
        <v>0</v>
      </c>
      <c r="FR54" s="64">
        <f t="shared" si="294"/>
        <v>0</v>
      </c>
      <c r="FS54" s="64">
        <f t="shared" si="295"/>
        <v>0</v>
      </c>
      <c r="FT54" s="64">
        <f t="shared" si="296"/>
        <v>0</v>
      </c>
      <c r="FU54" s="64">
        <f t="shared" si="173"/>
        <v>0</v>
      </c>
      <c r="FV54" s="64">
        <f t="shared" si="174"/>
        <v>0</v>
      </c>
      <c r="FW54" s="64">
        <f t="shared" si="175"/>
        <v>0</v>
      </c>
      <c r="FX54" s="64">
        <f t="shared" si="176"/>
        <v>0</v>
      </c>
      <c r="FY54" s="64">
        <f t="shared" si="177"/>
        <v>0</v>
      </c>
      <c r="FZ54" s="64">
        <f t="shared" si="297"/>
        <v>0</v>
      </c>
      <c r="GA54" s="64">
        <f t="shared" si="298"/>
        <v>0</v>
      </c>
      <c r="GB54" s="64">
        <f t="shared" si="299"/>
        <v>0</v>
      </c>
      <c r="GC54" s="64">
        <f t="shared" si="300"/>
        <v>0</v>
      </c>
      <c r="GD54" s="148">
        <f t="shared" si="301"/>
        <v>0</v>
      </c>
      <c r="GE54" s="147">
        <v>0</v>
      </c>
      <c r="GF54" s="64">
        <f t="shared" si="302"/>
        <v>0</v>
      </c>
      <c r="GG54" s="64">
        <f t="shared" si="303"/>
        <v>0</v>
      </c>
      <c r="GH54" s="64">
        <f t="shared" si="304"/>
        <v>0</v>
      </c>
      <c r="GI54" s="64">
        <f t="shared" si="305"/>
        <v>0</v>
      </c>
      <c r="GJ54" s="64">
        <f t="shared" si="178"/>
        <v>0</v>
      </c>
      <c r="GK54" s="64">
        <f t="shared" si="179"/>
        <v>0</v>
      </c>
      <c r="GL54" s="64">
        <f t="shared" si="180"/>
        <v>0</v>
      </c>
      <c r="GM54" s="64">
        <f t="shared" si="181"/>
        <v>0</v>
      </c>
      <c r="GN54" s="64">
        <f t="shared" si="182"/>
        <v>0</v>
      </c>
      <c r="GO54" s="64">
        <f t="shared" si="306"/>
        <v>0</v>
      </c>
      <c r="GP54" s="64">
        <f t="shared" si="307"/>
        <v>0</v>
      </c>
      <c r="GQ54" s="64">
        <f t="shared" si="308"/>
        <v>0</v>
      </c>
      <c r="GR54" s="64">
        <f t="shared" si="309"/>
        <v>0</v>
      </c>
      <c r="GS54" s="148">
        <f t="shared" si="310"/>
        <v>0</v>
      </c>
    </row>
    <row r="55" spans="1:201" x14ac:dyDescent="0.2">
      <c r="A55" s="104">
        <v>49</v>
      </c>
      <c r="B55" s="3" t="s">
        <v>76</v>
      </c>
      <c r="C55" s="71">
        <v>441457</v>
      </c>
      <c r="D55" s="71">
        <v>381037</v>
      </c>
      <c r="E55" s="71">
        <f t="shared" si="195"/>
        <v>0.53672975122006972</v>
      </c>
      <c r="F55" s="105">
        <f t="shared" si="196"/>
        <v>0.46327024877993028</v>
      </c>
      <c r="G55" s="147">
        <v>0</v>
      </c>
      <c r="H55" s="64">
        <f t="shared" si="197"/>
        <v>0</v>
      </c>
      <c r="I55" s="64">
        <f t="shared" si="198"/>
        <v>0</v>
      </c>
      <c r="J55" s="64">
        <f t="shared" si="199"/>
        <v>0</v>
      </c>
      <c r="K55" s="64">
        <f t="shared" si="200"/>
        <v>0</v>
      </c>
      <c r="L55" s="64">
        <f t="shared" si="115"/>
        <v>0</v>
      </c>
      <c r="M55" s="64">
        <f t="shared" si="116"/>
        <v>0</v>
      </c>
      <c r="N55" s="64">
        <f t="shared" si="117"/>
        <v>0</v>
      </c>
      <c r="O55" s="64">
        <f t="shared" si="118"/>
        <v>0</v>
      </c>
      <c r="P55" s="64">
        <f t="shared" si="119"/>
        <v>0</v>
      </c>
      <c r="Q55" s="64">
        <f t="shared" si="201"/>
        <v>0</v>
      </c>
      <c r="R55" s="64">
        <f t="shared" si="202"/>
        <v>0</v>
      </c>
      <c r="S55" s="64">
        <f t="shared" si="203"/>
        <v>0</v>
      </c>
      <c r="T55" s="64">
        <f t="shared" si="204"/>
        <v>0</v>
      </c>
      <c r="U55" s="148">
        <f t="shared" si="205"/>
        <v>0</v>
      </c>
      <c r="V55" s="147">
        <v>0</v>
      </c>
      <c r="W55" s="64">
        <f t="shared" si="206"/>
        <v>0</v>
      </c>
      <c r="X55" s="64">
        <f t="shared" si="207"/>
        <v>0</v>
      </c>
      <c r="Y55" s="64">
        <f t="shared" si="208"/>
        <v>0</v>
      </c>
      <c r="Z55" s="64">
        <f t="shared" si="209"/>
        <v>0</v>
      </c>
      <c r="AA55" s="64">
        <f t="shared" si="120"/>
        <v>0</v>
      </c>
      <c r="AB55" s="64">
        <f t="shared" si="121"/>
        <v>0</v>
      </c>
      <c r="AC55" s="64">
        <f t="shared" si="122"/>
        <v>0</v>
      </c>
      <c r="AD55" s="64">
        <f t="shared" si="123"/>
        <v>0</v>
      </c>
      <c r="AE55" s="64">
        <f t="shared" si="124"/>
        <v>0</v>
      </c>
      <c r="AF55" s="64">
        <f t="shared" si="210"/>
        <v>0</v>
      </c>
      <c r="AG55" s="64">
        <f t="shared" si="211"/>
        <v>0</v>
      </c>
      <c r="AH55" s="64">
        <f t="shared" si="212"/>
        <v>0</v>
      </c>
      <c r="AI55" s="64">
        <f t="shared" si="213"/>
        <v>0</v>
      </c>
      <c r="AJ55" s="148">
        <f t="shared" si="214"/>
        <v>0</v>
      </c>
      <c r="AK55" s="147">
        <v>0</v>
      </c>
      <c r="AL55" s="64">
        <f t="shared" si="215"/>
        <v>0</v>
      </c>
      <c r="AM55" s="64">
        <f t="shared" si="216"/>
        <v>0</v>
      </c>
      <c r="AN55" s="64">
        <f t="shared" si="217"/>
        <v>0</v>
      </c>
      <c r="AO55" s="64">
        <f t="shared" si="218"/>
        <v>0</v>
      </c>
      <c r="AP55" s="64">
        <f t="shared" si="125"/>
        <v>0</v>
      </c>
      <c r="AQ55" s="64">
        <f t="shared" si="126"/>
        <v>0</v>
      </c>
      <c r="AR55" s="64">
        <f t="shared" si="127"/>
        <v>0</v>
      </c>
      <c r="AS55" s="64">
        <f t="shared" si="128"/>
        <v>0</v>
      </c>
      <c r="AT55" s="64">
        <f t="shared" si="129"/>
        <v>0</v>
      </c>
      <c r="AU55" s="64">
        <f t="shared" si="219"/>
        <v>0</v>
      </c>
      <c r="AV55" s="64">
        <f t="shared" si="220"/>
        <v>0</v>
      </c>
      <c r="AW55" s="64">
        <f t="shared" si="221"/>
        <v>0</v>
      </c>
      <c r="AX55" s="64">
        <f t="shared" si="222"/>
        <v>0</v>
      </c>
      <c r="AY55" s="148">
        <f t="shared" si="223"/>
        <v>0</v>
      </c>
      <c r="AZ55" s="147">
        <v>0</v>
      </c>
      <c r="BA55" s="64">
        <f t="shared" si="224"/>
        <v>0</v>
      </c>
      <c r="BB55" s="64">
        <f t="shared" si="225"/>
        <v>0</v>
      </c>
      <c r="BC55" s="64">
        <f t="shared" si="226"/>
        <v>0</v>
      </c>
      <c r="BD55" s="64">
        <f t="shared" si="227"/>
        <v>0</v>
      </c>
      <c r="BE55" s="18">
        <f t="shared" si="130"/>
        <v>0</v>
      </c>
      <c r="BF55" s="18">
        <f t="shared" si="131"/>
        <v>0</v>
      </c>
      <c r="BG55" s="18">
        <f t="shared" si="132"/>
        <v>0</v>
      </c>
      <c r="BH55" s="18">
        <f t="shared" si="133"/>
        <v>0</v>
      </c>
      <c r="BI55" s="18">
        <f t="shared" si="134"/>
        <v>0</v>
      </c>
      <c r="BJ55" s="18">
        <f t="shared" si="228"/>
        <v>0</v>
      </c>
      <c r="BK55" s="18">
        <f t="shared" si="229"/>
        <v>0</v>
      </c>
      <c r="BL55" s="18">
        <f t="shared" si="230"/>
        <v>0</v>
      </c>
      <c r="BM55" s="18">
        <f t="shared" si="231"/>
        <v>0</v>
      </c>
      <c r="BN55" s="85">
        <f t="shared" si="232"/>
        <v>0</v>
      </c>
      <c r="BO55" s="147">
        <v>0</v>
      </c>
      <c r="BP55" s="64">
        <f t="shared" si="311"/>
        <v>0</v>
      </c>
      <c r="BQ55" s="64">
        <f t="shared" si="312"/>
        <v>0</v>
      </c>
      <c r="BR55" s="64">
        <f t="shared" si="313"/>
        <v>0</v>
      </c>
      <c r="BS55" s="64">
        <f t="shared" si="314"/>
        <v>0</v>
      </c>
      <c r="BT55" s="64">
        <f t="shared" si="136"/>
        <v>0</v>
      </c>
      <c r="BU55" s="64">
        <f t="shared" si="187"/>
        <v>0</v>
      </c>
      <c r="BV55" s="64">
        <f t="shared" si="188"/>
        <v>0</v>
      </c>
      <c r="BW55" s="64">
        <f t="shared" si="189"/>
        <v>0</v>
      </c>
      <c r="BX55" s="64">
        <f t="shared" si="190"/>
        <v>0</v>
      </c>
      <c r="BY55" s="64">
        <f t="shared" si="315"/>
        <v>0</v>
      </c>
      <c r="BZ55" s="64">
        <f t="shared" si="316"/>
        <v>0</v>
      </c>
      <c r="CA55" s="64">
        <f t="shared" si="317"/>
        <v>0</v>
      </c>
      <c r="CB55" s="64">
        <f t="shared" si="318"/>
        <v>0</v>
      </c>
      <c r="CC55" s="148">
        <f t="shared" si="319"/>
        <v>0</v>
      </c>
      <c r="CD55" s="147">
        <v>0</v>
      </c>
      <c r="CE55" s="64">
        <f t="shared" si="239"/>
        <v>0</v>
      </c>
      <c r="CF55" s="64">
        <f t="shared" si="240"/>
        <v>0</v>
      </c>
      <c r="CG55" s="64">
        <f t="shared" si="241"/>
        <v>0</v>
      </c>
      <c r="CH55" s="64">
        <f t="shared" si="242"/>
        <v>0</v>
      </c>
      <c r="CI55" s="64">
        <f t="shared" si="143"/>
        <v>0</v>
      </c>
      <c r="CJ55" s="64">
        <f t="shared" si="144"/>
        <v>0</v>
      </c>
      <c r="CK55" s="64">
        <f t="shared" si="145"/>
        <v>0</v>
      </c>
      <c r="CL55" s="64">
        <f t="shared" si="146"/>
        <v>0</v>
      </c>
      <c r="CM55" s="64">
        <f t="shared" si="147"/>
        <v>0</v>
      </c>
      <c r="CN55" s="64">
        <f t="shared" si="243"/>
        <v>0</v>
      </c>
      <c r="CO55" s="64">
        <f t="shared" si="244"/>
        <v>0</v>
      </c>
      <c r="CP55" s="64">
        <f t="shared" si="245"/>
        <v>0</v>
      </c>
      <c r="CQ55" s="64">
        <f t="shared" si="246"/>
        <v>0</v>
      </c>
      <c r="CR55" s="148">
        <f t="shared" si="247"/>
        <v>0</v>
      </c>
      <c r="CS55" s="147">
        <v>0</v>
      </c>
      <c r="CT55" s="64">
        <f t="shared" si="248"/>
        <v>0</v>
      </c>
      <c r="CU55" s="64">
        <f t="shared" si="249"/>
        <v>0</v>
      </c>
      <c r="CV55" s="64">
        <f t="shared" si="250"/>
        <v>0</v>
      </c>
      <c r="CW55" s="64">
        <f t="shared" si="251"/>
        <v>0</v>
      </c>
      <c r="CX55" s="64">
        <f t="shared" si="148"/>
        <v>0</v>
      </c>
      <c r="CY55" s="64">
        <f t="shared" si="149"/>
        <v>0</v>
      </c>
      <c r="CZ55" s="64">
        <f t="shared" si="150"/>
        <v>0</v>
      </c>
      <c r="DA55" s="64">
        <f t="shared" si="151"/>
        <v>0</v>
      </c>
      <c r="DB55" s="64">
        <f t="shared" si="152"/>
        <v>0</v>
      </c>
      <c r="DC55" s="64">
        <f t="shared" si="252"/>
        <v>0</v>
      </c>
      <c r="DD55" s="64">
        <f t="shared" si="253"/>
        <v>0</v>
      </c>
      <c r="DE55" s="64">
        <f t="shared" si="254"/>
        <v>0</v>
      </c>
      <c r="DF55" s="64">
        <f t="shared" si="255"/>
        <v>0</v>
      </c>
      <c r="DG55" s="148">
        <f t="shared" si="256"/>
        <v>0</v>
      </c>
      <c r="DH55" s="147">
        <v>0</v>
      </c>
      <c r="DI55" s="64">
        <f t="shared" si="257"/>
        <v>0</v>
      </c>
      <c r="DJ55" s="64">
        <f t="shared" si="258"/>
        <v>0</v>
      </c>
      <c r="DK55" s="64">
        <f t="shared" si="259"/>
        <v>0</v>
      </c>
      <c r="DL55" s="64">
        <f t="shared" si="260"/>
        <v>0</v>
      </c>
      <c r="DM55" s="64">
        <f t="shared" si="153"/>
        <v>0</v>
      </c>
      <c r="DN55" s="64">
        <f t="shared" si="154"/>
        <v>0</v>
      </c>
      <c r="DO55" s="64">
        <f t="shared" si="155"/>
        <v>0</v>
      </c>
      <c r="DP55" s="64">
        <f t="shared" si="156"/>
        <v>0</v>
      </c>
      <c r="DQ55" s="64">
        <f t="shared" si="157"/>
        <v>0</v>
      </c>
      <c r="DR55" s="64">
        <f t="shared" si="261"/>
        <v>0</v>
      </c>
      <c r="DS55" s="64">
        <f t="shared" si="262"/>
        <v>0</v>
      </c>
      <c r="DT55" s="64">
        <f t="shared" si="263"/>
        <v>0</v>
      </c>
      <c r="DU55" s="64">
        <f t="shared" si="264"/>
        <v>0</v>
      </c>
      <c r="DV55" s="148">
        <f t="shared" si="265"/>
        <v>0</v>
      </c>
      <c r="DW55" s="147">
        <v>0</v>
      </c>
      <c r="DX55" s="64">
        <f t="shared" si="266"/>
        <v>0</v>
      </c>
      <c r="DY55" s="64">
        <f t="shared" si="267"/>
        <v>0</v>
      </c>
      <c r="DZ55" s="64">
        <f t="shared" si="268"/>
        <v>0</v>
      </c>
      <c r="EA55" s="64">
        <f t="shared" si="269"/>
        <v>0</v>
      </c>
      <c r="EB55" s="64">
        <f t="shared" si="158"/>
        <v>0</v>
      </c>
      <c r="EC55" s="64">
        <f t="shared" si="159"/>
        <v>0</v>
      </c>
      <c r="ED55" s="64">
        <f t="shared" si="160"/>
        <v>0</v>
      </c>
      <c r="EE55" s="64">
        <f t="shared" si="161"/>
        <v>0</v>
      </c>
      <c r="EF55" s="64">
        <f t="shared" si="162"/>
        <v>0</v>
      </c>
      <c r="EG55" s="64">
        <f t="shared" si="270"/>
        <v>0</v>
      </c>
      <c r="EH55" s="64">
        <f t="shared" si="271"/>
        <v>0</v>
      </c>
      <c r="EI55" s="64">
        <f t="shared" si="272"/>
        <v>0</v>
      </c>
      <c r="EJ55" s="64">
        <f t="shared" si="273"/>
        <v>0</v>
      </c>
      <c r="EK55" s="148">
        <f t="shared" si="274"/>
        <v>0</v>
      </c>
      <c r="EL55" s="147">
        <v>0</v>
      </c>
      <c r="EM55" s="64">
        <f t="shared" si="275"/>
        <v>0</v>
      </c>
      <c r="EN55" s="64">
        <f t="shared" si="276"/>
        <v>0</v>
      </c>
      <c r="EO55" s="64">
        <f t="shared" si="277"/>
        <v>0</v>
      </c>
      <c r="EP55" s="64">
        <f t="shared" si="278"/>
        <v>0</v>
      </c>
      <c r="EQ55" s="64">
        <f t="shared" si="163"/>
        <v>0</v>
      </c>
      <c r="ER55" s="64">
        <f t="shared" si="164"/>
        <v>0</v>
      </c>
      <c r="ES55" s="64">
        <f t="shared" si="165"/>
        <v>0</v>
      </c>
      <c r="ET55" s="64">
        <f t="shared" si="166"/>
        <v>0</v>
      </c>
      <c r="EU55" s="64">
        <f t="shared" si="167"/>
        <v>0</v>
      </c>
      <c r="EV55" s="64">
        <f t="shared" si="279"/>
        <v>0</v>
      </c>
      <c r="EW55" s="64">
        <f t="shared" si="280"/>
        <v>0</v>
      </c>
      <c r="EX55" s="64">
        <f t="shared" si="281"/>
        <v>0</v>
      </c>
      <c r="EY55" s="64">
        <f t="shared" si="282"/>
        <v>0</v>
      </c>
      <c r="EZ55" s="148">
        <f t="shared" si="283"/>
        <v>0</v>
      </c>
      <c r="FA55" s="147">
        <v>0</v>
      </c>
      <c r="FB55" s="64">
        <f t="shared" si="284"/>
        <v>0</v>
      </c>
      <c r="FC55" s="64">
        <f t="shared" si="285"/>
        <v>0</v>
      </c>
      <c r="FD55" s="64">
        <f t="shared" si="286"/>
        <v>0</v>
      </c>
      <c r="FE55" s="64">
        <f t="shared" si="287"/>
        <v>0</v>
      </c>
      <c r="FF55" s="64">
        <f t="shared" si="168"/>
        <v>0</v>
      </c>
      <c r="FG55" s="64">
        <f t="shared" si="169"/>
        <v>0</v>
      </c>
      <c r="FH55" s="64">
        <f t="shared" si="170"/>
        <v>0</v>
      </c>
      <c r="FI55" s="64">
        <f t="shared" si="171"/>
        <v>0</v>
      </c>
      <c r="FJ55" s="64">
        <f t="shared" si="172"/>
        <v>0</v>
      </c>
      <c r="FK55" s="64">
        <f t="shared" si="288"/>
        <v>0</v>
      </c>
      <c r="FL55" s="64">
        <f t="shared" si="289"/>
        <v>0</v>
      </c>
      <c r="FM55" s="64">
        <f t="shared" si="290"/>
        <v>0</v>
      </c>
      <c r="FN55" s="64">
        <f t="shared" si="291"/>
        <v>0</v>
      </c>
      <c r="FO55" s="148">
        <f t="shared" si="292"/>
        <v>0</v>
      </c>
      <c r="FP55" s="147">
        <v>0</v>
      </c>
      <c r="FQ55" s="64">
        <f t="shared" si="293"/>
        <v>0</v>
      </c>
      <c r="FR55" s="64">
        <f t="shared" si="294"/>
        <v>0</v>
      </c>
      <c r="FS55" s="64">
        <f t="shared" si="295"/>
        <v>0</v>
      </c>
      <c r="FT55" s="64">
        <f t="shared" si="296"/>
        <v>0</v>
      </c>
      <c r="FU55" s="64">
        <f t="shared" si="173"/>
        <v>0</v>
      </c>
      <c r="FV55" s="64">
        <f t="shared" si="174"/>
        <v>0</v>
      </c>
      <c r="FW55" s="64">
        <f t="shared" si="175"/>
        <v>0</v>
      </c>
      <c r="FX55" s="64">
        <f t="shared" si="176"/>
        <v>0</v>
      </c>
      <c r="FY55" s="64">
        <f t="shared" si="177"/>
        <v>0</v>
      </c>
      <c r="FZ55" s="64">
        <f t="shared" si="297"/>
        <v>0</v>
      </c>
      <c r="GA55" s="64">
        <f t="shared" si="298"/>
        <v>0</v>
      </c>
      <c r="GB55" s="64">
        <f t="shared" si="299"/>
        <v>0</v>
      </c>
      <c r="GC55" s="64">
        <f t="shared" si="300"/>
        <v>0</v>
      </c>
      <c r="GD55" s="148">
        <f t="shared" si="301"/>
        <v>0</v>
      </c>
      <c r="GE55" s="147">
        <v>0</v>
      </c>
      <c r="GF55" s="64">
        <f t="shared" si="302"/>
        <v>0</v>
      </c>
      <c r="GG55" s="64">
        <f t="shared" si="303"/>
        <v>0</v>
      </c>
      <c r="GH55" s="64">
        <f t="shared" si="304"/>
        <v>0</v>
      </c>
      <c r="GI55" s="64">
        <f t="shared" si="305"/>
        <v>0</v>
      </c>
      <c r="GJ55" s="64">
        <f t="shared" si="178"/>
        <v>0</v>
      </c>
      <c r="GK55" s="64">
        <f t="shared" si="179"/>
        <v>0</v>
      </c>
      <c r="GL55" s="64">
        <f t="shared" si="180"/>
        <v>0</v>
      </c>
      <c r="GM55" s="64">
        <f t="shared" si="181"/>
        <v>0</v>
      </c>
      <c r="GN55" s="64">
        <f t="shared" si="182"/>
        <v>0</v>
      </c>
      <c r="GO55" s="64">
        <f t="shared" si="306"/>
        <v>0</v>
      </c>
      <c r="GP55" s="64">
        <f t="shared" si="307"/>
        <v>0</v>
      </c>
      <c r="GQ55" s="64">
        <f t="shared" si="308"/>
        <v>0</v>
      </c>
      <c r="GR55" s="64">
        <f t="shared" si="309"/>
        <v>0</v>
      </c>
      <c r="GS55" s="148">
        <f t="shared" si="310"/>
        <v>0</v>
      </c>
    </row>
    <row r="56" spans="1:201" x14ac:dyDescent="0.2">
      <c r="A56" s="104">
        <v>50</v>
      </c>
      <c r="B56" s="3" t="s">
        <v>41</v>
      </c>
      <c r="C56" s="71">
        <v>441457</v>
      </c>
      <c r="D56" s="71">
        <v>381037</v>
      </c>
      <c r="E56" s="71">
        <f t="shared" si="195"/>
        <v>0.53672975122006972</v>
      </c>
      <c r="F56" s="105">
        <f t="shared" si="196"/>
        <v>0.46327024877993028</v>
      </c>
      <c r="G56" s="147">
        <v>0</v>
      </c>
      <c r="H56" s="64">
        <f t="shared" si="197"/>
        <v>0</v>
      </c>
      <c r="I56" s="64">
        <f t="shared" si="198"/>
        <v>0</v>
      </c>
      <c r="J56" s="64">
        <f t="shared" si="199"/>
        <v>0</v>
      </c>
      <c r="K56" s="64">
        <f t="shared" si="200"/>
        <v>0</v>
      </c>
      <c r="L56" s="64">
        <f t="shared" si="115"/>
        <v>0</v>
      </c>
      <c r="M56" s="64">
        <f t="shared" si="116"/>
        <v>0</v>
      </c>
      <c r="N56" s="64">
        <f t="shared" si="117"/>
        <v>0</v>
      </c>
      <c r="O56" s="64">
        <f t="shared" si="118"/>
        <v>0</v>
      </c>
      <c r="P56" s="64">
        <f t="shared" si="119"/>
        <v>0</v>
      </c>
      <c r="Q56" s="64">
        <f t="shared" si="201"/>
        <v>0</v>
      </c>
      <c r="R56" s="64">
        <f t="shared" si="202"/>
        <v>0</v>
      </c>
      <c r="S56" s="64">
        <f t="shared" si="203"/>
        <v>0</v>
      </c>
      <c r="T56" s="64">
        <f t="shared" si="204"/>
        <v>0</v>
      </c>
      <c r="U56" s="148">
        <f t="shared" si="205"/>
        <v>0</v>
      </c>
      <c r="V56" s="147">
        <v>0</v>
      </c>
      <c r="W56" s="64">
        <f t="shared" si="206"/>
        <v>0</v>
      </c>
      <c r="X56" s="64">
        <f t="shared" si="207"/>
        <v>0</v>
      </c>
      <c r="Y56" s="64">
        <f t="shared" si="208"/>
        <v>0</v>
      </c>
      <c r="Z56" s="64">
        <f t="shared" si="209"/>
        <v>0</v>
      </c>
      <c r="AA56" s="64">
        <f t="shared" si="120"/>
        <v>0</v>
      </c>
      <c r="AB56" s="64">
        <f t="shared" si="121"/>
        <v>0</v>
      </c>
      <c r="AC56" s="64">
        <f t="shared" si="122"/>
        <v>0</v>
      </c>
      <c r="AD56" s="64">
        <f t="shared" si="123"/>
        <v>0</v>
      </c>
      <c r="AE56" s="64">
        <f t="shared" si="124"/>
        <v>0</v>
      </c>
      <c r="AF56" s="64">
        <f t="shared" si="210"/>
        <v>0</v>
      </c>
      <c r="AG56" s="64">
        <f t="shared" si="211"/>
        <v>0</v>
      </c>
      <c r="AH56" s="64">
        <f t="shared" si="212"/>
        <v>0</v>
      </c>
      <c r="AI56" s="64">
        <f t="shared" si="213"/>
        <v>0</v>
      </c>
      <c r="AJ56" s="148">
        <f t="shared" si="214"/>
        <v>0</v>
      </c>
      <c r="AK56" s="147">
        <v>0</v>
      </c>
      <c r="AL56" s="64">
        <f t="shared" si="215"/>
        <v>0</v>
      </c>
      <c r="AM56" s="64">
        <f t="shared" si="216"/>
        <v>0</v>
      </c>
      <c r="AN56" s="64">
        <f t="shared" si="217"/>
        <v>0</v>
      </c>
      <c r="AO56" s="64">
        <f t="shared" si="218"/>
        <v>0</v>
      </c>
      <c r="AP56" s="64">
        <f t="shared" si="125"/>
        <v>0</v>
      </c>
      <c r="AQ56" s="64">
        <f t="shared" si="126"/>
        <v>0</v>
      </c>
      <c r="AR56" s="64">
        <f t="shared" si="127"/>
        <v>0</v>
      </c>
      <c r="AS56" s="64">
        <f t="shared" si="128"/>
        <v>0</v>
      </c>
      <c r="AT56" s="64">
        <f t="shared" si="129"/>
        <v>0</v>
      </c>
      <c r="AU56" s="64">
        <f t="shared" si="219"/>
        <v>0</v>
      </c>
      <c r="AV56" s="64">
        <f t="shared" si="220"/>
        <v>0</v>
      </c>
      <c r="AW56" s="64">
        <f t="shared" si="221"/>
        <v>0</v>
      </c>
      <c r="AX56" s="64">
        <f t="shared" si="222"/>
        <v>0</v>
      </c>
      <c r="AY56" s="148">
        <f t="shared" si="223"/>
        <v>0</v>
      </c>
      <c r="AZ56" s="147">
        <v>0</v>
      </c>
      <c r="BA56" s="64">
        <f t="shared" si="224"/>
        <v>0</v>
      </c>
      <c r="BB56" s="64">
        <f t="shared" si="225"/>
        <v>0</v>
      </c>
      <c r="BC56" s="64">
        <f t="shared" si="226"/>
        <v>0</v>
      </c>
      <c r="BD56" s="64">
        <f t="shared" si="227"/>
        <v>0</v>
      </c>
      <c r="BE56" s="18">
        <f t="shared" si="130"/>
        <v>0</v>
      </c>
      <c r="BF56" s="18">
        <f t="shared" si="131"/>
        <v>0</v>
      </c>
      <c r="BG56" s="18">
        <f t="shared" si="132"/>
        <v>0</v>
      </c>
      <c r="BH56" s="18">
        <f t="shared" si="133"/>
        <v>0</v>
      </c>
      <c r="BI56" s="18">
        <f t="shared" si="134"/>
        <v>0</v>
      </c>
      <c r="BJ56" s="18">
        <f t="shared" si="228"/>
        <v>0</v>
      </c>
      <c r="BK56" s="18">
        <f t="shared" si="229"/>
        <v>0</v>
      </c>
      <c r="BL56" s="18">
        <f t="shared" si="230"/>
        <v>0</v>
      </c>
      <c r="BM56" s="18">
        <f t="shared" si="231"/>
        <v>0</v>
      </c>
      <c r="BN56" s="85">
        <f t="shared" si="232"/>
        <v>0</v>
      </c>
      <c r="BO56" s="147">
        <v>0</v>
      </c>
      <c r="BP56" s="64">
        <f t="shared" si="311"/>
        <v>0</v>
      </c>
      <c r="BQ56" s="64">
        <f t="shared" si="312"/>
        <v>0</v>
      </c>
      <c r="BR56" s="64">
        <f t="shared" si="313"/>
        <v>0</v>
      </c>
      <c r="BS56" s="64">
        <f t="shared" si="314"/>
        <v>0</v>
      </c>
      <c r="BT56" s="64">
        <f t="shared" si="136"/>
        <v>0</v>
      </c>
      <c r="BU56" s="64">
        <f t="shared" si="187"/>
        <v>0</v>
      </c>
      <c r="BV56" s="64">
        <f t="shared" si="188"/>
        <v>0</v>
      </c>
      <c r="BW56" s="64">
        <f t="shared" si="189"/>
        <v>0</v>
      </c>
      <c r="BX56" s="64">
        <f t="shared" si="190"/>
        <v>0</v>
      </c>
      <c r="BY56" s="64">
        <f t="shared" si="315"/>
        <v>0</v>
      </c>
      <c r="BZ56" s="64">
        <f t="shared" si="316"/>
        <v>0</v>
      </c>
      <c r="CA56" s="64">
        <f t="shared" si="317"/>
        <v>0</v>
      </c>
      <c r="CB56" s="64">
        <f t="shared" si="318"/>
        <v>0</v>
      </c>
      <c r="CC56" s="148">
        <f t="shared" si="319"/>
        <v>0</v>
      </c>
      <c r="CD56" s="147">
        <v>6943462.959999999</v>
      </c>
      <c r="CE56" s="64">
        <f t="shared" si="239"/>
        <v>1735866</v>
      </c>
      <c r="CF56" s="64">
        <f t="shared" si="240"/>
        <v>1735866</v>
      </c>
      <c r="CG56" s="64">
        <f t="shared" si="241"/>
        <v>1735866</v>
      </c>
      <c r="CH56" s="64">
        <f t="shared" si="242"/>
        <v>1735864.959999999</v>
      </c>
      <c r="CI56" s="64">
        <f t="shared" si="143"/>
        <v>3726763</v>
      </c>
      <c r="CJ56" s="64">
        <f t="shared" si="144"/>
        <v>931691</v>
      </c>
      <c r="CK56" s="64">
        <f t="shared" si="145"/>
        <v>931691</v>
      </c>
      <c r="CL56" s="64">
        <f t="shared" si="146"/>
        <v>931691</v>
      </c>
      <c r="CM56" s="64">
        <f t="shared" si="147"/>
        <v>931690</v>
      </c>
      <c r="CN56" s="64">
        <f t="shared" si="243"/>
        <v>3216699.959999999</v>
      </c>
      <c r="CO56" s="64">
        <f t="shared" si="244"/>
        <v>804175</v>
      </c>
      <c r="CP56" s="64">
        <f t="shared" si="245"/>
        <v>804175</v>
      </c>
      <c r="CQ56" s="64">
        <f t="shared" si="246"/>
        <v>804175</v>
      </c>
      <c r="CR56" s="148">
        <f t="shared" si="247"/>
        <v>804174.95999999903</v>
      </c>
      <c r="CS56" s="147">
        <v>0</v>
      </c>
      <c r="CT56" s="64">
        <f t="shared" si="248"/>
        <v>0</v>
      </c>
      <c r="CU56" s="64">
        <f t="shared" si="249"/>
        <v>0</v>
      </c>
      <c r="CV56" s="64">
        <f t="shared" si="250"/>
        <v>0</v>
      </c>
      <c r="CW56" s="64">
        <f t="shared" si="251"/>
        <v>0</v>
      </c>
      <c r="CX56" s="64">
        <f t="shared" si="148"/>
        <v>0</v>
      </c>
      <c r="CY56" s="64">
        <f t="shared" si="149"/>
        <v>0</v>
      </c>
      <c r="CZ56" s="64">
        <f t="shared" si="150"/>
        <v>0</v>
      </c>
      <c r="DA56" s="64">
        <f t="shared" si="151"/>
        <v>0</v>
      </c>
      <c r="DB56" s="64">
        <f t="shared" si="152"/>
        <v>0</v>
      </c>
      <c r="DC56" s="64">
        <f t="shared" si="252"/>
        <v>0</v>
      </c>
      <c r="DD56" s="64">
        <f t="shared" si="253"/>
        <v>0</v>
      </c>
      <c r="DE56" s="64">
        <f t="shared" si="254"/>
        <v>0</v>
      </c>
      <c r="DF56" s="64">
        <f t="shared" si="255"/>
        <v>0</v>
      </c>
      <c r="DG56" s="148">
        <f t="shared" si="256"/>
        <v>0</v>
      </c>
      <c r="DH56" s="147">
        <v>0</v>
      </c>
      <c r="DI56" s="64">
        <f t="shared" si="257"/>
        <v>0</v>
      </c>
      <c r="DJ56" s="64">
        <f t="shared" si="258"/>
        <v>0</v>
      </c>
      <c r="DK56" s="64">
        <f t="shared" si="259"/>
        <v>0</v>
      </c>
      <c r="DL56" s="64">
        <f t="shared" si="260"/>
        <v>0</v>
      </c>
      <c r="DM56" s="64">
        <f t="shared" si="153"/>
        <v>0</v>
      </c>
      <c r="DN56" s="64">
        <f t="shared" si="154"/>
        <v>0</v>
      </c>
      <c r="DO56" s="64">
        <f t="shared" si="155"/>
        <v>0</v>
      </c>
      <c r="DP56" s="64">
        <f t="shared" si="156"/>
        <v>0</v>
      </c>
      <c r="DQ56" s="64">
        <f t="shared" si="157"/>
        <v>0</v>
      </c>
      <c r="DR56" s="64">
        <f t="shared" si="261"/>
        <v>0</v>
      </c>
      <c r="DS56" s="64">
        <f t="shared" si="262"/>
        <v>0</v>
      </c>
      <c r="DT56" s="64">
        <f t="shared" si="263"/>
        <v>0</v>
      </c>
      <c r="DU56" s="64">
        <f t="shared" si="264"/>
        <v>0</v>
      </c>
      <c r="DV56" s="148">
        <f t="shared" si="265"/>
        <v>0</v>
      </c>
      <c r="DW56" s="147">
        <v>0</v>
      </c>
      <c r="DX56" s="64">
        <f t="shared" si="266"/>
        <v>0</v>
      </c>
      <c r="DY56" s="64">
        <f t="shared" si="267"/>
        <v>0</v>
      </c>
      <c r="DZ56" s="64">
        <f t="shared" si="268"/>
        <v>0</v>
      </c>
      <c r="EA56" s="64">
        <f t="shared" si="269"/>
        <v>0</v>
      </c>
      <c r="EB56" s="64">
        <f t="shared" si="158"/>
        <v>0</v>
      </c>
      <c r="EC56" s="64">
        <f t="shared" si="159"/>
        <v>0</v>
      </c>
      <c r="ED56" s="64">
        <f t="shared" si="160"/>
        <v>0</v>
      </c>
      <c r="EE56" s="64">
        <f t="shared" si="161"/>
        <v>0</v>
      </c>
      <c r="EF56" s="64">
        <f t="shared" si="162"/>
        <v>0</v>
      </c>
      <c r="EG56" s="64">
        <f t="shared" si="270"/>
        <v>0</v>
      </c>
      <c r="EH56" s="64">
        <f t="shared" si="271"/>
        <v>0</v>
      </c>
      <c r="EI56" s="64">
        <f t="shared" si="272"/>
        <v>0</v>
      </c>
      <c r="EJ56" s="64">
        <f t="shared" si="273"/>
        <v>0</v>
      </c>
      <c r="EK56" s="148">
        <f t="shared" si="274"/>
        <v>0</v>
      </c>
      <c r="EL56" s="147">
        <v>0</v>
      </c>
      <c r="EM56" s="64">
        <f t="shared" si="275"/>
        <v>0</v>
      </c>
      <c r="EN56" s="64">
        <f t="shared" si="276"/>
        <v>0</v>
      </c>
      <c r="EO56" s="64">
        <f t="shared" si="277"/>
        <v>0</v>
      </c>
      <c r="EP56" s="64">
        <f t="shared" si="278"/>
        <v>0</v>
      </c>
      <c r="EQ56" s="64">
        <f t="shared" si="163"/>
        <v>0</v>
      </c>
      <c r="ER56" s="64">
        <f t="shared" si="164"/>
        <v>0</v>
      </c>
      <c r="ES56" s="64">
        <f t="shared" si="165"/>
        <v>0</v>
      </c>
      <c r="ET56" s="64">
        <f t="shared" si="166"/>
        <v>0</v>
      </c>
      <c r="EU56" s="64">
        <f t="shared" si="167"/>
        <v>0</v>
      </c>
      <c r="EV56" s="64">
        <f t="shared" si="279"/>
        <v>0</v>
      </c>
      <c r="EW56" s="64">
        <f t="shared" si="280"/>
        <v>0</v>
      </c>
      <c r="EX56" s="64">
        <f t="shared" si="281"/>
        <v>0</v>
      </c>
      <c r="EY56" s="64">
        <f t="shared" si="282"/>
        <v>0</v>
      </c>
      <c r="EZ56" s="148">
        <f t="shared" si="283"/>
        <v>0</v>
      </c>
      <c r="FA56" s="147">
        <v>0</v>
      </c>
      <c r="FB56" s="64">
        <f t="shared" si="284"/>
        <v>0</v>
      </c>
      <c r="FC56" s="64">
        <f t="shared" si="285"/>
        <v>0</v>
      </c>
      <c r="FD56" s="64">
        <f t="shared" si="286"/>
        <v>0</v>
      </c>
      <c r="FE56" s="64">
        <f t="shared" si="287"/>
        <v>0</v>
      </c>
      <c r="FF56" s="64">
        <f t="shared" si="168"/>
        <v>0</v>
      </c>
      <c r="FG56" s="64">
        <f t="shared" si="169"/>
        <v>0</v>
      </c>
      <c r="FH56" s="64">
        <f t="shared" si="170"/>
        <v>0</v>
      </c>
      <c r="FI56" s="64">
        <f t="shared" si="171"/>
        <v>0</v>
      </c>
      <c r="FJ56" s="64">
        <f t="shared" si="172"/>
        <v>0</v>
      </c>
      <c r="FK56" s="64">
        <f t="shared" si="288"/>
        <v>0</v>
      </c>
      <c r="FL56" s="64">
        <f t="shared" si="289"/>
        <v>0</v>
      </c>
      <c r="FM56" s="64">
        <f t="shared" si="290"/>
        <v>0</v>
      </c>
      <c r="FN56" s="64">
        <f t="shared" si="291"/>
        <v>0</v>
      </c>
      <c r="FO56" s="148">
        <f t="shared" si="292"/>
        <v>0</v>
      </c>
      <c r="FP56" s="147">
        <v>0</v>
      </c>
      <c r="FQ56" s="64">
        <f t="shared" si="293"/>
        <v>0</v>
      </c>
      <c r="FR56" s="64">
        <f t="shared" si="294"/>
        <v>0</v>
      </c>
      <c r="FS56" s="64">
        <f t="shared" si="295"/>
        <v>0</v>
      </c>
      <c r="FT56" s="64">
        <f t="shared" si="296"/>
        <v>0</v>
      </c>
      <c r="FU56" s="64">
        <f t="shared" si="173"/>
        <v>0</v>
      </c>
      <c r="FV56" s="64">
        <f t="shared" si="174"/>
        <v>0</v>
      </c>
      <c r="FW56" s="64">
        <f t="shared" si="175"/>
        <v>0</v>
      </c>
      <c r="FX56" s="64">
        <f t="shared" si="176"/>
        <v>0</v>
      </c>
      <c r="FY56" s="64">
        <f t="shared" si="177"/>
        <v>0</v>
      </c>
      <c r="FZ56" s="64">
        <f t="shared" si="297"/>
        <v>0</v>
      </c>
      <c r="GA56" s="64">
        <f t="shared" si="298"/>
        <v>0</v>
      </c>
      <c r="GB56" s="64">
        <f t="shared" si="299"/>
        <v>0</v>
      </c>
      <c r="GC56" s="64">
        <f t="shared" si="300"/>
        <v>0</v>
      </c>
      <c r="GD56" s="148">
        <f t="shared" si="301"/>
        <v>0</v>
      </c>
      <c r="GE56" s="147">
        <v>0</v>
      </c>
      <c r="GF56" s="64">
        <f t="shared" si="302"/>
        <v>0</v>
      </c>
      <c r="GG56" s="64">
        <f t="shared" si="303"/>
        <v>0</v>
      </c>
      <c r="GH56" s="64">
        <f t="shared" si="304"/>
        <v>0</v>
      </c>
      <c r="GI56" s="64">
        <f t="shared" si="305"/>
        <v>0</v>
      </c>
      <c r="GJ56" s="64">
        <f t="shared" si="178"/>
        <v>0</v>
      </c>
      <c r="GK56" s="64">
        <f t="shared" si="179"/>
        <v>0</v>
      </c>
      <c r="GL56" s="64">
        <f t="shared" si="180"/>
        <v>0</v>
      </c>
      <c r="GM56" s="64">
        <f t="shared" si="181"/>
        <v>0</v>
      </c>
      <c r="GN56" s="64">
        <f t="shared" si="182"/>
        <v>0</v>
      </c>
      <c r="GO56" s="64">
        <f t="shared" si="306"/>
        <v>0</v>
      </c>
      <c r="GP56" s="64">
        <f t="shared" si="307"/>
        <v>0</v>
      </c>
      <c r="GQ56" s="64">
        <f t="shared" si="308"/>
        <v>0</v>
      </c>
      <c r="GR56" s="64">
        <f t="shared" si="309"/>
        <v>0</v>
      </c>
      <c r="GS56" s="148">
        <f t="shared" si="310"/>
        <v>0</v>
      </c>
    </row>
    <row r="57" spans="1:201" x14ac:dyDescent="0.2">
      <c r="A57" s="104">
        <v>51</v>
      </c>
      <c r="B57" s="3" t="s">
        <v>42</v>
      </c>
      <c r="C57" s="71">
        <v>441457</v>
      </c>
      <c r="D57" s="71">
        <v>381037</v>
      </c>
      <c r="E57" s="71">
        <f t="shared" si="195"/>
        <v>0.53672975122006972</v>
      </c>
      <c r="F57" s="105">
        <f t="shared" si="196"/>
        <v>0.46327024877993028</v>
      </c>
      <c r="G57" s="147">
        <v>0</v>
      </c>
      <c r="H57" s="64">
        <f t="shared" si="197"/>
        <v>0</v>
      </c>
      <c r="I57" s="64">
        <f t="shared" si="198"/>
        <v>0</v>
      </c>
      <c r="J57" s="64">
        <f t="shared" si="199"/>
        <v>0</v>
      </c>
      <c r="K57" s="64">
        <f t="shared" si="200"/>
        <v>0</v>
      </c>
      <c r="L57" s="64">
        <f t="shared" si="115"/>
        <v>0</v>
      </c>
      <c r="M57" s="64">
        <f t="shared" si="116"/>
        <v>0</v>
      </c>
      <c r="N57" s="64">
        <f t="shared" si="117"/>
        <v>0</v>
      </c>
      <c r="O57" s="64">
        <f t="shared" si="118"/>
        <v>0</v>
      </c>
      <c r="P57" s="64">
        <f t="shared" si="119"/>
        <v>0</v>
      </c>
      <c r="Q57" s="64">
        <f t="shared" si="201"/>
        <v>0</v>
      </c>
      <c r="R57" s="64">
        <f t="shared" si="202"/>
        <v>0</v>
      </c>
      <c r="S57" s="64">
        <f t="shared" si="203"/>
        <v>0</v>
      </c>
      <c r="T57" s="64">
        <f t="shared" si="204"/>
        <v>0</v>
      </c>
      <c r="U57" s="148">
        <f t="shared" si="205"/>
        <v>0</v>
      </c>
      <c r="V57" s="147">
        <v>0</v>
      </c>
      <c r="W57" s="64">
        <f t="shared" si="206"/>
        <v>0</v>
      </c>
      <c r="X57" s="64">
        <f t="shared" si="207"/>
        <v>0</v>
      </c>
      <c r="Y57" s="64">
        <f t="shared" si="208"/>
        <v>0</v>
      </c>
      <c r="Z57" s="64">
        <f t="shared" si="209"/>
        <v>0</v>
      </c>
      <c r="AA57" s="64">
        <f t="shared" si="120"/>
        <v>0</v>
      </c>
      <c r="AB57" s="64">
        <f t="shared" si="121"/>
        <v>0</v>
      </c>
      <c r="AC57" s="64">
        <f t="shared" si="122"/>
        <v>0</v>
      </c>
      <c r="AD57" s="64">
        <f t="shared" si="123"/>
        <v>0</v>
      </c>
      <c r="AE57" s="64">
        <f t="shared" si="124"/>
        <v>0</v>
      </c>
      <c r="AF57" s="64">
        <f t="shared" si="210"/>
        <v>0</v>
      </c>
      <c r="AG57" s="64">
        <f t="shared" si="211"/>
        <v>0</v>
      </c>
      <c r="AH57" s="64">
        <f t="shared" si="212"/>
        <v>0</v>
      </c>
      <c r="AI57" s="64">
        <f t="shared" si="213"/>
        <v>0</v>
      </c>
      <c r="AJ57" s="148">
        <f t="shared" si="214"/>
        <v>0</v>
      </c>
      <c r="AK57" s="147">
        <v>0</v>
      </c>
      <c r="AL57" s="64">
        <f t="shared" si="215"/>
        <v>0</v>
      </c>
      <c r="AM57" s="64">
        <f t="shared" si="216"/>
        <v>0</v>
      </c>
      <c r="AN57" s="64">
        <f t="shared" si="217"/>
        <v>0</v>
      </c>
      <c r="AO57" s="64">
        <f t="shared" si="218"/>
        <v>0</v>
      </c>
      <c r="AP57" s="64">
        <f t="shared" si="125"/>
        <v>0</v>
      </c>
      <c r="AQ57" s="64">
        <f t="shared" si="126"/>
        <v>0</v>
      </c>
      <c r="AR57" s="64">
        <f t="shared" si="127"/>
        <v>0</v>
      </c>
      <c r="AS57" s="64">
        <f t="shared" si="128"/>
        <v>0</v>
      </c>
      <c r="AT57" s="64">
        <f t="shared" si="129"/>
        <v>0</v>
      </c>
      <c r="AU57" s="64">
        <f t="shared" si="219"/>
        <v>0</v>
      </c>
      <c r="AV57" s="64">
        <f t="shared" si="220"/>
        <v>0</v>
      </c>
      <c r="AW57" s="64">
        <f t="shared" si="221"/>
        <v>0</v>
      </c>
      <c r="AX57" s="64">
        <f t="shared" si="222"/>
        <v>0</v>
      </c>
      <c r="AY57" s="148">
        <f t="shared" si="223"/>
        <v>0</v>
      </c>
      <c r="AZ57" s="147">
        <v>0</v>
      </c>
      <c r="BA57" s="64">
        <f t="shared" si="224"/>
        <v>0</v>
      </c>
      <c r="BB57" s="64">
        <f t="shared" si="225"/>
        <v>0</v>
      </c>
      <c r="BC57" s="64">
        <f t="shared" si="226"/>
        <v>0</v>
      </c>
      <c r="BD57" s="64">
        <f t="shared" si="227"/>
        <v>0</v>
      </c>
      <c r="BE57" s="18">
        <f t="shared" si="130"/>
        <v>0</v>
      </c>
      <c r="BF57" s="18">
        <f t="shared" si="131"/>
        <v>0</v>
      </c>
      <c r="BG57" s="18">
        <f t="shared" si="132"/>
        <v>0</v>
      </c>
      <c r="BH57" s="18">
        <f t="shared" si="133"/>
        <v>0</v>
      </c>
      <c r="BI57" s="18">
        <f t="shared" si="134"/>
        <v>0</v>
      </c>
      <c r="BJ57" s="18">
        <f t="shared" si="228"/>
        <v>0</v>
      </c>
      <c r="BK57" s="18">
        <f t="shared" si="229"/>
        <v>0</v>
      </c>
      <c r="BL57" s="18">
        <f t="shared" si="230"/>
        <v>0</v>
      </c>
      <c r="BM57" s="18">
        <f t="shared" si="231"/>
        <v>0</v>
      </c>
      <c r="BN57" s="85">
        <f t="shared" si="232"/>
        <v>0</v>
      </c>
      <c r="BO57" s="147">
        <v>0</v>
      </c>
      <c r="BP57" s="64">
        <f t="shared" si="311"/>
        <v>0</v>
      </c>
      <c r="BQ57" s="64">
        <f t="shared" si="312"/>
        <v>0</v>
      </c>
      <c r="BR57" s="64">
        <f t="shared" si="313"/>
        <v>0</v>
      </c>
      <c r="BS57" s="64">
        <f t="shared" si="314"/>
        <v>0</v>
      </c>
      <c r="BT57" s="64">
        <f t="shared" si="136"/>
        <v>0</v>
      </c>
      <c r="BU57" s="64">
        <f t="shared" si="187"/>
        <v>0</v>
      </c>
      <c r="BV57" s="64">
        <f t="shared" si="188"/>
        <v>0</v>
      </c>
      <c r="BW57" s="64">
        <f t="shared" si="189"/>
        <v>0</v>
      </c>
      <c r="BX57" s="64">
        <f t="shared" si="190"/>
        <v>0</v>
      </c>
      <c r="BY57" s="64">
        <f t="shared" si="315"/>
        <v>0</v>
      </c>
      <c r="BZ57" s="64">
        <f t="shared" si="316"/>
        <v>0</v>
      </c>
      <c r="CA57" s="64">
        <f t="shared" si="317"/>
        <v>0</v>
      </c>
      <c r="CB57" s="64">
        <f t="shared" si="318"/>
        <v>0</v>
      </c>
      <c r="CC57" s="148">
        <f t="shared" si="319"/>
        <v>0</v>
      </c>
      <c r="CD57" s="147">
        <v>0</v>
      </c>
      <c r="CE57" s="64">
        <f t="shared" si="239"/>
        <v>0</v>
      </c>
      <c r="CF57" s="64">
        <f t="shared" si="240"/>
        <v>0</v>
      </c>
      <c r="CG57" s="64">
        <f t="shared" si="241"/>
        <v>0</v>
      </c>
      <c r="CH57" s="64">
        <f t="shared" si="242"/>
        <v>0</v>
      </c>
      <c r="CI57" s="64">
        <f t="shared" si="143"/>
        <v>0</v>
      </c>
      <c r="CJ57" s="64">
        <f t="shared" si="144"/>
        <v>0</v>
      </c>
      <c r="CK57" s="64">
        <f t="shared" si="145"/>
        <v>0</v>
      </c>
      <c r="CL57" s="64">
        <f t="shared" si="146"/>
        <v>0</v>
      </c>
      <c r="CM57" s="64">
        <f t="shared" si="147"/>
        <v>0</v>
      </c>
      <c r="CN57" s="64">
        <f t="shared" si="243"/>
        <v>0</v>
      </c>
      <c r="CO57" s="64">
        <f t="shared" si="244"/>
        <v>0</v>
      </c>
      <c r="CP57" s="64">
        <f t="shared" si="245"/>
        <v>0</v>
      </c>
      <c r="CQ57" s="64">
        <f t="shared" si="246"/>
        <v>0</v>
      </c>
      <c r="CR57" s="148">
        <f t="shared" si="247"/>
        <v>0</v>
      </c>
      <c r="CS57" s="147">
        <v>0</v>
      </c>
      <c r="CT57" s="64">
        <f t="shared" si="248"/>
        <v>0</v>
      </c>
      <c r="CU57" s="64">
        <f t="shared" si="249"/>
        <v>0</v>
      </c>
      <c r="CV57" s="64">
        <f t="shared" si="250"/>
        <v>0</v>
      </c>
      <c r="CW57" s="64">
        <f t="shared" si="251"/>
        <v>0</v>
      </c>
      <c r="CX57" s="64">
        <f t="shared" si="148"/>
        <v>0</v>
      </c>
      <c r="CY57" s="64">
        <f t="shared" si="149"/>
        <v>0</v>
      </c>
      <c r="CZ57" s="64">
        <f t="shared" si="150"/>
        <v>0</v>
      </c>
      <c r="DA57" s="64">
        <f t="shared" si="151"/>
        <v>0</v>
      </c>
      <c r="DB57" s="64">
        <f t="shared" si="152"/>
        <v>0</v>
      </c>
      <c r="DC57" s="64">
        <f t="shared" si="252"/>
        <v>0</v>
      </c>
      <c r="DD57" s="64">
        <f t="shared" si="253"/>
        <v>0</v>
      </c>
      <c r="DE57" s="64">
        <f t="shared" si="254"/>
        <v>0</v>
      </c>
      <c r="DF57" s="64">
        <f t="shared" si="255"/>
        <v>0</v>
      </c>
      <c r="DG57" s="148">
        <f t="shared" si="256"/>
        <v>0</v>
      </c>
      <c r="DH57" s="147">
        <v>0</v>
      </c>
      <c r="DI57" s="64">
        <f t="shared" si="257"/>
        <v>0</v>
      </c>
      <c r="DJ57" s="64">
        <f t="shared" si="258"/>
        <v>0</v>
      </c>
      <c r="DK57" s="64">
        <f t="shared" si="259"/>
        <v>0</v>
      </c>
      <c r="DL57" s="64">
        <f t="shared" si="260"/>
        <v>0</v>
      </c>
      <c r="DM57" s="64">
        <f t="shared" si="153"/>
        <v>0</v>
      </c>
      <c r="DN57" s="64">
        <f t="shared" si="154"/>
        <v>0</v>
      </c>
      <c r="DO57" s="64">
        <f t="shared" si="155"/>
        <v>0</v>
      </c>
      <c r="DP57" s="64">
        <f t="shared" si="156"/>
        <v>0</v>
      </c>
      <c r="DQ57" s="64">
        <f t="shared" si="157"/>
        <v>0</v>
      </c>
      <c r="DR57" s="64">
        <f t="shared" si="261"/>
        <v>0</v>
      </c>
      <c r="DS57" s="64">
        <f t="shared" si="262"/>
        <v>0</v>
      </c>
      <c r="DT57" s="64">
        <f t="shared" si="263"/>
        <v>0</v>
      </c>
      <c r="DU57" s="64">
        <f t="shared" si="264"/>
        <v>0</v>
      </c>
      <c r="DV57" s="148">
        <f t="shared" si="265"/>
        <v>0</v>
      </c>
      <c r="DW57" s="147">
        <v>0</v>
      </c>
      <c r="DX57" s="64">
        <f t="shared" si="266"/>
        <v>0</v>
      </c>
      <c r="DY57" s="64">
        <f t="shared" si="267"/>
        <v>0</v>
      </c>
      <c r="DZ57" s="64">
        <f t="shared" si="268"/>
        <v>0</v>
      </c>
      <c r="EA57" s="64">
        <f t="shared" si="269"/>
        <v>0</v>
      </c>
      <c r="EB57" s="64">
        <f t="shared" si="158"/>
        <v>0</v>
      </c>
      <c r="EC57" s="64">
        <f t="shared" si="159"/>
        <v>0</v>
      </c>
      <c r="ED57" s="64">
        <f t="shared" si="160"/>
        <v>0</v>
      </c>
      <c r="EE57" s="64">
        <f t="shared" si="161"/>
        <v>0</v>
      </c>
      <c r="EF57" s="64">
        <f t="shared" si="162"/>
        <v>0</v>
      </c>
      <c r="EG57" s="64">
        <f t="shared" si="270"/>
        <v>0</v>
      </c>
      <c r="EH57" s="64">
        <f t="shared" si="271"/>
        <v>0</v>
      </c>
      <c r="EI57" s="64">
        <f t="shared" si="272"/>
        <v>0</v>
      </c>
      <c r="EJ57" s="64">
        <f t="shared" si="273"/>
        <v>0</v>
      </c>
      <c r="EK57" s="148">
        <f t="shared" si="274"/>
        <v>0</v>
      </c>
      <c r="EL57" s="147">
        <v>0</v>
      </c>
      <c r="EM57" s="64">
        <f t="shared" si="275"/>
        <v>0</v>
      </c>
      <c r="EN57" s="64">
        <f t="shared" si="276"/>
        <v>0</v>
      </c>
      <c r="EO57" s="64">
        <f t="shared" si="277"/>
        <v>0</v>
      </c>
      <c r="EP57" s="64">
        <f t="shared" si="278"/>
        <v>0</v>
      </c>
      <c r="EQ57" s="64">
        <f t="shared" si="163"/>
        <v>0</v>
      </c>
      <c r="ER57" s="64">
        <f t="shared" si="164"/>
        <v>0</v>
      </c>
      <c r="ES57" s="64">
        <f t="shared" si="165"/>
        <v>0</v>
      </c>
      <c r="ET57" s="64">
        <f t="shared" si="166"/>
        <v>0</v>
      </c>
      <c r="EU57" s="64">
        <f t="shared" si="167"/>
        <v>0</v>
      </c>
      <c r="EV57" s="64">
        <f t="shared" si="279"/>
        <v>0</v>
      </c>
      <c r="EW57" s="64">
        <f t="shared" si="280"/>
        <v>0</v>
      </c>
      <c r="EX57" s="64">
        <f t="shared" si="281"/>
        <v>0</v>
      </c>
      <c r="EY57" s="64">
        <f t="shared" si="282"/>
        <v>0</v>
      </c>
      <c r="EZ57" s="148">
        <f t="shared" si="283"/>
        <v>0</v>
      </c>
      <c r="FA57" s="147">
        <v>0</v>
      </c>
      <c r="FB57" s="64">
        <f t="shared" si="284"/>
        <v>0</v>
      </c>
      <c r="FC57" s="64">
        <f t="shared" si="285"/>
        <v>0</v>
      </c>
      <c r="FD57" s="64">
        <f t="shared" si="286"/>
        <v>0</v>
      </c>
      <c r="FE57" s="64">
        <f t="shared" si="287"/>
        <v>0</v>
      </c>
      <c r="FF57" s="64">
        <f t="shared" si="168"/>
        <v>0</v>
      </c>
      <c r="FG57" s="64">
        <f t="shared" si="169"/>
        <v>0</v>
      </c>
      <c r="FH57" s="64">
        <f t="shared" si="170"/>
        <v>0</v>
      </c>
      <c r="FI57" s="64">
        <f t="shared" si="171"/>
        <v>0</v>
      </c>
      <c r="FJ57" s="64">
        <f t="shared" si="172"/>
        <v>0</v>
      </c>
      <c r="FK57" s="64">
        <f t="shared" si="288"/>
        <v>0</v>
      </c>
      <c r="FL57" s="64">
        <f t="shared" si="289"/>
        <v>0</v>
      </c>
      <c r="FM57" s="64">
        <f t="shared" si="290"/>
        <v>0</v>
      </c>
      <c r="FN57" s="64">
        <f t="shared" si="291"/>
        <v>0</v>
      </c>
      <c r="FO57" s="148">
        <f t="shared" si="292"/>
        <v>0</v>
      </c>
      <c r="FP57" s="147">
        <v>0</v>
      </c>
      <c r="FQ57" s="64">
        <f t="shared" si="293"/>
        <v>0</v>
      </c>
      <c r="FR57" s="64">
        <f t="shared" si="294"/>
        <v>0</v>
      </c>
      <c r="FS57" s="64">
        <f t="shared" si="295"/>
        <v>0</v>
      </c>
      <c r="FT57" s="64">
        <f t="shared" si="296"/>
        <v>0</v>
      </c>
      <c r="FU57" s="64">
        <f t="shared" si="173"/>
        <v>0</v>
      </c>
      <c r="FV57" s="64">
        <f t="shared" si="174"/>
        <v>0</v>
      </c>
      <c r="FW57" s="64">
        <f t="shared" si="175"/>
        <v>0</v>
      </c>
      <c r="FX57" s="64">
        <f t="shared" si="176"/>
        <v>0</v>
      </c>
      <c r="FY57" s="64">
        <f t="shared" si="177"/>
        <v>0</v>
      </c>
      <c r="FZ57" s="64">
        <f t="shared" si="297"/>
        <v>0</v>
      </c>
      <c r="GA57" s="64">
        <f t="shared" si="298"/>
        <v>0</v>
      </c>
      <c r="GB57" s="64">
        <f t="shared" si="299"/>
        <v>0</v>
      </c>
      <c r="GC57" s="64">
        <f t="shared" si="300"/>
        <v>0</v>
      </c>
      <c r="GD57" s="148">
        <f t="shared" si="301"/>
        <v>0</v>
      </c>
      <c r="GE57" s="147">
        <v>0</v>
      </c>
      <c r="GF57" s="64">
        <f t="shared" si="302"/>
        <v>0</v>
      </c>
      <c r="GG57" s="64">
        <f t="shared" si="303"/>
        <v>0</v>
      </c>
      <c r="GH57" s="64">
        <f t="shared" si="304"/>
        <v>0</v>
      </c>
      <c r="GI57" s="64">
        <f t="shared" si="305"/>
        <v>0</v>
      </c>
      <c r="GJ57" s="64">
        <f t="shared" si="178"/>
        <v>0</v>
      </c>
      <c r="GK57" s="64">
        <f t="shared" si="179"/>
        <v>0</v>
      </c>
      <c r="GL57" s="64">
        <f t="shared" si="180"/>
        <v>0</v>
      </c>
      <c r="GM57" s="64">
        <f t="shared" si="181"/>
        <v>0</v>
      </c>
      <c r="GN57" s="64">
        <f t="shared" si="182"/>
        <v>0</v>
      </c>
      <c r="GO57" s="64">
        <f t="shared" si="306"/>
        <v>0</v>
      </c>
      <c r="GP57" s="64">
        <f t="shared" si="307"/>
        <v>0</v>
      </c>
      <c r="GQ57" s="64">
        <f t="shared" si="308"/>
        <v>0</v>
      </c>
      <c r="GR57" s="64">
        <f t="shared" si="309"/>
        <v>0</v>
      </c>
      <c r="GS57" s="148">
        <f t="shared" si="310"/>
        <v>0</v>
      </c>
    </row>
    <row r="58" spans="1:201" x14ac:dyDescent="0.2">
      <c r="A58" s="104">
        <v>52</v>
      </c>
      <c r="B58" s="3" t="s">
        <v>43</v>
      </c>
      <c r="C58" s="71">
        <v>441457</v>
      </c>
      <c r="D58" s="71">
        <v>381037</v>
      </c>
      <c r="E58" s="71">
        <f t="shared" si="195"/>
        <v>0.53672975122006972</v>
      </c>
      <c r="F58" s="105">
        <f t="shared" si="196"/>
        <v>0.46327024877993028</v>
      </c>
      <c r="G58" s="147">
        <v>0</v>
      </c>
      <c r="H58" s="64">
        <f t="shared" si="197"/>
        <v>0</v>
      </c>
      <c r="I58" s="64">
        <f t="shared" si="198"/>
        <v>0</v>
      </c>
      <c r="J58" s="64">
        <f t="shared" si="199"/>
        <v>0</v>
      </c>
      <c r="K58" s="64">
        <f t="shared" si="200"/>
        <v>0</v>
      </c>
      <c r="L58" s="64">
        <f t="shared" si="115"/>
        <v>0</v>
      </c>
      <c r="M58" s="64">
        <f t="shared" si="116"/>
        <v>0</v>
      </c>
      <c r="N58" s="64">
        <f t="shared" si="117"/>
        <v>0</v>
      </c>
      <c r="O58" s="64">
        <f t="shared" si="118"/>
        <v>0</v>
      </c>
      <c r="P58" s="64">
        <f t="shared" si="119"/>
        <v>0</v>
      </c>
      <c r="Q58" s="64">
        <f t="shared" si="201"/>
        <v>0</v>
      </c>
      <c r="R58" s="64">
        <f t="shared" si="202"/>
        <v>0</v>
      </c>
      <c r="S58" s="64">
        <f t="shared" si="203"/>
        <v>0</v>
      </c>
      <c r="T58" s="64">
        <f t="shared" si="204"/>
        <v>0</v>
      </c>
      <c r="U58" s="148">
        <f t="shared" si="205"/>
        <v>0</v>
      </c>
      <c r="V58" s="147">
        <v>0</v>
      </c>
      <c r="W58" s="64">
        <f t="shared" si="206"/>
        <v>0</v>
      </c>
      <c r="X58" s="64">
        <f t="shared" si="207"/>
        <v>0</v>
      </c>
      <c r="Y58" s="64">
        <f t="shared" si="208"/>
        <v>0</v>
      </c>
      <c r="Z58" s="64">
        <f t="shared" si="209"/>
        <v>0</v>
      </c>
      <c r="AA58" s="64">
        <f t="shared" si="120"/>
        <v>0</v>
      </c>
      <c r="AB58" s="64">
        <f t="shared" si="121"/>
        <v>0</v>
      </c>
      <c r="AC58" s="64">
        <f t="shared" si="122"/>
        <v>0</v>
      </c>
      <c r="AD58" s="64">
        <f t="shared" si="123"/>
        <v>0</v>
      </c>
      <c r="AE58" s="64">
        <f t="shared" si="124"/>
        <v>0</v>
      </c>
      <c r="AF58" s="64">
        <f t="shared" si="210"/>
        <v>0</v>
      </c>
      <c r="AG58" s="64">
        <f t="shared" si="211"/>
        <v>0</v>
      </c>
      <c r="AH58" s="64">
        <f t="shared" si="212"/>
        <v>0</v>
      </c>
      <c r="AI58" s="64">
        <f t="shared" si="213"/>
        <v>0</v>
      </c>
      <c r="AJ58" s="148">
        <f t="shared" si="214"/>
        <v>0</v>
      </c>
      <c r="AK58" s="147">
        <v>0</v>
      </c>
      <c r="AL58" s="64">
        <f t="shared" si="215"/>
        <v>0</v>
      </c>
      <c r="AM58" s="64">
        <f t="shared" si="216"/>
        <v>0</v>
      </c>
      <c r="AN58" s="64">
        <f t="shared" si="217"/>
        <v>0</v>
      </c>
      <c r="AO58" s="64">
        <f t="shared" si="218"/>
        <v>0</v>
      </c>
      <c r="AP58" s="64">
        <f t="shared" si="125"/>
        <v>0</v>
      </c>
      <c r="AQ58" s="64">
        <f t="shared" si="126"/>
        <v>0</v>
      </c>
      <c r="AR58" s="64">
        <f t="shared" si="127"/>
        <v>0</v>
      </c>
      <c r="AS58" s="64">
        <f t="shared" si="128"/>
        <v>0</v>
      </c>
      <c r="AT58" s="64">
        <f t="shared" si="129"/>
        <v>0</v>
      </c>
      <c r="AU58" s="64">
        <f t="shared" si="219"/>
        <v>0</v>
      </c>
      <c r="AV58" s="64">
        <f t="shared" si="220"/>
        <v>0</v>
      </c>
      <c r="AW58" s="64">
        <f t="shared" si="221"/>
        <v>0</v>
      </c>
      <c r="AX58" s="64">
        <f t="shared" si="222"/>
        <v>0</v>
      </c>
      <c r="AY58" s="148">
        <f t="shared" si="223"/>
        <v>0</v>
      </c>
      <c r="AZ58" s="147">
        <v>0</v>
      </c>
      <c r="BA58" s="64">
        <f t="shared" si="224"/>
        <v>0</v>
      </c>
      <c r="BB58" s="64">
        <f t="shared" si="225"/>
        <v>0</v>
      </c>
      <c r="BC58" s="64">
        <f t="shared" si="226"/>
        <v>0</v>
      </c>
      <c r="BD58" s="64">
        <f t="shared" si="227"/>
        <v>0</v>
      </c>
      <c r="BE58" s="18">
        <f t="shared" si="130"/>
        <v>0</v>
      </c>
      <c r="BF58" s="18">
        <f t="shared" si="131"/>
        <v>0</v>
      </c>
      <c r="BG58" s="18">
        <f t="shared" si="132"/>
        <v>0</v>
      </c>
      <c r="BH58" s="18">
        <f t="shared" si="133"/>
        <v>0</v>
      </c>
      <c r="BI58" s="18">
        <f t="shared" si="134"/>
        <v>0</v>
      </c>
      <c r="BJ58" s="18">
        <f t="shared" si="228"/>
        <v>0</v>
      </c>
      <c r="BK58" s="18">
        <f t="shared" si="229"/>
        <v>0</v>
      </c>
      <c r="BL58" s="18">
        <f t="shared" si="230"/>
        <v>0</v>
      </c>
      <c r="BM58" s="18">
        <f t="shared" si="231"/>
        <v>0</v>
      </c>
      <c r="BN58" s="85">
        <f t="shared" si="232"/>
        <v>0</v>
      </c>
      <c r="BO58" s="147">
        <v>0</v>
      </c>
      <c r="BP58" s="64">
        <f t="shared" si="311"/>
        <v>0</v>
      </c>
      <c r="BQ58" s="64">
        <f t="shared" si="312"/>
        <v>0</v>
      </c>
      <c r="BR58" s="64">
        <f t="shared" si="313"/>
        <v>0</v>
      </c>
      <c r="BS58" s="64">
        <f t="shared" si="314"/>
        <v>0</v>
      </c>
      <c r="BT58" s="64">
        <f t="shared" si="136"/>
        <v>0</v>
      </c>
      <c r="BU58" s="64">
        <f t="shared" si="187"/>
        <v>0</v>
      </c>
      <c r="BV58" s="64">
        <f t="shared" si="188"/>
        <v>0</v>
      </c>
      <c r="BW58" s="64">
        <f t="shared" si="189"/>
        <v>0</v>
      </c>
      <c r="BX58" s="64">
        <f t="shared" si="190"/>
        <v>0</v>
      </c>
      <c r="BY58" s="64">
        <f t="shared" si="315"/>
        <v>0</v>
      </c>
      <c r="BZ58" s="64">
        <f t="shared" si="316"/>
        <v>0</v>
      </c>
      <c r="CA58" s="64">
        <f t="shared" si="317"/>
        <v>0</v>
      </c>
      <c r="CB58" s="64">
        <f t="shared" si="318"/>
        <v>0</v>
      </c>
      <c r="CC58" s="148">
        <f t="shared" si="319"/>
        <v>0</v>
      </c>
      <c r="CD58" s="147">
        <v>0</v>
      </c>
      <c r="CE58" s="64">
        <f t="shared" si="239"/>
        <v>0</v>
      </c>
      <c r="CF58" s="64">
        <f t="shared" si="240"/>
        <v>0</v>
      </c>
      <c r="CG58" s="64">
        <f t="shared" si="241"/>
        <v>0</v>
      </c>
      <c r="CH58" s="64">
        <f t="shared" si="242"/>
        <v>0</v>
      </c>
      <c r="CI58" s="64">
        <f t="shared" si="143"/>
        <v>0</v>
      </c>
      <c r="CJ58" s="64">
        <f t="shared" si="144"/>
        <v>0</v>
      </c>
      <c r="CK58" s="64">
        <f t="shared" si="145"/>
        <v>0</v>
      </c>
      <c r="CL58" s="64">
        <f t="shared" si="146"/>
        <v>0</v>
      </c>
      <c r="CM58" s="64">
        <f t="shared" si="147"/>
        <v>0</v>
      </c>
      <c r="CN58" s="64">
        <f t="shared" si="243"/>
        <v>0</v>
      </c>
      <c r="CO58" s="64">
        <f t="shared" si="244"/>
        <v>0</v>
      </c>
      <c r="CP58" s="64">
        <f t="shared" si="245"/>
        <v>0</v>
      </c>
      <c r="CQ58" s="64">
        <f t="shared" si="246"/>
        <v>0</v>
      </c>
      <c r="CR58" s="148">
        <f t="shared" si="247"/>
        <v>0</v>
      </c>
      <c r="CS58" s="147">
        <v>0</v>
      </c>
      <c r="CT58" s="64">
        <f t="shared" si="248"/>
        <v>0</v>
      </c>
      <c r="CU58" s="64">
        <f t="shared" si="249"/>
        <v>0</v>
      </c>
      <c r="CV58" s="64">
        <f t="shared" si="250"/>
        <v>0</v>
      </c>
      <c r="CW58" s="64">
        <f t="shared" si="251"/>
        <v>0</v>
      </c>
      <c r="CX58" s="64">
        <f t="shared" si="148"/>
        <v>0</v>
      </c>
      <c r="CY58" s="64">
        <f t="shared" si="149"/>
        <v>0</v>
      </c>
      <c r="CZ58" s="64">
        <f t="shared" si="150"/>
        <v>0</v>
      </c>
      <c r="DA58" s="64">
        <f t="shared" si="151"/>
        <v>0</v>
      </c>
      <c r="DB58" s="64">
        <f t="shared" si="152"/>
        <v>0</v>
      </c>
      <c r="DC58" s="64">
        <f t="shared" si="252"/>
        <v>0</v>
      </c>
      <c r="DD58" s="64">
        <f t="shared" si="253"/>
        <v>0</v>
      </c>
      <c r="DE58" s="64">
        <f t="shared" si="254"/>
        <v>0</v>
      </c>
      <c r="DF58" s="64">
        <f t="shared" si="255"/>
        <v>0</v>
      </c>
      <c r="DG58" s="148">
        <f t="shared" si="256"/>
        <v>0</v>
      </c>
      <c r="DH58" s="147">
        <v>0</v>
      </c>
      <c r="DI58" s="64">
        <f t="shared" si="257"/>
        <v>0</v>
      </c>
      <c r="DJ58" s="64">
        <f t="shared" si="258"/>
        <v>0</v>
      </c>
      <c r="DK58" s="64">
        <f t="shared" si="259"/>
        <v>0</v>
      </c>
      <c r="DL58" s="64">
        <f t="shared" si="260"/>
        <v>0</v>
      </c>
      <c r="DM58" s="64">
        <f t="shared" si="153"/>
        <v>0</v>
      </c>
      <c r="DN58" s="64">
        <f t="shared" si="154"/>
        <v>0</v>
      </c>
      <c r="DO58" s="64">
        <f t="shared" si="155"/>
        <v>0</v>
      </c>
      <c r="DP58" s="64">
        <f t="shared" si="156"/>
        <v>0</v>
      </c>
      <c r="DQ58" s="64">
        <f t="shared" si="157"/>
        <v>0</v>
      </c>
      <c r="DR58" s="64">
        <f t="shared" si="261"/>
        <v>0</v>
      </c>
      <c r="DS58" s="64">
        <f t="shared" si="262"/>
        <v>0</v>
      </c>
      <c r="DT58" s="64">
        <f t="shared" si="263"/>
        <v>0</v>
      </c>
      <c r="DU58" s="64">
        <f t="shared" si="264"/>
        <v>0</v>
      </c>
      <c r="DV58" s="148">
        <f t="shared" si="265"/>
        <v>0</v>
      </c>
      <c r="DW58" s="147">
        <v>0</v>
      </c>
      <c r="DX58" s="64">
        <f t="shared" si="266"/>
        <v>0</v>
      </c>
      <c r="DY58" s="64">
        <f t="shared" si="267"/>
        <v>0</v>
      </c>
      <c r="DZ58" s="64">
        <f t="shared" si="268"/>
        <v>0</v>
      </c>
      <c r="EA58" s="64">
        <f t="shared" si="269"/>
        <v>0</v>
      </c>
      <c r="EB58" s="64">
        <f t="shared" si="158"/>
        <v>0</v>
      </c>
      <c r="EC58" s="64">
        <f t="shared" si="159"/>
        <v>0</v>
      </c>
      <c r="ED58" s="64">
        <f t="shared" si="160"/>
        <v>0</v>
      </c>
      <c r="EE58" s="64">
        <f t="shared" si="161"/>
        <v>0</v>
      </c>
      <c r="EF58" s="64">
        <f t="shared" si="162"/>
        <v>0</v>
      </c>
      <c r="EG58" s="64">
        <f t="shared" si="270"/>
        <v>0</v>
      </c>
      <c r="EH58" s="64">
        <f t="shared" si="271"/>
        <v>0</v>
      </c>
      <c r="EI58" s="64">
        <f t="shared" si="272"/>
        <v>0</v>
      </c>
      <c r="EJ58" s="64">
        <f t="shared" si="273"/>
        <v>0</v>
      </c>
      <c r="EK58" s="148">
        <f t="shared" si="274"/>
        <v>0</v>
      </c>
      <c r="EL58" s="147">
        <v>0</v>
      </c>
      <c r="EM58" s="64">
        <f t="shared" si="275"/>
        <v>0</v>
      </c>
      <c r="EN58" s="64">
        <f t="shared" si="276"/>
        <v>0</v>
      </c>
      <c r="EO58" s="64">
        <f t="shared" si="277"/>
        <v>0</v>
      </c>
      <c r="EP58" s="64">
        <f t="shared" si="278"/>
        <v>0</v>
      </c>
      <c r="EQ58" s="64">
        <f t="shared" si="163"/>
        <v>0</v>
      </c>
      <c r="ER58" s="64">
        <f t="shared" si="164"/>
        <v>0</v>
      </c>
      <c r="ES58" s="64">
        <f t="shared" si="165"/>
        <v>0</v>
      </c>
      <c r="ET58" s="64">
        <f t="shared" si="166"/>
        <v>0</v>
      </c>
      <c r="EU58" s="64">
        <f t="shared" si="167"/>
        <v>0</v>
      </c>
      <c r="EV58" s="64">
        <f t="shared" si="279"/>
        <v>0</v>
      </c>
      <c r="EW58" s="64">
        <f t="shared" si="280"/>
        <v>0</v>
      </c>
      <c r="EX58" s="64">
        <f t="shared" si="281"/>
        <v>0</v>
      </c>
      <c r="EY58" s="64">
        <f t="shared" si="282"/>
        <v>0</v>
      </c>
      <c r="EZ58" s="148">
        <f t="shared" si="283"/>
        <v>0</v>
      </c>
      <c r="FA58" s="147">
        <v>0</v>
      </c>
      <c r="FB58" s="64">
        <f t="shared" si="284"/>
        <v>0</v>
      </c>
      <c r="FC58" s="64">
        <f t="shared" si="285"/>
        <v>0</v>
      </c>
      <c r="FD58" s="64">
        <f t="shared" si="286"/>
        <v>0</v>
      </c>
      <c r="FE58" s="64">
        <f t="shared" si="287"/>
        <v>0</v>
      </c>
      <c r="FF58" s="64">
        <f t="shared" si="168"/>
        <v>0</v>
      </c>
      <c r="FG58" s="64">
        <f t="shared" si="169"/>
        <v>0</v>
      </c>
      <c r="FH58" s="64">
        <f t="shared" si="170"/>
        <v>0</v>
      </c>
      <c r="FI58" s="64">
        <f t="shared" si="171"/>
        <v>0</v>
      </c>
      <c r="FJ58" s="64">
        <f t="shared" si="172"/>
        <v>0</v>
      </c>
      <c r="FK58" s="64">
        <f t="shared" si="288"/>
        <v>0</v>
      </c>
      <c r="FL58" s="64">
        <f t="shared" si="289"/>
        <v>0</v>
      </c>
      <c r="FM58" s="64">
        <f t="shared" si="290"/>
        <v>0</v>
      </c>
      <c r="FN58" s="64">
        <f t="shared" si="291"/>
        <v>0</v>
      </c>
      <c r="FO58" s="148">
        <f t="shared" si="292"/>
        <v>0</v>
      </c>
      <c r="FP58" s="147">
        <v>0</v>
      </c>
      <c r="FQ58" s="64">
        <f t="shared" si="293"/>
        <v>0</v>
      </c>
      <c r="FR58" s="64">
        <f t="shared" si="294"/>
        <v>0</v>
      </c>
      <c r="FS58" s="64">
        <f t="shared" si="295"/>
        <v>0</v>
      </c>
      <c r="FT58" s="64">
        <f t="shared" si="296"/>
        <v>0</v>
      </c>
      <c r="FU58" s="64">
        <f t="shared" si="173"/>
        <v>0</v>
      </c>
      <c r="FV58" s="64">
        <f t="shared" si="174"/>
        <v>0</v>
      </c>
      <c r="FW58" s="64">
        <f t="shared" si="175"/>
        <v>0</v>
      </c>
      <c r="FX58" s="64">
        <f t="shared" si="176"/>
        <v>0</v>
      </c>
      <c r="FY58" s="64">
        <f t="shared" si="177"/>
        <v>0</v>
      </c>
      <c r="FZ58" s="64">
        <f t="shared" si="297"/>
        <v>0</v>
      </c>
      <c r="GA58" s="64">
        <f t="shared" si="298"/>
        <v>0</v>
      </c>
      <c r="GB58" s="64">
        <f t="shared" si="299"/>
        <v>0</v>
      </c>
      <c r="GC58" s="64">
        <f t="shared" si="300"/>
        <v>0</v>
      </c>
      <c r="GD58" s="148">
        <f t="shared" si="301"/>
        <v>0</v>
      </c>
      <c r="GE58" s="147">
        <v>0</v>
      </c>
      <c r="GF58" s="64">
        <f t="shared" si="302"/>
        <v>0</v>
      </c>
      <c r="GG58" s="64">
        <f t="shared" si="303"/>
        <v>0</v>
      </c>
      <c r="GH58" s="64">
        <f t="shared" si="304"/>
        <v>0</v>
      </c>
      <c r="GI58" s="64">
        <f t="shared" si="305"/>
        <v>0</v>
      </c>
      <c r="GJ58" s="64">
        <f t="shared" si="178"/>
        <v>0</v>
      </c>
      <c r="GK58" s="64">
        <f t="shared" si="179"/>
        <v>0</v>
      </c>
      <c r="GL58" s="64">
        <f t="shared" si="180"/>
        <v>0</v>
      </c>
      <c r="GM58" s="64">
        <f t="shared" si="181"/>
        <v>0</v>
      </c>
      <c r="GN58" s="64">
        <f t="shared" si="182"/>
        <v>0</v>
      </c>
      <c r="GO58" s="64">
        <f t="shared" si="306"/>
        <v>0</v>
      </c>
      <c r="GP58" s="64">
        <f t="shared" si="307"/>
        <v>0</v>
      </c>
      <c r="GQ58" s="64">
        <f t="shared" si="308"/>
        <v>0</v>
      </c>
      <c r="GR58" s="64">
        <f t="shared" si="309"/>
        <v>0</v>
      </c>
      <c r="GS58" s="148">
        <f t="shared" si="310"/>
        <v>0</v>
      </c>
    </row>
    <row r="59" spans="1:201" x14ac:dyDescent="0.2">
      <c r="A59" s="104">
        <v>53</v>
      </c>
      <c r="B59" s="3" t="s">
        <v>44</v>
      </c>
      <c r="C59" s="71">
        <v>441457</v>
      </c>
      <c r="D59" s="71">
        <v>381037</v>
      </c>
      <c r="E59" s="71">
        <f t="shared" si="195"/>
        <v>0.53672975122006972</v>
      </c>
      <c r="F59" s="105">
        <f t="shared" si="196"/>
        <v>0.46327024877993028</v>
      </c>
      <c r="G59" s="147">
        <v>0</v>
      </c>
      <c r="H59" s="64">
        <f t="shared" si="197"/>
        <v>0</v>
      </c>
      <c r="I59" s="64">
        <f t="shared" si="198"/>
        <v>0</v>
      </c>
      <c r="J59" s="64">
        <f t="shared" si="199"/>
        <v>0</v>
      </c>
      <c r="K59" s="64">
        <f t="shared" si="200"/>
        <v>0</v>
      </c>
      <c r="L59" s="64">
        <f t="shared" si="115"/>
        <v>0</v>
      </c>
      <c r="M59" s="64">
        <f t="shared" si="116"/>
        <v>0</v>
      </c>
      <c r="N59" s="64">
        <f t="shared" si="117"/>
        <v>0</v>
      </c>
      <c r="O59" s="64">
        <f t="shared" si="118"/>
        <v>0</v>
      </c>
      <c r="P59" s="64">
        <f t="shared" si="119"/>
        <v>0</v>
      </c>
      <c r="Q59" s="64">
        <f t="shared" si="201"/>
        <v>0</v>
      </c>
      <c r="R59" s="64">
        <f t="shared" si="202"/>
        <v>0</v>
      </c>
      <c r="S59" s="64">
        <f t="shared" si="203"/>
        <v>0</v>
      </c>
      <c r="T59" s="64">
        <f t="shared" si="204"/>
        <v>0</v>
      </c>
      <c r="U59" s="148">
        <f t="shared" si="205"/>
        <v>0</v>
      </c>
      <c r="V59" s="147">
        <v>0</v>
      </c>
      <c r="W59" s="64">
        <f t="shared" si="206"/>
        <v>0</v>
      </c>
      <c r="X59" s="64">
        <f t="shared" si="207"/>
        <v>0</v>
      </c>
      <c r="Y59" s="64">
        <f t="shared" si="208"/>
        <v>0</v>
      </c>
      <c r="Z59" s="64">
        <f t="shared" si="209"/>
        <v>0</v>
      </c>
      <c r="AA59" s="64">
        <f t="shared" si="120"/>
        <v>0</v>
      </c>
      <c r="AB59" s="64">
        <f t="shared" si="121"/>
        <v>0</v>
      </c>
      <c r="AC59" s="64">
        <f t="shared" si="122"/>
        <v>0</v>
      </c>
      <c r="AD59" s="64">
        <f t="shared" si="123"/>
        <v>0</v>
      </c>
      <c r="AE59" s="64">
        <f t="shared" si="124"/>
        <v>0</v>
      </c>
      <c r="AF59" s="64">
        <f t="shared" si="210"/>
        <v>0</v>
      </c>
      <c r="AG59" s="64">
        <f t="shared" si="211"/>
        <v>0</v>
      </c>
      <c r="AH59" s="64">
        <f t="shared" si="212"/>
        <v>0</v>
      </c>
      <c r="AI59" s="64">
        <f t="shared" si="213"/>
        <v>0</v>
      </c>
      <c r="AJ59" s="148">
        <f t="shared" si="214"/>
        <v>0</v>
      </c>
      <c r="AK59" s="147">
        <v>0</v>
      </c>
      <c r="AL59" s="64">
        <f t="shared" si="215"/>
        <v>0</v>
      </c>
      <c r="AM59" s="64">
        <f t="shared" si="216"/>
        <v>0</v>
      </c>
      <c r="AN59" s="64">
        <f t="shared" si="217"/>
        <v>0</v>
      </c>
      <c r="AO59" s="64">
        <f t="shared" si="218"/>
        <v>0</v>
      </c>
      <c r="AP59" s="64">
        <f t="shared" si="125"/>
        <v>0</v>
      </c>
      <c r="AQ59" s="64">
        <f t="shared" si="126"/>
        <v>0</v>
      </c>
      <c r="AR59" s="64">
        <f t="shared" si="127"/>
        <v>0</v>
      </c>
      <c r="AS59" s="64">
        <f t="shared" si="128"/>
        <v>0</v>
      </c>
      <c r="AT59" s="64">
        <f t="shared" si="129"/>
        <v>0</v>
      </c>
      <c r="AU59" s="64">
        <f t="shared" si="219"/>
        <v>0</v>
      </c>
      <c r="AV59" s="64">
        <f t="shared" si="220"/>
        <v>0</v>
      </c>
      <c r="AW59" s="64">
        <f t="shared" si="221"/>
        <v>0</v>
      </c>
      <c r="AX59" s="64">
        <f t="shared" si="222"/>
        <v>0</v>
      </c>
      <c r="AY59" s="148">
        <f t="shared" si="223"/>
        <v>0</v>
      </c>
      <c r="AZ59" s="147">
        <v>0</v>
      </c>
      <c r="BA59" s="64">
        <f t="shared" si="224"/>
        <v>0</v>
      </c>
      <c r="BB59" s="64">
        <f t="shared" si="225"/>
        <v>0</v>
      </c>
      <c r="BC59" s="64">
        <f t="shared" si="226"/>
        <v>0</v>
      </c>
      <c r="BD59" s="64">
        <f t="shared" si="227"/>
        <v>0</v>
      </c>
      <c r="BE59" s="18">
        <f t="shared" si="130"/>
        <v>0</v>
      </c>
      <c r="BF59" s="18">
        <f t="shared" si="131"/>
        <v>0</v>
      </c>
      <c r="BG59" s="18">
        <f t="shared" si="132"/>
        <v>0</v>
      </c>
      <c r="BH59" s="18">
        <f t="shared" si="133"/>
        <v>0</v>
      </c>
      <c r="BI59" s="18">
        <f t="shared" si="134"/>
        <v>0</v>
      </c>
      <c r="BJ59" s="18">
        <f t="shared" si="228"/>
        <v>0</v>
      </c>
      <c r="BK59" s="18">
        <f t="shared" si="229"/>
        <v>0</v>
      </c>
      <c r="BL59" s="18">
        <f t="shared" si="230"/>
        <v>0</v>
      </c>
      <c r="BM59" s="18">
        <f t="shared" si="231"/>
        <v>0</v>
      </c>
      <c r="BN59" s="85">
        <f t="shared" si="232"/>
        <v>0</v>
      </c>
      <c r="BO59" s="147">
        <v>0</v>
      </c>
      <c r="BP59" s="64">
        <f t="shared" si="311"/>
        <v>0</v>
      </c>
      <c r="BQ59" s="64">
        <f t="shared" si="312"/>
        <v>0</v>
      </c>
      <c r="BR59" s="64">
        <f t="shared" si="313"/>
        <v>0</v>
      </c>
      <c r="BS59" s="64">
        <f t="shared" si="314"/>
        <v>0</v>
      </c>
      <c r="BT59" s="64">
        <f t="shared" si="136"/>
        <v>0</v>
      </c>
      <c r="BU59" s="64">
        <f t="shared" si="187"/>
        <v>0</v>
      </c>
      <c r="BV59" s="64">
        <f t="shared" si="188"/>
        <v>0</v>
      </c>
      <c r="BW59" s="64">
        <f t="shared" si="189"/>
        <v>0</v>
      </c>
      <c r="BX59" s="64">
        <f t="shared" si="190"/>
        <v>0</v>
      </c>
      <c r="BY59" s="64">
        <f t="shared" si="315"/>
        <v>0</v>
      </c>
      <c r="BZ59" s="64">
        <f t="shared" si="316"/>
        <v>0</v>
      </c>
      <c r="CA59" s="64">
        <f t="shared" si="317"/>
        <v>0</v>
      </c>
      <c r="CB59" s="64">
        <f t="shared" si="318"/>
        <v>0</v>
      </c>
      <c r="CC59" s="148">
        <f t="shared" si="319"/>
        <v>0</v>
      </c>
      <c r="CD59" s="147">
        <v>0</v>
      </c>
      <c r="CE59" s="64">
        <f t="shared" si="239"/>
        <v>0</v>
      </c>
      <c r="CF59" s="64">
        <f t="shared" si="240"/>
        <v>0</v>
      </c>
      <c r="CG59" s="64">
        <f t="shared" si="241"/>
        <v>0</v>
      </c>
      <c r="CH59" s="64">
        <f t="shared" si="242"/>
        <v>0</v>
      </c>
      <c r="CI59" s="64">
        <f t="shared" si="143"/>
        <v>0</v>
      </c>
      <c r="CJ59" s="64">
        <f t="shared" si="144"/>
        <v>0</v>
      </c>
      <c r="CK59" s="64">
        <f t="shared" si="145"/>
        <v>0</v>
      </c>
      <c r="CL59" s="64">
        <f t="shared" si="146"/>
        <v>0</v>
      </c>
      <c r="CM59" s="64">
        <f t="shared" si="147"/>
        <v>0</v>
      </c>
      <c r="CN59" s="64">
        <f t="shared" si="243"/>
        <v>0</v>
      </c>
      <c r="CO59" s="64">
        <f t="shared" si="244"/>
        <v>0</v>
      </c>
      <c r="CP59" s="64">
        <f t="shared" si="245"/>
        <v>0</v>
      </c>
      <c r="CQ59" s="64">
        <f t="shared" si="246"/>
        <v>0</v>
      </c>
      <c r="CR59" s="148">
        <f t="shared" si="247"/>
        <v>0</v>
      </c>
      <c r="CS59" s="147">
        <v>0</v>
      </c>
      <c r="CT59" s="64">
        <f t="shared" si="248"/>
        <v>0</v>
      </c>
      <c r="CU59" s="64">
        <f t="shared" si="249"/>
        <v>0</v>
      </c>
      <c r="CV59" s="64">
        <f t="shared" si="250"/>
        <v>0</v>
      </c>
      <c r="CW59" s="64">
        <f t="shared" si="251"/>
        <v>0</v>
      </c>
      <c r="CX59" s="64">
        <f t="shared" si="148"/>
        <v>0</v>
      </c>
      <c r="CY59" s="64">
        <f t="shared" si="149"/>
        <v>0</v>
      </c>
      <c r="CZ59" s="64">
        <f t="shared" si="150"/>
        <v>0</v>
      </c>
      <c r="DA59" s="64">
        <f t="shared" si="151"/>
        <v>0</v>
      </c>
      <c r="DB59" s="64">
        <f t="shared" si="152"/>
        <v>0</v>
      </c>
      <c r="DC59" s="64">
        <f t="shared" si="252"/>
        <v>0</v>
      </c>
      <c r="DD59" s="64">
        <f t="shared" si="253"/>
        <v>0</v>
      </c>
      <c r="DE59" s="64">
        <f t="shared" si="254"/>
        <v>0</v>
      </c>
      <c r="DF59" s="64">
        <f t="shared" si="255"/>
        <v>0</v>
      </c>
      <c r="DG59" s="148">
        <f t="shared" si="256"/>
        <v>0</v>
      </c>
      <c r="DH59" s="147">
        <v>0</v>
      </c>
      <c r="DI59" s="64">
        <f t="shared" si="257"/>
        <v>0</v>
      </c>
      <c r="DJ59" s="64">
        <f t="shared" si="258"/>
        <v>0</v>
      </c>
      <c r="DK59" s="64">
        <f t="shared" si="259"/>
        <v>0</v>
      </c>
      <c r="DL59" s="64">
        <f t="shared" si="260"/>
        <v>0</v>
      </c>
      <c r="DM59" s="64">
        <f t="shared" si="153"/>
        <v>0</v>
      </c>
      <c r="DN59" s="64">
        <f t="shared" si="154"/>
        <v>0</v>
      </c>
      <c r="DO59" s="64">
        <f t="shared" si="155"/>
        <v>0</v>
      </c>
      <c r="DP59" s="64">
        <f t="shared" si="156"/>
        <v>0</v>
      </c>
      <c r="DQ59" s="64">
        <f t="shared" si="157"/>
        <v>0</v>
      </c>
      <c r="DR59" s="64">
        <f t="shared" si="261"/>
        <v>0</v>
      </c>
      <c r="DS59" s="64">
        <f t="shared" si="262"/>
        <v>0</v>
      </c>
      <c r="DT59" s="64">
        <f t="shared" si="263"/>
        <v>0</v>
      </c>
      <c r="DU59" s="64">
        <f t="shared" si="264"/>
        <v>0</v>
      </c>
      <c r="DV59" s="148">
        <f t="shared" si="265"/>
        <v>0</v>
      </c>
      <c r="DW59" s="147">
        <v>0</v>
      </c>
      <c r="DX59" s="64">
        <f t="shared" si="266"/>
        <v>0</v>
      </c>
      <c r="DY59" s="64">
        <f t="shared" si="267"/>
        <v>0</v>
      </c>
      <c r="DZ59" s="64">
        <f t="shared" si="268"/>
        <v>0</v>
      </c>
      <c r="EA59" s="64">
        <f t="shared" si="269"/>
        <v>0</v>
      </c>
      <c r="EB59" s="64">
        <f t="shared" si="158"/>
        <v>0</v>
      </c>
      <c r="EC59" s="64">
        <f t="shared" si="159"/>
        <v>0</v>
      </c>
      <c r="ED59" s="64">
        <f t="shared" si="160"/>
        <v>0</v>
      </c>
      <c r="EE59" s="64">
        <f t="shared" si="161"/>
        <v>0</v>
      </c>
      <c r="EF59" s="64">
        <f t="shared" si="162"/>
        <v>0</v>
      </c>
      <c r="EG59" s="64">
        <f t="shared" si="270"/>
        <v>0</v>
      </c>
      <c r="EH59" s="64">
        <f t="shared" si="271"/>
        <v>0</v>
      </c>
      <c r="EI59" s="64">
        <f t="shared" si="272"/>
        <v>0</v>
      </c>
      <c r="EJ59" s="64">
        <f t="shared" si="273"/>
        <v>0</v>
      </c>
      <c r="EK59" s="148">
        <f t="shared" si="274"/>
        <v>0</v>
      </c>
      <c r="EL59" s="147">
        <v>0</v>
      </c>
      <c r="EM59" s="64">
        <f t="shared" si="275"/>
        <v>0</v>
      </c>
      <c r="EN59" s="64">
        <f t="shared" si="276"/>
        <v>0</v>
      </c>
      <c r="EO59" s="64">
        <f t="shared" si="277"/>
        <v>0</v>
      </c>
      <c r="EP59" s="64">
        <f t="shared" si="278"/>
        <v>0</v>
      </c>
      <c r="EQ59" s="64">
        <f t="shared" si="163"/>
        <v>0</v>
      </c>
      <c r="ER59" s="64">
        <f t="shared" si="164"/>
        <v>0</v>
      </c>
      <c r="ES59" s="64">
        <f t="shared" si="165"/>
        <v>0</v>
      </c>
      <c r="ET59" s="64">
        <f t="shared" si="166"/>
        <v>0</v>
      </c>
      <c r="EU59" s="64">
        <f t="shared" si="167"/>
        <v>0</v>
      </c>
      <c r="EV59" s="64">
        <f t="shared" si="279"/>
        <v>0</v>
      </c>
      <c r="EW59" s="64">
        <f t="shared" si="280"/>
        <v>0</v>
      </c>
      <c r="EX59" s="64">
        <f t="shared" si="281"/>
        <v>0</v>
      </c>
      <c r="EY59" s="64">
        <f t="shared" si="282"/>
        <v>0</v>
      </c>
      <c r="EZ59" s="148">
        <f t="shared" si="283"/>
        <v>0</v>
      </c>
      <c r="FA59" s="147">
        <v>0</v>
      </c>
      <c r="FB59" s="64">
        <f t="shared" si="284"/>
        <v>0</v>
      </c>
      <c r="FC59" s="64">
        <f t="shared" si="285"/>
        <v>0</v>
      </c>
      <c r="FD59" s="64">
        <f t="shared" si="286"/>
        <v>0</v>
      </c>
      <c r="FE59" s="64">
        <f t="shared" si="287"/>
        <v>0</v>
      </c>
      <c r="FF59" s="64">
        <f t="shared" si="168"/>
        <v>0</v>
      </c>
      <c r="FG59" s="64">
        <f t="shared" si="169"/>
        <v>0</v>
      </c>
      <c r="FH59" s="64">
        <f t="shared" si="170"/>
        <v>0</v>
      </c>
      <c r="FI59" s="64">
        <f t="shared" si="171"/>
        <v>0</v>
      </c>
      <c r="FJ59" s="64">
        <f t="shared" si="172"/>
        <v>0</v>
      </c>
      <c r="FK59" s="64">
        <f t="shared" si="288"/>
        <v>0</v>
      </c>
      <c r="FL59" s="64">
        <f t="shared" si="289"/>
        <v>0</v>
      </c>
      <c r="FM59" s="64">
        <f t="shared" si="290"/>
        <v>0</v>
      </c>
      <c r="FN59" s="64">
        <f t="shared" si="291"/>
        <v>0</v>
      </c>
      <c r="FO59" s="148">
        <f t="shared" si="292"/>
        <v>0</v>
      </c>
      <c r="FP59" s="147">
        <v>0</v>
      </c>
      <c r="FQ59" s="64">
        <f t="shared" si="293"/>
        <v>0</v>
      </c>
      <c r="FR59" s="64">
        <f t="shared" si="294"/>
        <v>0</v>
      </c>
      <c r="FS59" s="64">
        <f t="shared" si="295"/>
        <v>0</v>
      </c>
      <c r="FT59" s="64">
        <f t="shared" si="296"/>
        <v>0</v>
      </c>
      <c r="FU59" s="64">
        <f t="shared" si="173"/>
        <v>0</v>
      </c>
      <c r="FV59" s="64">
        <f t="shared" si="174"/>
        <v>0</v>
      </c>
      <c r="FW59" s="64">
        <f t="shared" si="175"/>
        <v>0</v>
      </c>
      <c r="FX59" s="64">
        <f t="shared" si="176"/>
        <v>0</v>
      </c>
      <c r="FY59" s="64">
        <f t="shared" si="177"/>
        <v>0</v>
      </c>
      <c r="FZ59" s="64">
        <f t="shared" si="297"/>
        <v>0</v>
      </c>
      <c r="GA59" s="64">
        <f t="shared" si="298"/>
        <v>0</v>
      </c>
      <c r="GB59" s="64">
        <f t="shared" si="299"/>
        <v>0</v>
      </c>
      <c r="GC59" s="64">
        <f t="shared" si="300"/>
        <v>0</v>
      </c>
      <c r="GD59" s="148">
        <f t="shared" si="301"/>
        <v>0</v>
      </c>
      <c r="GE59" s="147">
        <v>0</v>
      </c>
      <c r="GF59" s="64">
        <f t="shared" si="302"/>
        <v>0</v>
      </c>
      <c r="GG59" s="64">
        <f t="shared" si="303"/>
        <v>0</v>
      </c>
      <c r="GH59" s="64">
        <f t="shared" si="304"/>
        <v>0</v>
      </c>
      <c r="GI59" s="64">
        <f t="shared" si="305"/>
        <v>0</v>
      </c>
      <c r="GJ59" s="64">
        <f t="shared" si="178"/>
        <v>0</v>
      </c>
      <c r="GK59" s="64">
        <f t="shared" si="179"/>
        <v>0</v>
      </c>
      <c r="GL59" s="64">
        <f t="shared" si="180"/>
        <v>0</v>
      </c>
      <c r="GM59" s="64">
        <f t="shared" si="181"/>
        <v>0</v>
      </c>
      <c r="GN59" s="64">
        <f t="shared" si="182"/>
        <v>0</v>
      </c>
      <c r="GO59" s="64">
        <f t="shared" si="306"/>
        <v>0</v>
      </c>
      <c r="GP59" s="64">
        <f t="shared" si="307"/>
        <v>0</v>
      </c>
      <c r="GQ59" s="64">
        <f t="shared" si="308"/>
        <v>0</v>
      </c>
      <c r="GR59" s="64">
        <f t="shared" si="309"/>
        <v>0</v>
      </c>
      <c r="GS59" s="148">
        <f t="shared" si="310"/>
        <v>0</v>
      </c>
    </row>
    <row r="60" spans="1:201" x14ac:dyDescent="0.2">
      <c r="A60" s="104">
        <v>54</v>
      </c>
      <c r="B60" s="8" t="s">
        <v>77</v>
      </c>
      <c r="C60" s="71">
        <v>441457</v>
      </c>
      <c r="D60" s="71">
        <v>381037</v>
      </c>
      <c r="E60" s="71">
        <f t="shared" si="195"/>
        <v>0.53672975122006972</v>
      </c>
      <c r="F60" s="105">
        <f t="shared" si="196"/>
        <v>0.46327024877993028</v>
      </c>
      <c r="G60" s="147">
        <v>0</v>
      </c>
      <c r="H60" s="64">
        <f t="shared" si="197"/>
        <v>0</v>
      </c>
      <c r="I60" s="64">
        <f t="shared" si="198"/>
        <v>0</v>
      </c>
      <c r="J60" s="64">
        <f t="shared" si="199"/>
        <v>0</v>
      </c>
      <c r="K60" s="64">
        <f t="shared" si="200"/>
        <v>0</v>
      </c>
      <c r="L60" s="64">
        <f t="shared" si="115"/>
        <v>0</v>
      </c>
      <c r="M60" s="64">
        <f t="shared" si="116"/>
        <v>0</v>
      </c>
      <c r="N60" s="64">
        <f t="shared" si="117"/>
        <v>0</v>
      </c>
      <c r="O60" s="64">
        <f t="shared" si="118"/>
        <v>0</v>
      </c>
      <c r="P60" s="64">
        <f t="shared" si="119"/>
        <v>0</v>
      </c>
      <c r="Q60" s="64">
        <f t="shared" si="201"/>
        <v>0</v>
      </c>
      <c r="R60" s="64">
        <f t="shared" si="202"/>
        <v>0</v>
      </c>
      <c r="S60" s="64">
        <f t="shared" si="203"/>
        <v>0</v>
      </c>
      <c r="T60" s="64">
        <f t="shared" si="204"/>
        <v>0</v>
      </c>
      <c r="U60" s="148">
        <f t="shared" si="205"/>
        <v>0</v>
      </c>
      <c r="V60" s="147">
        <v>0</v>
      </c>
      <c r="W60" s="64">
        <f t="shared" si="206"/>
        <v>0</v>
      </c>
      <c r="X60" s="64">
        <f t="shared" si="207"/>
        <v>0</v>
      </c>
      <c r="Y60" s="64">
        <f t="shared" si="208"/>
        <v>0</v>
      </c>
      <c r="Z60" s="64">
        <f t="shared" si="209"/>
        <v>0</v>
      </c>
      <c r="AA60" s="64">
        <f t="shared" si="120"/>
        <v>0</v>
      </c>
      <c r="AB60" s="64">
        <f t="shared" si="121"/>
        <v>0</v>
      </c>
      <c r="AC60" s="64">
        <f t="shared" si="122"/>
        <v>0</v>
      </c>
      <c r="AD60" s="64">
        <f t="shared" si="123"/>
        <v>0</v>
      </c>
      <c r="AE60" s="64">
        <f t="shared" si="124"/>
        <v>0</v>
      </c>
      <c r="AF60" s="64">
        <f t="shared" si="210"/>
        <v>0</v>
      </c>
      <c r="AG60" s="64">
        <f t="shared" si="211"/>
        <v>0</v>
      </c>
      <c r="AH60" s="64">
        <f t="shared" si="212"/>
        <v>0</v>
      </c>
      <c r="AI60" s="64">
        <f t="shared" si="213"/>
        <v>0</v>
      </c>
      <c r="AJ60" s="148">
        <f t="shared" si="214"/>
        <v>0</v>
      </c>
      <c r="AK60" s="147">
        <v>0</v>
      </c>
      <c r="AL60" s="64">
        <f t="shared" si="215"/>
        <v>0</v>
      </c>
      <c r="AM60" s="64">
        <f t="shared" si="216"/>
        <v>0</v>
      </c>
      <c r="AN60" s="64">
        <f t="shared" si="217"/>
        <v>0</v>
      </c>
      <c r="AO60" s="64">
        <f t="shared" si="218"/>
        <v>0</v>
      </c>
      <c r="AP60" s="64">
        <f t="shared" si="125"/>
        <v>0</v>
      </c>
      <c r="AQ60" s="64">
        <f t="shared" si="126"/>
        <v>0</v>
      </c>
      <c r="AR60" s="64">
        <f t="shared" si="127"/>
        <v>0</v>
      </c>
      <c r="AS60" s="64">
        <f t="shared" si="128"/>
        <v>0</v>
      </c>
      <c r="AT60" s="64">
        <f t="shared" si="129"/>
        <v>0</v>
      </c>
      <c r="AU60" s="64">
        <f t="shared" si="219"/>
        <v>0</v>
      </c>
      <c r="AV60" s="64">
        <f t="shared" si="220"/>
        <v>0</v>
      </c>
      <c r="AW60" s="64">
        <f t="shared" si="221"/>
        <v>0</v>
      </c>
      <c r="AX60" s="64">
        <f t="shared" si="222"/>
        <v>0</v>
      </c>
      <c r="AY60" s="148">
        <f t="shared" si="223"/>
        <v>0</v>
      </c>
      <c r="AZ60" s="147">
        <v>0</v>
      </c>
      <c r="BA60" s="64">
        <f t="shared" si="224"/>
        <v>0</v>
      </c>
      <c r="BB60" s="64">
        <f t="shared" si="225"/>
        <v>0</v>
      </c>
      <c r="BC60" s="64">
        <f t="shared" si="226"/>
        <v>0</v>
      </c>
      <c r="BD60" s="64">
        <f t="shared" si="227"/>
        <v>0</v>
      </c>
      <c r="BE60" s="18">
        <f t="shared" si="130"/>
        <v>0</v>
      </c>
      <c r="BF60" s="18">
        <f t="shared" si="131"/>
        <v>0</v>
      </c>
      <c r="BG60" s="18">
        <f t="shared" si="132"/>
        <v>0</v>
      </c>
      <c r="BH60" s="18">
        <f t="shared" si="133"/>
        <v>0</v>
      </c>
      <c r="BI60" s="18">
        <f t="shared" si="134"/>
        <v>0</v>
      </c>
      <c r="BJ60" s="18">
        <f t="shared" si="228"/>
        <v>0</v>
      </c>
      <c r="BK60" s="18">
        <f t="shared" si="229"/>
        <v>0</v>
      </c>
      <c r="BL60" s="18">
        <f t="shared" si="230"/>
        <v>0</v>
      </c>
      <c r="BM60" s="18">
        <f t="shared" si="231"/>
        <v>0</v>
      </c>
      <c r="BN60" s="85">
        <f t="shared" si="232"/>
        <v>0</v>
      </c>
      <c r="BO60" s="147">
        <v>0</v>
      </c>
      <c r="BP60" s="64">
        <f t="shared" si="311"/>
        <v>0</v>
      </c>
      <c r="BQ60" s="64">
        <f t="shared" si="312"/>
        <v>0</v>
      </c>
      <c r="BR60" s="64">
        <f t="shared" si="313"/>
        <v>0</v>
      </c>
      <c r="BS60" s="64">
        <f t="shared" si="314"/>
        <v>0</v>
      </c>
      <c r="BT60" s="64">
        <f t="shared" si="136"/>
        <v>0</v>
      </c>
      <c r="BU60" s="64">
        <f t="shared" si="187"/>
        <v>0</v>
      </c>
      <c r="BV60" s="64">
        <f t="shared" si="188"/>
        <v>0</v>
      </c>
      <c r="BW60" s="64">
        <f t="shared" si="189"/>
        <v>0</v>
      </c>
      <c r="BX60" s="64">
        <f t="shared" si="190"/>
        <v>0</v>
      </c>
      <c r="BY60" s="64">
        <f t="shared" si="315"/>
        <v>0</v>
      </c>
      <c r="BZ60" s="64">
        <f t="shared" si="316"/>
        <v>0</v>
      </c>
      <c r="CA60" s="64">
        <f t="shared" si="317"/>
        <v>0</v>
      </c>
      <c r="CB60" s="64">
        <f t="shared" si="318"/>
        <v>0</v>
      </c>
      <c r="CC60" s="148">
        <f t="shared" si="319"/>
        <v>0</v>
      </c>
      <c r="CD60" s="147">
        <v>0</v>
      </c>
      <c r="CE60" s="64">
        <f t="shared" si="239"/>
        <v>0</v>
      </c>
      <c r="CF60" s="64">
        <f t="shared" si="240"/>
        <v>0</v>
      </c>
      <c r="CG60" s="64">
        <f t="shared" si="241"/>
        <v>0</v>
      </c>
      <c r="CH60" s="64">
        <f t="shared" si="242"/>
        <v>0</v>
      </c>
      <c r="CI60" s="64">
        <f t="shared" si="143"/>
        <v>0</v>
      </c>
      <c r="CJ60" s="64">
        <f t="shared" si="144"/>
        <v>0</v>
      </c>
      <c r="CK60" s="64">
        <f t="shared" si="145"/>
        <v>0</v>
      </c>
      <c r="CL60" s="64">
        <f t="shared" si="146"/>
        <v>0</v>
      </c>
      <c r="CM60" s="64">
        <f t="shared" si="147"/>
        <v>0</v>
      </c>
      <c r="CN60" s="64">
        <f t="shared" si="243"/>
        <v>0</v>
      </c>
      <c r="CO60" s="64">
        <f t="shared" si="244"/>
        <v>0</v>
      </c>
      <c r="CP60" s="64">
        <f t="shared" si="245"/>
        <v>0</v>
      </c>
      <c r="CQ60" s="64">
        <f t="shared" si="246"/>
        <v>0</v>
      </c>
      <c r="CR60" s="148">
        <f t="shared" si="247"/>
        <v>0</v>
      </c>
      <c r="CS60" s="147">
        <v>0</v>
      </c>
      <c r="CT60" s="64">
        <f t="shared" si="248"/>
        <v>0</v>
      </c>
      <c r="CU60" s="64">
        <f t="shared" si="249"/>
        <v>0</v>
      </c>
      <c r="CV60" s="64">
        <f t="shared" si="250"/>
        <v>0</v>
      </c>
      <c r="CW60" s="64">
        <f t="shared" si="251"/>
        <v>0</v>
      </c>
      <c r="CX60" s="64">
        <f t="shared" si="148"/>
        <v>0</v>
      </c>
      <c r="CY60" s="64">
        <f t="shared" si="149"/>
        <v>0</v>
      </c>
      <c r="CZ60" s="64">
        <f t="shared" si="150"/>
        <v>0</v>
      </c>
      <c r="DA60" s="64">
        <f t="shared" si="151"/>
        <v>0</v>
      </c>
      <c r="DB60" s="64">
        <f t="shared" si="152"/>
        <v>0</v>
      </c>
      <c r="DC60" s="64">
        <f t="shared" si="252"/>
        <v>0</v>
      </c>
      <c r="DD60" s="64">
        <f t="shared" si="253"/>
        <v>0</v>
      </c>
      <c r="DE60" s="64">
        <f t="shared" si="254"/>
        <v>0</v>
      </c>
      <c r="DF60" s="64">
        <f t="shared" si="255"/>
        <v>0</v>
      </c>
      <c r="DG60" s="148">
        <f t="shared" si="256"/>
        <v>0</v>
      </c>
      <c r="DH60" s="147">
        <v>0</v>
      </c>
      <c r="DI60" s="64">
        <f t="shared" si="257"/>
        <v>0</v>
      </c>
      <c r="DJ60" s="64">
        <f t="shared" si="258"/>
        <v>0</v>
      </c>
      <c r="DK60" s="64">
        <f t="shared" si="259"/>
        <v>0</v>
      </c>
      <c r="DL60" s="64">
        <f t="shared" si="260"/>
        <v>0</v>
      </c>
      <c r="DM60" s="64">
        <f t="shared" si="153"/>
        <v>0</v>
      </c>
      <c r="DN60" s="64">
        <f t="shared" si="154"/>
        <v>0</v>
      </c>
      <c r="DO60" s="64">
        <f t="shared" si="155"/>
        <v>0</v>
      </c>
      <c r="DP60" s="64">
        <f t="shared" si="156"/>
        <v>0</v>
      </c>
      <c r="DQ60" s="64">
        <f t="shared" si="157"/>
        <v>0</v>
      </c>
      <c r="DR60" s="64">
        <f t="shared" si="261"/>
        <v>0</v>
      </c>
      <c r="DS60" s="64">
        <f t="shared" si="262"/>
        <v>0</v>
      </c>
      <c r="DT60" s="64">
        <f t="shared" si="263"/>
        <v>0</v>
      </c>
      <c r="DU60" s="64">
        <f t="shared" si="264"/>
        <v>0</v>
      </c>
      <c r="DV60" s="148">
        <f t="shared" si="265"/>
        <v>0</v>
      </c>
      <c r="DW60" s="147">
        <v>0</v>
      </c>
      <c r="DX60" s="64">
        <f t="shared" si="266"/>
        <v>0</v>
      </c>
      <c r="DY60" s="64">
        <f t="shared" si="267"/>
        <v>0</v>
      </c>
      <c r="DZ60" s="64">
        <f t="shared" si="268"/>
        <v>0</v>
      </c>
      <c r="EA60" s="64">
        <f t="shared" si="269"/>
        <v>0</v>
      </c>
      <c r="EB60" s="64">
        <f t="shared" si="158"/>
        <v>0</v>
      </c>
      <c r="EC60" s="64">
        <f t="shared" si="159"/>
        <v>0</v>
      </c>
      <c r="ED60" s="64">
        <f t="shared" si="160"/>
        <v>0</v>
      </c>
      <c r="EE60" s="64">
        <f t="shared" si="161"/>
        <v>0</v>
      </c>
      <c r="EF60" s="64">
        <f t="shared" si="162"/>
        <v>0</v>
      </c>
      <c r="EG60" s="64">
        <f t="shared" si="270"/>
        <v>0</v>
      </c>
      <c r="EH60" s="64">
        <f t="shared" si="271"/>
        <v>0</v>
      </c>
      <c r="EI60" s="64">
        <f t="shared" si="272"/>
        <v>0</v>
      </c>
      <c r="EJ60" s="64">
        <f t="shared" si="273"/>
        <v>0</v>
      </c>
      <c r="EK60" s="148">
        <f t="shared" si="274"/>
        <v>0</v>
      </c>
      <c r="EL60" s="147">
        <v>0</v>
      </c>
      <c r="EM60" s="64">
        <f t="shared" si="275"/>
        <v>0</v>
      </c>
      <c r="EN60" s="64">
        <f t="shared" si="276"/>
        <v>0</v>
      </c>
      <c r="EO60" s="64">
        <f t="shared" si="277"/>
        <v>0</v>
      </c>
      <c r="EP60" s="64">
        <f t="shared" si="278"/>
        <v>0</v>
      </c>
      <c r="EQ60" s="64">
        <f t="shared" si="163"/>
        <v>0</v>
      </c>
      <c r="ER60" s="64">
        <f t="shared" si="164"/>
        <v>0</v>
      </c>
      <c r="ES60" s="64">
        <f t="shared" si="165"/>
        <v>0</v>
      </c>
      <c r="ET60" s="64">
        <f t="shared" si="166"/>
        <v>0</v>
      </c>
      <c r="EU60" s="64">
        <f t="shared" si="167"/>
        <v>0</v>
      </c>
      <c r="EV60" s="64">
        <f t="shared" si="279"/>
        <v>0</v>
      </c>
      <c r="EW60" s="64">
        <f t="shared" si="280"/>
        <v>0</v>
      </c>
      <c r="EX60" s="64">
        <f t="shared" si="281"/>
        <v>0</v>
      </c>
      <c r="EY60" s="64">
        <f t="shared" si="282"/>
        <v>0</v>
      </c>
      <c r="EZ60" s="148">
        <f t="shared" si="283"/>
        <v>0</v>
      </c>
      <c r="FA60" s="147">
        <v>0</v>
      </c>
      <c r="FB60" s="64">
        <f t="shared" si="284"/>
        <v>0</v>
      </c>
      <c r="FC60" s="64">
        <f t="shared" si="285"/>
        <v>0</v>
      </c>
      <c r="FD60" s="64">
        <f t="shared" si="286"/>
        <v>0</v>
      </c>
      <c r="FE60" s="64">
        <f t="shared" si="287"/>
        <v>0</v>
      </c>
      <c r="FF60" s="64">
        <f t="shared" si="168"/>
        <v>0</v>
      </c>
      <c r="FG60" s="64">
        <f t="shared" si="169"/>
        <v>0</v>
      </c>
      <c r="FH60" s="64">
        <f t="shared" si="170"/>
        <v>0</v>
      </c>
      <c r="FI60" s="64">
        <f t="shared" si="171"/>
        <v>0</v>
      </c>
      <c r="FJ60" s="64">
        <f t="shared" si="172"/>
        <v>0</v>
      </c>
      <c r="FK60" s="64">
        <f t="shared" si="288"/>
        <v>0</v>
      </c>
      <c r="FL60" s="64">
        <f t="shared" si="289"/>
        <v>0</v>
      </c>
      <c r="FM60" s="64">
        <f t="shared" si="290"/>
        <v>0</v>
      </c>
      <c r="FN60" s="64">
        <f t="shared" si="291"/>
        <v>0</v>
      </c>
      <c r="FO60" s="148">
        <f t="shared" si="292"/>
        <v>0</v>
      </c>
      <c r="FP60" s="147">
        <v>0</v>
      </c>
      <c r="FQ60" s="64">
        <f t="shared" si="293"/>
        <v>0</v>
      </c>
      <c r="FR60" s="64">
        <f t="shared" si="294"/>
        <v>0</v>
      </c>
      <c r="FS60" s="64">
        <f t="shared" si="295"/>
        <v>0</v>
      </c>
      <c r="FT60" s="64">
        <f t="shared" si="296"/>
        <v>0</v>
      </c>
      <c r="FU60" s="64">
        <f t="shared" si="173"/>
        <v>0</v>
      </c>
      <c r="FV60" s="64">
        <f t="shared" si="174"/>
        <v>0</v>
      </c>
      <c r="FW60" s="64">
        <f t="shared" si="175"/>
        <v>0</v>
      </c>
      <c r="FX60" s="64">
        <f t="shared" si="176"/>
        <v>0</v>
      </c>
      <c r="FY60" s="64">
        <f t="shared" si="177"/>
        <v>0</v>
      </c>
      <c r="FZ60" s="64">
        <f t="shared" si="297"/>
        <v>0</v>
      </c>
      <c r="GA60" s="64">
        <f t="shared" si="298"/>
        <v>0</v>
      </c>
      <c r="GB60" s="64">
        <f t="shared" si="299"/>
        <v>0</v>
      </c>
      <c r="GC60" s="64">
        <f t="shared" si="300"/>
        <v>0</v>
      </c>
      <c r="GD60" s="148">
        <f t="shared" si="301"/>
        <v>0</v>
      </c>
      <c r="GE60" s="147">
        <v>0</v>
      </c>
      <c r="GF60" s="64">
        <f t="shared" si="302"/>
        <v>0</v>
      </c>
      <c r="GG60" s="64">
        <f t="shared" si="303"/>
        <v>0</v>
      </c>
      <c r="GH60" s="64">
        <f t="shared" si="304"/>
        <v>0</v>
      </c>
      <c r="GI60" s="64">
        <f t="shared" si="305"/>
        <v>0</v>
      </c>
      <c r="GJ60" s="64">
        <f t="shared" si="178"/>
        <v>0</v>
      </c>
      <c r="GK60" s="64">
        <f t="shared" si="179"/>
        <v>0</v>
      </c>
      <c r="GL60" s="64">
        <f t="shared" si="180"/>
        <v>0</v>
      </c>
      <c r="GM60" s="64">
        <f t="shared" si="181"/>
        <v>0</v>
      </c>
      <c r="GN60" s="64">
        <f t="shared" si="182"/>
        <v>0</v>
      </c>
      <c r="GO60" s="64">
        <f t="shared" si="306"/>
        <v>0</v>
      </c>
      <c r="GP60" s="64">
        <f t="shared" si="307"/>
        <v>0</v>
      </c>
      <c r="GQ60" s="64">
        <f t="shared" si="308"/>
        <v>0</v>
      </c>
      <c r="GR60" s="64">
        <f t="shared" si="309"/>
        <v>0</v>
      </c>
      <c r="GS60" s="148">
        <f t="shared" si="310"/>
        <v>0</v>
      </c>
    </row>
    <row r="61" spans="1:201" x14ac:dyDescent="0.2">
      <c r="A61" s="104">
        <v>55</v>
      </c>
      <c r="B61" s="3" t="s">
        <v>46</v>
      </c>
      <c r="C61" s="71">
        <v>441457</v>
      </c>
      <c r="D61" s="71">
        <v>381037</v>
      </c>
      <c r="E61" s="71">
        <f t="shared" si="195"/>
        <v>0.53672975122006972</v>
      </c>
      <c r="F61" s="105">
        <f t="shared" si="196"/>
        <v>0.46327024877993028</v>
      </c>
      <c r="G61" s="147">
        <v>0</v>
      </c>
      <c r="H61" s="64">
        <f t="shared" si="197"/>
        <v>0</v>
      </c>
      <c r="I61" s="64">
        <f t="shared" si="198"/>
        <v>0</v>
      </c>
      <c r="J61" s="64">
        <f t="shared" si="199"/>
        <v>0</v>
      </c>
      <c r="K61" s="64">
        <f t="shared" si="200"/>
        <v>0</v>
      </c>
      <c r="L61" s="64">
        <f t="shared" si="115"/>
        <v>0</v>
      </c>
      <c r="M61" s="64">
        <f t="shared" si="116"/>
        <v>0</v>
      </c>
      <c r="N61" s="64">
        <f t="shared" si="117"/>
        <v>0</v>
      </c>
      <c r="O61" s="64">
        <f t="shared" si="118"/>
        <v>0</v>
      </c>
      <c r="P61" s="64">
        <f t="shared" si="119"/>
        <v>0</v>
      </c>
      <c r="Q61" s="64">
        <f t="shared" si="201"/>
        <v>0</v>
      </c>
      <c r="R61" s="64">
        <f t="shared" si="202"/>
        <v>0</v>
      </c>
      <c r="S61" s="64">
        <f t="shared" si="203"/>
        <v>0</v>
      </c>
      <c r="T61" s="64">
        <f t="shared" si="204"/>
        <v>0</v>
      </c>
      <c r="U61" s="148">
        <f t="shared" si="205"/>
        <v>0</v>
      </c>
      <c r="V61" s="147">
        <v>0</v>
      </c>
      <c r="W61" s="64">
        <f t="shared" si="206"/>
        <v>0</v>
      </c>
      <c r="X61" s="64">
        <f t="shared" si="207"/>
        <v>0</v>
      </c>
      <c r="Y61" s="64">
        <f t="shared" si="208"/>
        <v>0</v>
      </c>
      <c r="Z61" s="64">
        <f t="shared" si="209"/>
        <v>0</v>
      </c>
      <c r="AA61" s="64">
        <f t="shared" si="120"/>
        <v>0</v>
      </c>
      <c r="AB61" s="64">
        <f t="shared" si="121"/>
        <v>0</v>
      </c>
      <c r="AC61" s="64">
        <f t="shared" si="122"/>
        <v>0</v>
      </c>
      <c r="AD61" s="64">
        <f t="shared" si="123"/>
        <v>0</v>
      </c>
      <c r="AE61" s="64">
        <f t="shared" si="124"/>
        <v>0</v>
      </c>
      <c r="AF61" s="64">
        <f t="shared" si="210"/>
        <v>0</v>
      </c>
      <c r="AG61" s="64">
        <f t="shared" si="211"/>
        <v>0</v>
      </c>
      <c r="AH61" s="64">
        <f t="shared" si="212"/>
        <v>0</v>
      </c>
      <c r="AI61" s="64">
        <f t="shared" si="213"/>
        <v>0</v>
      </c>
      <c r="AJ61" s="148">
        <f t="shared" si="214"/>
        <v>0</v>
      </c>
      <c r="AK61" s="147">
        <v>0</v>
      </c>
      <c r="AL61" s="64">
        <f t="shared" si="215"/>
        <v>0</v>
      </c>
      <c r="AM61" s="64">
        <f t="shared" si="216"/>
        <v>0</v>
      </c>
      <c r="AN61" s="64">
        <f t="shared" si="217"/>
        <v>0</v>
      </c>
      <c r="AO61" s="64">
        <f t="shared" si="218"/>
        <v>0</v>
      </c>
      <c r="AP61" s="64">
        <f t="shared" si="125"/>
        <v>0</v>
      </c>
      <c r="AQ61" s="64">
        <f t="shared" si="126"/>
        <v>0</v>
      </c>
      <c r="AR61" s="64">
        <f t="shared" si="127"/>
        <v>0</v>
      </c>
      <c r="AS61" s="64">
        <f t="shared" si="128"/>
        <v>0</v>
      </c>
      <c r="AT61" s="64">
        <f t="shared" si="129"/>
        <v>0</v>
      </c>
      <c r="AU61" s="64">
        <f t="shared" si="219"/>
        <v>0</v>
      </c>
      <c r="AV61" s="64">
        <f t="shared" si="220"/>
        <v>0</v>
      </c>
      <c r="AW61" s="64">
        <f t="shared" si="221"/>
        <v>0</v>
      </c>
      <c r="AX61" s="64">
        <f t="shared" si="222"/>
        <v>0</v>
      </c>
      <c r="AY61" s="148">
        <f t="shared" si="223"/>
        <v>0</v>
      </c>
      <c r="AZ61" s="147">
        <v>0</v>
      </c>
      <c r="BA61" s="64">
        <f t="shared" si="224"/>
        <v>0</v>
      </c>
      <c r="BB61" s="64">
        <f t="shared" si="225"/>
        <v>0</v>
      </c>
      <c r="BC61" s="64">
        <f t="shared" si="226"/>
        <v>0</v>
      </c>
      <c r="BD61" s="64">
        <f t="shared" si="227"/>
        <v>0</v>
      </c>
      <c r="BE61" s="18">
        <f t="shared" si="130"/>
        <v>0</v>
      </c>
      <c r="BF61" s="18">
        <f t="shared" si="131"/>
        <v>0</v>
      </c>
      <c r="BG61" s="18">
        <f t="shared" si="132"/>
        <v>0</v>
      </c>
      <c r="BH61" s="18">
        <f t="shared" si="133"/>
        <v>0</v>
      </c>
      <c r="BI61" s="18">
        <f t="shared" si="134"/>
        <v>0</v>
      </c>
      <c r="BJ61" s="18">
        <f t="shared" si="228"/>
        <v>0</v>
      </c>
      <c r="BK61" s="18">
        <f t="shared" si="229"/>
        <v>0</v>
      </c>
      <c r="BL61" s="18">
        <f t="shared" si="230"/>
        <v>0</v>
      </c>
      <c r="BM61" s="18">
        <f t="shared" si="231"/>
        <v>0</v>
      </c>
      <c r="BN61" s="85">
        <f t="shared" si="232"/>
        <v>0</v>
      </c>
      <c r="BO61" s="147">
        <v>0</v>
      </c>
      <c r="BP61" s="64">
        <f t="shared" si="311"/>
        <v>0</v>
      </c>
      <c r="BQ61" s="64">
        <f t="shared" si="312"/>
        <v>0</v>
      </c>
      <c r="BR61" s="64">
        <f t="shared" si="313"/>
        <v>0</v>
      </c>
      <c r="BS61" s="64">
        <f t="shared" si="314"/>
        <v>0</v>
      </c>
      <c r="BT61" s="64">
        <f t="shared" si="136"/>
        <v>0</v>
      </c>
      <c r="BU61" s="64">
        <f t="shared" si="187"/>
        <v>0</v>
      </c>
      <c r="BV61" s="64">
        <f t="shared" si="188"/>
        <v>0</v>
      </c>
      <c r="BW61" s="64">
        <f t="shared" si="189"/>
        <v>0</v>
      </c>
      <c r="BX61" s="64">
        <f t="shared" si="190"/>
        <v>0</v>
      </c>
      <c r="BY61" s="64">
        <f t="shared" si="315"/>
        <v>0</v>
      </c>
      <c r="BZ61" s="64">
        <f t="shared" si="316"/>
        <v>0</v>
      </c>
      <c r="CA61" s="64">
        <f t="shared" si="317"/>
        <v>0</v>
      </c>
      <c r="CB61" s="64">
        <f t="shared" si="318"/>
        <v>0</v>
      </c>
      <c r="CC61" s="148">
        <f t="shared" si="319"/>
        <v>0</v>
      </c>
      <c r="CD61" s="147">
        <v>0</v>
      </c>
      <c r="CE61" s="64">
        <f t="shared" si="239"/>
        <v>0</v>
      </c>
      <c r="CF61" s="64">
        <f t="shared" si="240"/>
        <v>0</v>
      </c>
      <c r="CG61" s="64">
        <f t="shared" si="241"/>
        <v>0</v>
      </c>
      <c r="CH61" s="64">
        <f t="shared" si="242"/>
        <v>0</v>
      </c>
      <c r="CI61" s="64">
        <f t="shared" si="143"/>
        <v>0</v>
      </c>
      <c r="CJ61" s="64">
        <f t="shared" si="144"/>
        <v>0</v>
      </c>
      <c r="CK61" s="64">
        <f t="shared" si="145"/>
        <v>0</v>
      </c>
      <c r="CL61" s="64">
        <f t="shared" si="146"/>
        <v>0</v>
      </c>
      <c r="CM61" s="64">
        <f t="shared" si="147"/>
        <v>0</v>
      </c>
      <c r="CN61" s="64">
        <f t="shared" si="243"/>
        <v>0</v>
      </c>
      <c r="CO61" s="64">
        <f t="shared" si="244"/>
        <v>0</v>
      </c>
      <c r="CP61" s="64">
        <f t="shared" si="245"/>
        <v>0</v>
      </c>
      <c r="CQ61" s="64">
        <f t="shared" si="246"/>
        <v>0</v>
      </c>
      <c r="CR61" s="148">
        <f t="shared" si="247"/>
        <v>0</v>
      </c>
      <c r="CS61" s="147">
        <v>0</v>
      </c>
      <c r="CT61" s="64">
        <f t="shared" si="248"/>
        <v>0</v>
      </c>
      <c r="CU61" s="64">
        <f t="shared" si="249"/>
        <v>0</v>
      </c>
      <c r="CV61" s="64">
        <f t="shared" si="250"/>
        <v>0</v>
      </c>
      <c r="CW61" s="64">
        <f t="shared" si="251"/>
        <v>0</v>
      </c>
      <c r="CX61" s="64">
        <f t="shared" si="148"/>
        <v>0</v>
      </c>
      <c r="CY61" s="64">
        <f t="shared" si="149"/>
        <v>0</v>
      </c>
      <c r="CZ61" s="64">
        <f t="shared" si="150"/>
        <v>0</v>
      </c>
      <c r="DA61" s="64">
        <f t="shared" si="151"/>
        <v>0</v>
      </c>
      <c r="DB61" s="64">
        <f t="shared" si="152"/>
        <v>0</v>
      </c>
      <c r="DC61" s="64">
        <f t="shared" si="252"/>
        <v>0</v>
      </c>
      <c r="DD61" s="64">
        <f t="shared" si="253"/>
        <v>0</v>
      </c>
      <c r="DE61" s="64">
        <f t="shared" si="254"/>
        <v>0</v>
      </c>
      <c r="DF61" s="64">
        <f t="shared" si="255"/>
        <v>0</v>
      </c>
      <c r="DG61" s="148">
        <f t="shared" si="256"/>
        <v>0</v>
      </c>
      <c r="DH61" s="147">
        <v>0</v>
      </c>
      <c r="DI61" s="64">
        <f t="shared" si="257"/>
        <v>0</v>
      </c>
      <c r="DJ61" s="64">
        <f t="shared" si="258"/>
        <v>0</v>
      </c>
      <c r="DK61" s="64">
        <f t="shared" si="259"/>
        <v>0</v>
      </c>
      <c r="DL61" s="64">
        <f t="shared" si="260"/>
        <v>0</v>
      </c>
      <c r="DM61" s="64">
        <f t="shared" si="153"/>
        <v>0</v>
      </c>
      <c r="DN61" s="64">
        <f t="shared" si="154"/>
        <v>0</v>
      </c>
      <c r="DO61" s="64">
        <f t="shared" si="155"/>
        <v>0</v>
      </c>
      <c r="DP61" s="64">
        <f t="shared" si="156"/>
        <v>0</v>
      </c>
      <c r="DQ61" s="64">
        <f t="shared" si="157"/>
        <v>0</v>
      </c>
      <c r="DR61" s="64">
        <f t="shared" si="261"/>
        <v>0</v>
      </c>
      <c r="DS61" s="64">
        <f t="shared" si="262"/>
        <v>0</v>
      </c>
      <c r="DT61" s="64">
        <f t="shared" si="263"/>
        <v>0</v>
      </c>
      <c r="DU61" s="64">
        <f t="shared" si="264"/>
        <v>0</v>
      </c>
      <c r="DV61" s="148">
        <f t="shared" si="265"/>
        <v>0</v>
      </c>
      <c r="DW61" s="147">
        <v>0</v>
      </c>
      <c r="DX61" s="64">
        <f t="shared" si="266"/>
        <v>0</v>
      </c>
      <c r="DY61" s="64">
        <f t="shared" si="267"/>
        <v>0</v>
      </c>
      <c r="DZ61" s="64">
        <f t="shared" si="268"/>
        <v>0</v>
      </c>
      <c r="EA61" s="64">
        <f t="shared" si="269"/>
        <v>0</v>
      </c>
      <c r="EB61" s="64">
        <f t="shared" si="158"/>
        <v>0</v>
      </c>
      <c r="EC61" s="64">
        <f t="shared" si="159"/>
        <v>0</v>
      </c>
      <c r="ED61" s="64">
        <f t="shared" si="160"/>
        <v>0</v>
      </c>
      <c r="EE61" s="64">
        <f t="shared" si="161"/>
        <v>0</v>
      </c>
      <c r="EF61" s="64">
        <f t="shared" si="162"/>
        <v>0</v>
      </c>
      <c r="EG61" s="64">
        <f t="shared" si="270"/>
        <v>0</v>
      </c>
      <c r="EH61" s="64">
        <f t="shared" si="271"/>
        <v>0</v>
      </c>
      <c r="EI61" s="64">
        <f t="shared" si="272"/>
        <v>0</v>
      </c>
      <c r="EJ61" s="64">
        <f t="shared" si="273"/>
        <v>0</v>
      </c>
      <c r="EK61" s="148">
        <f t="shared" si="274"/>
        <v>0</v>
      </c>
      <c r="EL61" s="147">
        <v>0</v>
      </c>
      <c r="EM61" s="64">
        <f t="shared" si="275"/>
        <v>0</v>
      </c>
      <c r="EN61" s="64">
        <f t="shared" si="276"/>
        <v>0</v>
      </c>
      <c r="EO61" s="64">
        <f t="shared" si="277"/>
        <v>0</v>
      </c>
      <c r="EP61" s="64">
        <f t="shared" si="278"/>
        <v>0</v>
      </c>
      <c r="EQ61" s="64">
        <f t="shared" si="163"/>
        <v>0</v>
      </c>
      <c r="ER61" s="64">
        <f t="shared" si="164"/>
        <v>0</v>
      </c>
      <c r="ES61" s="64">
        <f t="shared" si="165"/>
        <v>0</v>
      </c>
      <c r="ET61" s="64">
        <f t="shared" si="166"/>
        <v>0</v>
      </c>
      <c r="EU61" s="64">
        <f t="shared" si="167"/>
        <v>0</v>
      </c>
      <c r="EV61" s="64">
        <f t="shared" si="279"/>
        <v>0</v>
      </c>
      <c r="EW61" s="64">
        <f t="shared" si="280"/>
        <v>0</v>
      </c>
      <c r="EX61" s="64">
        <f t="shared" si="281"/>
        <v>0</v>
      </c>
      <c r="EY61" s="64">
        <f t="shared" si="282"/>
        <v>0</v>
      </c>
      <c r="EZ61" s="148">
        <f t="shared" si="283"/>
        <v>0</v>
      </c>
      <c r="FA61" s="147">
        <v>0</v>
      </c>
      <c r="FB61" s="64">
        <f t="shared" si="284"/>
        <v>0</v>
      </c>
      <c r="FC61" s="64">
        <f t="shared" si="285"/>
        <v>0</v>
      </c>
      <c r="FD61" s="64">
        <f t="shared" si="286"/>
        <v>0</v>
      </c>
      <c r="FE61" s="64">
        <f t="shared" si="287"/>
        <v>0</v>
      </c>
      <c r="FF61" s="64">
        <f t="shared" si="168"/>
        <v>0</v>
      </c>
      <c r="FG61" s="64">
        <f t="shared" si="169"/>
        <v>0</v>
      </c>
      <c r="FH61" s="64">
        <f t="shared" si="170"/>
        <v>0</v>
      </c>
      <c r="FI61" s="64">
        <f t="shared" si="171"/>
        <v>0</v>
      </c>
      <c r="FJ61" s="64">
        <f t="shared" si="172"/>
        <v>0</v>
      </c>
      <c r="FK61" s="64">
        <f t="shared" si="288"/>
        <v>0</v>
      </c>
      <c r="FL61" s="64">
        <f t="shared" si="289"/>
        <v>0</v>
      </c>
      <c r="FM61" s="64">
        <f t="shared" si="290"/>
        <v>0</v>
      </c>
      <c r="FN61" s="64">
        <f t="shared" si="291"/>
        <v>0</v>
      </c>
      <c r="FO61" s="148">
        <f t="shared" si="292"/>
        <v>0</v>
      </c>
      <c r="FP61" s="147">
        <v>0</v>
      </c>
      <c r="FQ61" s="64">
        <f t="shared" si="293"/>
        <v>0</v>
      </c>
      <c r="FR61" s="64">
        <f t="shared" si="294"/>
        <v>0</v>
      </c>
      <c r="FS61" s="64">
        <f t="shared" si="295"/>
        <v>0</v>
      </c>
      <c r="FT61" s="64">
        <f t="shared" si="296"/>
        <v>0</v>
      </c>
      <c r="FU61" s="64">
        <f t="shared" si="173"/>
        <v>0</v>
      </c>
      <c r="FV61" s="64">
        <f t="shared" si="174"/>
        <v>0</v>
      </c>
      <c r="FW61" s="64">
        <f t="shared" si="175"/>
        <v>0</v>
      </c>
      <c r="FX61" s="64">
        <f t="shared" si="176"/>
        <v>0</v>
      </c>
      <c r="FY61" s="64">
        <f t="shared" si="177"/>
        <v>0</v>
      </c>
      <c r="FZ61" s="64">
        <f t="shared" si="297"/>
        <v>0</v>
      </c>
      <c r="GA61" s="64">
        <f t="shared" si="298"/>
        <v>0</v>
      </c>
      <c r="GB61" s="64">
        <f t="shared" si="299"/>
        <v>0</v>
      </c>
      <c r="GC61" s="64">
        <f t="shared" si="300"/>
        <v>0</v>
      </c>
      <c r="GD61" s="148">
        <f t="shared" si="301"/>
        <v>0</v>
      </c>
      <c r="GE61" s="147">
        <v>0</v>
      </c>
      <c r="GF61" s="64">
        <f t="shared" si="302"/>
        <v>0</v>
      </c>
      <c r="GG61" s="64">
        <f t="shared" si="303"/>
        <v>0</v>
      </c>
      <c r="GH61" s="64">
        <f t="shared" si="304"/>
        <v>0</v>
      </c>
      <c r="GI61" s="64">
        <f t="shared" si="305"/>
        <v>0</v>
      </c>
      <c r="GJ61" s="64">
        <f t="shared" si="178"/>
        <v>0</v>
      </c>
      <c r="GK61" s="64">
        <f t="shared" si="179"/>
        <v>0</v>
      </c>
      <c r="GL61" s="64">
        <f t="shared" si="180"/>
        <v>0</v>
      </c>
      <c r="GM61" s="64">
        <f t="shared" si="181"/>
        <v>0</v>
      </c>
      <c r="GN61" s="64">
        <f t="shared" si="182"/>
        <v>0</v>
      </c>
      <c r="GO61" s="64">
        <f t="shared" si="306"/>
        <v>0</v>
      </c>
      <c r="GP61" s="64">
        <f t="shared" si="307"/>
        <v>0</v>
      </c>
      <c r="GQ61" s="64">
        <f t="shared" si="308"/>
        <v>0</v>
      </c>
      <c r="GR61" s="64">
        <f t="shared" si="309"/>
        <v>0</v>
      </c>
      <c r="GS61" s="148">
        <f t="shared" si="310"/>
        <v>0</v>
      </c>
    </row>
    <row r="62" spans="1:201" x14ac:dyDescent="0.2">
      <c r="A62" s="104">
        <v>56</v>
      </c>
      <c r="B62" s="8" t="s">
        <v>48</v>
      </c>
      <c r="C62" s="71">
        <v>441457</v>
      </c>
      <c r="D62" s="71">
        <v>381037</v>
      </c>
      <c r="E62" s="71">
        <f t="shared" si="195"/>
        <v>0.53672975122006972</v>
      </c>
      <c r="F62" s="105">
        <f t="shared" si="196"/>
        <v>0.46327024877993028</v>
      </c>
      <c r="G62" s="147">
        <v>0</v>
      </c>
      <c r="H62" s="64">
        <f t="shared" si="197"/>
        <v>0</v>
      </c>
      <c r="I62" s="64">
        <f t="shared" si="198"/>
        <v>0</v>
      </c>
      <c r="J62" s="64">
        <f t="shared" si="199"/>
        <v>0</v>
      </c>
      <c r="K62" s="64">
        <f t="shared" si="200"/>
        <v>0</v>
      </c>
      <c r="L62" s="64">
        <f t="shared" si="115"/>
        <v>0</v>
      </c>
      <c r="M62" s="64">
        <f t="shared" si="116"/>
        <v>0</v>
      </c>
      <c r="N62" s="64">
        <f t="shared" si="117"/>
        <v>0</v>
      </c>
      <c r="O62" s="64">
        <f t="shared" si="118"/>
        <v>0</v>
      </c>
      <c r="P62" s="64">
        <f t="shared" si="119"/>
        <v>0</v>
      </c>
      <c r="Q62" s="64">
        <f t="shared" si="201"/>
        <v>0</v>
      </c>
      <c r="R62" s="64">
        <f t="shared" si="202"/>
        <v>0</v>
      </c>
      <c r="S62" s="64">
        <f t="shared" si="203"/>
        <v>0</v>
      </c>
      <c r="T62" s="64">
        <f t="shared" si="204"/>
        <v>0</v>
      </c>
      <c r="U62" s="148">
        <f t="shared" si="205"/>
        <v>0</v>
      </c>
      <c r="V62" s="147">
        <v>0</v>
      </c>
      <c r="W62" s="64">
        <f t="shared" si="206"/>
        <v>0</v>
      </c>
      <c r="X62" s="64">
        <f t="shared" si="207"/>
        <v>0</v>
      </c>
      <c r="Y62" s="64">
        <f t="shared" si="208"/>
        <v>0</v>
      </c>
      <c r="Z62" s="64">
        <f t="shared" si="209"/>
        <v>0</v>
      </c>
      <c r="AA62" s="64">
        <f t="shared" si="120"/>
        <v>0</v>
      </c>
      <c r="AB62" s="64">
        <f t="shared" si="121"/>
        <v>0</v>
      </c>
      <c r="AC62" s="64">
        <f t="shared" si="122"/>
        <v>0</v>
      </c>
      <c r="AD62" s="64">
        <f t="shared" si="123"/>
        <v>0</v>
      </c>
      <c r="AE62" s="64">
        <f t="shared" si="124"/>
        <v>0</v>
      </c>
      <c r="AF62" s="64">
        <f t="shared" si="210"/>
        <v>0</v>
      </c>
      <c r="AG62" s="64">
        <f t="shared" si="211"/>
        <v>0</v>
      </c>
      <c r="AH62" s="64">
        <f t="shared" si="212"/>
        <v>0</v>
      </c>
      <c r="AI62" s="64">
        <f t="shared" si="213"/>
        <v>0</v>
      </c>
      <c r="AJ62" s="148">
        <f t="shared" si="214"/>
        <v>0</v>
      </c>
      <c r="AK62" s="147">
        <v>0</v>
      </c>
      <c r="AL62" s="64">
        <f t="shared" si="215"/>
        <v>0</v>
      </c>
      <c r="AM62" s="64">
        <f t="shared" si="216"/>
        <v>0</v>
      </c>
      <c r="AN62" s="64">
        <f t="shared" si="217"/>
        <v>0</v>
      </c>
      <c r="AO62" s="64">
        <f t="shared" si="218"/>
        <v>0</v>
      </c>
      <c r="AP62" s="64">
        <f t="shared" si="125"/>
        <v>0</v>
      </c>
      <c r="AQ62" s="64">
        <f t="shared" si="126"/>
        <v>0</v>
      </c>
      <c r="AR62" s="64">
        <f t="shared" si="127"/>
        <v>0</v>
      </c>
      <c r="AS62" s="64">
        <f t="shared" si="128"/>
        <v>0</v>
      </c>
      <c r="AT62" s="64">
        <f t="shared" si="129"/>
        <v>0</v>
      </c>
      <c r="AU62" s="64">
        <f t="shared" si="219"/>
        <v>0</v>
      </c>
      <c r="AV62" s="64">
        <f t="shared" si="220"/>
        <v>0</v>
      </c>
      <c r="AW62" s="64">
        <f t="shared" si="221"/>
        <v>0</v>
      </c>
      <c r="AX62" s="64">
        <f t="shared" si="222"/>
        <v>0</v>
      </c>
      <c r="AY62" s="148">
        <f t="shared" si="223"/>
        <v>0</v>
      </c>
      <c r="AZ62" s="147">
        <v>0</v>
      </c>
      <c r="BA62" s="64">
        <f t="shared" si="224"/>
        <v>0</v>
      </c>
      <c r="BB62" s="64">
        <f t="shared" si="225"/>
        <v>0</v>
      </c>
      <c r="BC62" s="64">
        <f t="shared" si="226"/>
        <v>0</v>
      </c>
      <c r="BD62" s="64">
        <f t="shared" si="227"/>
        <v>0</v>
      </c>
      <c r="BE62" s="18">
        <f t="shared" si="130"/>
        <v>0</v>
      </c>
      <c r="BF62" s="18">
        <f t="shared" si="131"/>
        <v>0</v>
      </c>
      <c r="BG62" s="18">
        <f t="shared" si="132"/>
        <v>0</v>
      </c>
      <c r="BH62" s="18">
        <f t="shared" si="133"/>
        <v>0</v>
      </c>
      <c r="BI62" s="18">
        <f t="shared" si="134"/>
        <v>0</v>
      </c>
      <c r="BJ62" s="18">
        <f t="shared" si="228"/>
        <v>0</v>
      </c>
      <c r="BK62" s="18">
        <f t="shared" si="229"/>
        <v>0</v>
      </c>
      <c r="BL62" s="18">
        <f t="shared" si="230"/>
        <v>0</v>
      </c>
      <c r="BM62" s="18">
        <f t="shared" si="231"/>
        <v>0</v>
      </c>
      <c r="BN62" s="85">
        <f t="shared" si="232"/>
        <v>0</v>
      </c>
      <c r="BO62" s="147">
        <v>0</v>
      </c>
      <c r="BP62" s="64">
        <f t="shared" si="311"/>
        <v>0</v>
      </c>
      <c r="BQ62" s="64">
        <f t="shared" si="312"/>
        <v>0</v>
      </c>
      <c r="BR62" s="64">
        <f t="shared" si="313"/>
        <v>0</v>
      </c>
      <c r="BS62" s="64">
        <f t="shared" si="314"/>
        <v>0</v>
      </c>
      <c r="BT62" s="64">
        <f t="shared" si="136"/>
        <v>0</v>
      </c>
      <c r="BU62" s="64">
        <f t="shared" si="187"/>
        <v>0</v>
      </c>
      <c r="BV62" s="64">
        <f t="shared" si="188"/>
        <v>0</v>
      </c>
      <c r="BW62" s="64">
        <f t="shared" si="189"/>
        <v>0</v>
      </c>
      <c r="BX62" s="64">
        <f t="shared" si="190"/>
        <v>0</v>
      </c>
      <c r="BY62" s="64">
        <f t="shared" si="315"/>
        <v>0</v>
      </c>
      <c r="BZ62" s="64">
        <f t="shared" si="316"/>
        <v>0</v>
      </c>
      <c r="CA62" s="64">
        <f t="shared" si="317"/>
        <v>0</v>
      </c>
      <c r="CB62" s="64">
        <f t="shared" si="318"/>
        <v>0</v>
      </c>
      <c r="CC62" s="148">
        <f t="shared" si="319"/>
        <v>0</v>
      </c>
      <c r="CD62" s="147">
        <v>0</v>
      </c>
      <c r="CE62" s="64">
        <f t="shared" si="239"/>
        <v>0</v>
      </c>
      <c r="CF62" s="64">
        <f t="shared" si="240"/>
        <v>0</v>
      </c>
      <c r="CG62" s="64">
        <f t="shared" si="241"/>
        <v>0</v>
      </c>
      <c r="CH62" s="64">
        <f t="shared" si="242"/>
        <v>0</v>
      </c>
      <c r="CI62" s="64">
        <f t="shared" si="143"/>
        <v>0</v>
      </c>
      <c r="CJ62" s="64">
        <f t="shared" si="144"/>
        <v>0</v>
      </c>
      <c r="CK62" s="64">
        <f t="shared" si="145"/>
        <v>0</v>
      </c>
      <c r="CL62" s="64">
        <f t="shared" si="146"/>
        <v>0</v>
      </c>
      <c r="CM62" s="64">
        <f t="shared" si="147"/>
        <v>0</v>
      </c>
      <c r="CN62" s="64">
        <f t="shared" si="243"/>
        <v>0</v>
      </c>
      <c r="CO62" s="64">
        <f t="shared" si="244"/>
        <v>0</v>
      </c>
      <c r="CP62" s="64">
        <f t="shared" si="245"/>
        <v>0</v>
      </c>
      <c r="CQ62" s="64">
        <f t="shared" si="246"/>
        <v>0</v>
      </c>
      <c r="CR62" s="148">
        <f t="shared" si="247"/>
        <v>0</v>
      </c>
      <c r="CS62" s="147">
        <v>0</v>
      </c>
      <c r="CT62" s="64">
        <f t="shared" si="248"/>
        <v>0</v>
      </c>
      <c r="CU62" s="64">
        <f t="shared" si="249"/>
        <v>0</v>
      </c>
      <c r="CV62" s="64">
        <f t="shared" si="250"/>
        <v>0</v>
      </c>
      <c r="CW62" s="64">
        <f t="shared" si="251"/>
        <v>0</v>
      </c>
      <c r="CX62" s="64">
        <f t="shared" si="148"/>
        <v>0</v>
      </c>
      <c r="CY62" s="64">
        <f t="shared" si="149"/>
        <v>0</v>
      </c>
      <c r="CZ62" s="64">
        <f t="shared" si="150"/>
        <v>0</v>
      </c>
      <c r="DA62" s="64">
        <f t="shared" si="151"/>
        <v>0</v>
      </c>
      <c r="DB62" s="64">
        <f t="shared" si="152"/>
        <v>0</v>
      </c>
      <c r="DC62" s="64">
        <f t="shared" si="252"/>
        <v>0</v>
      </c>
      <c r="DD62" s="64">
        <f t="shared" si="253"/>
        <v>0</v>
      </c>
      <c r="DE62" s="64">
        <f t="shared" si="254"/>
        <v>0</v>
      </c>
      <c r="DF62" s="64">
        <f t="shared" si="255"/>
        <v>0</v>
      </c>
      <c r="DG62" s="148">
        <f t="shared" si="256"/>
        <v>0</v>
      </c>
      <c r="DH62" s="147">
        <v>0</v>
      </c>
      <c r="DI62" s="64">
        <f t="shared" si="257"/>
        <v>0</v>
      </c>
      <c r="DJ62" s="64">
        <f t="shared" si="258"/>
        <v>0</v>
      </c>
      <c r="DK62" s="64">
        <f t="shared" si="259"/>
        <v>0</v>
      </c>
      <c r="DL62" s="64">
        <f t="shared" si="260"/>
        <v>0</v>
      </c>
      <c r="DM62" s="64">
        <f t="shared" si="153"/>
        <v>0</v>
      </c>
      <c r="DN62" s="64">
        <f t="shared" si="154"/>
        <v>0</v>
      </c>
      <c r="DO62" s="64">
        <f t="shared" si="155"/>
        <v>0</v>
      </c>
      <c r="DP62" s="64">
        <f t="shared" si="156"/>
        <v>0</v>
      </c>
      <c r="DQ62" s="64">
        <f t="shared" si="157"/>
        <v>0</v>
      </c>
      <c r="DR62" s="64">
        <f t="shared" si="261"/>
        <v>0</v>
      </c>
      <c r="DS62" s="64">
        <f t="shared" si="262"/>
        <v>0</v>
      </c>
      <c r="DT62" s="64">
        <f t="shared" si="263"/>
        <v>0</v>
      </c>
      <c r="DU62" s="64">
        <f t="shared" si="264"/>
        <v>0</v>
      </c>
      <c r="DV62" s="148">
        <f t="shared" si="265"/>
        <v>0</v>
      </c>
      <c r="DW62" s="147">
        <v>0</v>
      </c>
      <c r="DX62" s="64">
        <f t="shared" si="266"/>
        <v>0</v>
      </c>
      <c r="DY62" s="64">
        <f t="shared" si="267"/>
        <v>0</v>
      </c>
      <c r="DZ62" s="64">
        <f t="shared" si="268"/>
        <v>0</v>
      </c>
      <c r="EA62" s="64">
        <f t="shared" si="269"/>
        <v>0</v>
      </c>
      <c r="EB62" s="64">
        <f t="shared" si="158"/>
        <v>0</v>
      </c>
      <c r="EC62" s="64">
        <f t="shared" si="159"/>
        <v>0</v>
      </c>
      <c r="ED62" s="64">
        <f t="shared" si="160"/>
        <v>0</v>
      </c>
      <c r="EE62" s="64">
        <f t="shared" si="161"/>
        <v>0</v>
      </c>
      <c r="EF62" s="64">
        <f t="shared" si="162"/>
        <v>0</v>
      </c>
      <c r="EG62" s="64">
        <f t="shared" si="270"/>
        <v>0</v>
      </c>
      <c r="EH62" s="64">
        <f t="shared" si="271"/>
        <v>0</v>
      </c>
      <c r="EI62" s="64">
        <f t="shared" si="272"/>
        <v>0</v>
      </c>
      <c r="EJ62" s="64">
        <f t="shared" si="273"/>
        <v>0</v>
      </c>
      <c r="EK62" s="148">
        <f t="shared" si="274"/>
        <v>0</v>
      </c>
      <c r="EL62" s="147">
        <v>0</v>
      </c>
      <c r="EM62" s="64">
        <f t="shared" si="275"/>
        <v>0</v>
      </c>
      <c r="EN62" s="64">
        <f t="shared" si="276"/>
        <v>0</v>
      </c>
      <c r="EO62" s="64">
        <f t="shared" si="277"/>
        <v>0</v>
      </c>
      <c r="EP62" s="64">
        <f t="shared" si="278"/>
        <v>0</v>
      </c>
      <c r="EQ62" s="64">
        <f t="shared" si="163"/>
        <v>0</v>
      </c>
      <c r="ER62" s="64">
        <f t="shared" si="164"/>
        <v>0</v>
      </c>
      <c r="ES62" s="64">
        <f t="shared" si="165"/>
        <v>0</v>
      </c>
      <c r="ET62" s="64">
        <f t="shared" si="166"/>
        <v>0</v>
      </c>
      <c r="EU62" s="64">
        <f t="shared" si="167"/>
        <v>0</v>
      </c>
      <c r="EV62" s="64">
        <f t="shared" si="279"/>
        <v>0</v>
      </c>
      <c r="EW62" s="64">
        <f t="shared" si="280"/>
        <v>0</v>
      </c>
      <c r="EX62" s="64">
        <f t="shared" si="281"/>
        <v>0</v>
      </c>
      <c r="EY62" s="64">
        <f t="shared" si="282"/>
        <v>0</v>
      </c>
      <c r="EZ62" s="148">
        <f t="shared" si="283"/>
        <v>0</v>
      </c>
      <c r="FA62" s="147">
        <v>0</v>
      </c>
      <c r="FB62" s="64">
        <f t="shared" si="284"/>
        <v>0</v>
      </c>
      <c r="FC62" s="64">
        <f t="shared" si="285"/>
        <v>0</v>
      </c>
      <c r="FD62" s="64">
        <f t="shared" si="286"/>
        <v>0</v>
      </c>
      <c r="FE62" s="64">
        <f t="shared" si="287"/>
        <v>0</v>
      </c>
      <c r="FF62" s="64">
        <f t="shared" si="168"/>
        <v>0</v>
      </c>
      <c r="FG62" s="64">
        <f t="shared" si="169"/>
        <v>0</v>
      </c>
      <c r="FH62" s="64">
        <f t="shared" si="170"/>
        <v>0</v>
      </c>
      <c r="FI62" s="64">
        <f t="shared" si="171"/>
        <v>0</v>
      </c>
      <c r="FJ62" s="64">
        <f t="shared" si="172"/>
        <v>0</v>
      </c>
      <c r="FK62" s="64">
        <f t="shared" si="288"/>
        <v>0</v>
      </c>
      <c r="FL62" s="64">
        <f t="shared" si="289"/>
        <v>0</v>
      </c>
      <c r="FM62" s="64">
        <f t="shared" si="290"/>
        <v>0</v>
      </c>
      <c r="FN62" s="64">
        <f t="shared" si="291"/>
        <v>0</v>
      </c>
      <c r="FO62" s="148">
        <f t="shared" si="292"/>
        <v>0</v>
      </c>
      <c r="FP62" s="147">
        <v>0</v>
      </c>
      <c r="FQ62" s="64">
        <f t="shared" si="293"/>
        <v>0</v>
      </c>
      <c r="FR62" s="64">
        <f t="shared" si="294"/>
        <v>0</v>
      </c>
      <c r="FS62" s="64">
        <f t="shared" si="295"/>
        <v>0</v>
      </c>
      <c r="FT62" s="64">
        <f t="shared" si="296"/>
        <v>0</v>
      </c>
      <c r="FU62" s="64">
        <f t="shared" si="173"/>
        <v>0</v>
      </c>
      <c r="FV62" s="64">
        <f t="shared" si="174"/>
        <v>0</v>
      </c>
      <c r="FW62" s="64">
        <f t="shared" si="175"/>
        <v>0</v>
      </c>
      <c r="FX62" s="64">
        <f t="shared" si="176"/>
        <v>0</v>
      </c>
      <c r="FY62" s="64">
        <f t="shared" si="177"/>
        <v>0</v>
      </c>
      <c r="FZ62" s="64">
        <f t="shared" si="297"/>
        <v>0</v>
      </c>
      <c r="GA62" s="64">
        <f t="shared" si="298"/>
        <v>0</v>
      </c>
      <c r="GB62" s="64">
        <f t="shared" si="299"/>
        <v>0</v>
      </c>
      <c r="GC62" s="64">
        <f t="shared" si="300"/>
        <v>0</v>
      </c>
      <c r="GD62" s="148">
        <f t="shared" si="301"/>
        <v>0</v>
      </c>
      <c r="GE62" s="147">
        <v>0</v>
      </c>
      <c r="GF62" s="64">
        <f t="shared" si="302"/>
        <v>0</v>
      </c>
      <c r="GG62" s="64">
        <f t="shared" si="303"/>
        <v>0</v>
      </c>
      <c r="GH62" s="64">
        <f t="shared" si="304"/>
        <v>0</v>
      </c>
      <c r="GI62" s="64">
        <f t="shared" si="305"/>
        <v>0</v>
      </c>
      <c r="GJ62" s="64">
        <f t="shared" si="178"/>
        <v>0</v>
      </c>
      <c r="GK62" s="64">
        <f t="shared" si="179"/>
        <v>0</v>
      </c>
      <c r="GL62" s="64">
        <f t="shared" si="180"/>
        <v>0</v>
      </c>
      <c r="GM62" s="64">
        <f t="shared" si="181"/>
        <v>0</v>
      </c>
      <c r="GN62" s="64">
        <f t="shared" si="182"/>
        <v>0</v>
      </c>
      <c r="GO62" s="64">
        <f t="shared" si="306"/>
        <v>0</v>
      </c>
      <c r="GP62" s="64">
        <f t="shared" si="307"/>
        <v>0</v>
      </c>
      <c r="GQ62" s="64">
        <f t="shared" si="308"/>
        <v>0</v>
      </c>
      <c r="GR62" s="64">
        <f t="shared" si="309"/>
        <v>0</v>
      </c>
      <c r="GS62" s="148">
        <f t="shared" si="310"/>
        <v>0</v>
      </c>
    </row>
    <row r="63" spans="1:201" x14ac:dyDescent="0.2">
      <c r="A63" s="104">
        <v>57</v>
      </c>
      <c r="B63" s="8" t="s">
        <v>51</v>
      </c>
      <c r="C63" s="71">
        <v>441457</v>
      </c>
      <c r="D63" s="71">
        <v>381037</v>
      </c>
      <c r="E63" s="71">
        <f t="shared" si="195"/>
        <v>0.53672975122006972</v>
      </c>
      <c r="F63" s="105">
        <f t="shared" si="196"/>
        <v>0.46327024877993028</v>
      </c>
      <c r="G63" s="147">
        <v>0</v>
      </c>
      <c r="H63" s="64">
        <f t="shared" si="197"/>
        <v>0</v>
      </c>
      <c r="I63" s="64">
        <f t="shared" si="198"/>
        <v>0</v>
      </c>
      <c r="J63" s="64">
        <f t="shared" si="199"/>
        <v>0</v>
      </c>
      <c r="K63" s="64">
        <f t="shared" si="200"/>
        <v>0</v>
      </c>
      <c r="L63" s="64">
        <f t="shared" si="115"/>
        <v>0</v>
      </c>
      <c r="M63" s="64">
        <f t="shared" si="116"/>
        <v>0</v>
      </c>
      <c r="N63" s="64">
        <f t="shared" si="117"/>
        <v>0</v>
      </c>
      <c r="O63" s="64">
        <f t="shared" si="118"/>
        <v>0</v>
      </c>
      <c r="P63" s="64">
        <f t="shared" si="119"/>
        <v>0</v>
      </c>
      <c r="Q63" s="64">
        <f t="shared" si="201"/>
        <v>0</v>
      </c>
      <c r="R63" s="64">
        <f t="shared" si="202"/>
        <v>0</v>
      </c>
      <c r="S63" s="64">
        <f t="shared" si="203"/>
        <v>0</v>
      </c>
      <c r="T63" s="64">
        <f t="shared" si="204"/>
        <v>0</v>
      </c>
      <c r="U63" s="148">
        <f t="shared" si="205"/>
        <v>0</v>
      </c>
      <c r="V63" s="147">
        <v>0</v>
      </c>
      <c r="W63" s="64">
        <f t="shared" si="206"/>
        <v>0</v>
      </c>
      <c r="X63" s="64">
        <f t="shared" si="207"/>
        <v>0</v>
      </c>
      <c r="Y63" s="64">
        <f t="shared" si="208"/>
        <v>0</v>
      </c>
      <c r="Z63" s="64">
        <f t="shared" si="209"/>
        <v>0</v>
      </c>
      <c r="AA63" s="64">
        <f t="shared" si="120"/>
        <v>0</v>
      </c>
      <c r="AB63" s="64">
        <f t="shared" si="121"/>
        <v>0</v>
      </c>
      <c r="AC63" s="64">
        <f t="shared" si="122"/>
        <v>0</v>
      </c>
      <c r="AD63" s="64">
        <f t="shared" si="123"/>
        <v>0</v>
      </c>
      <c r="AE63" s="64">
        <f t="shared" si="124"/>
        <v>0</v>
      </c>
      <c r="AF63" s="64">
        <f t="shared" si="210"/>
        <v>0</v>
      </c>
      <c r="AG63" s="64">
        <f t="shared" si="211"/>
        <v>0</v>
      </c>
      <c r="AH63" s="64">
        <f t="shared" si="212"/>
        <v>0</v>
      </c>
      <c r="AI63" s="64">
        <f t="shared" si="213"/>
        <v>0</v>
      </c>
      <c r="AJ63" s="148">
        <f t="shared" si="214"/>
        <v>0</v>
      </c>
      <c r="AK63" s="147">
        <v>0</v>
      </c>
      <c r="AL63" s="64">
        <f t="shared" si="215"/>
        <v>0</v>
      </c>
      <c r="AM63" s="64">
        <f t="shared" si="216"/>
        <v>0</v>
      </c>
      <c r="AN63" s="64">
        <f t="shared" si="217"/>
        <v>0</v>
      </c>
      <c r="AO63" s="64">
        <f t="shared" si="218"/>
        <v>0</v>
      </c>
      <c r="AP63" s="64">
        <f t="shared" si="125"/>
        <v>0</v>
      </c>
      <c r="AQ63" s="64">
        <f t="shared" si="126"/>
        <v>0</v>
      </c>
      <c r="AR63" s="64">
        <f t="shared" si="127"/>
        <v>0</v>
      </c>
      <c r="AS63" s="64">
        <f t="shared" si="128"/>
        <v>0</v>
      </c>
      <c r="AT63" s="64">
        <f t="shared" si="129"/>
        <v>0</v>
      </c>
      <c r="AU63" s="64">
        <f t="shared" si="219"/>
        <v>0</v>
      </c>
      <c r="AV63" s="64">
        <f t="shared" si="220"/>
        <v>0</v>
      </c>
      <c r="AW63" s="64">
        <f t="shared" si="221"/>
        <v>0</v>
      </c>
      <c r="AX63" s="64">
        <f t="shared" si="222"/>
        <v>0</v>
      </c>
      <c r="AY63" s="148">
        <f t="shared" si="223"/>
        <v>0</v>
      </c>
      <c r="AZ63" s="147">
        <v>0</v>
      </c>
      <c r="BA63" s="64">
        <f t="shared" si="224"/>
        <v>0</v>
      </c>
      <c r="BB63" s="64">
        <f t="shared" si="225"/>
        <v>0</v>
      </c>
      <c r="BC63" s="64">
        <f t="shared" si="226"/>
        <v>0</v>
      </c>
      <c r="BD63" s="64">
        <f t="shared" si="227"/>
        <v>0</v>
      </c>
      <c r="BE63" s="18">
        <f t="shared" si="130"/>
        <v>0</v>
      </c>
      <c r="BF63" s="18">
        <f t="shared" si="131"/>
        <v>0</v>
      </c>
      <c r="BG63" s="18">
        <f t="shared" si="132"/>
        <v>0</v>
      </c>
      <c r="BH63" s="18">
        <f t="shared" si="133"/>
        <v>0</v>
      </c>
      <c r="BI63" s="18">
        <f t="shared" si="134"/>
        <v>0</v>
      </c>
      <c r="BJ63" s="18">
        <f t="shared" si="228"/>
        <v>0</v>
      </c>
      <c r="BK63" s="18">
        <f t="shared" si="229"/>
        <v>0</v>
      </c>
      <c r="BL63" s="18">
        <f t="shared" si="230"/>
        <v>0</v>
      </c>
      <c r="BM63" s="18">
        <f t="shared" si="231"/>
        <v>0</v>
      </c>
      <c r="BN63" s="85">
        <f t="shared" si="232"/>
        <v>0</v>
      </c>
      <c r="BO63" s="147">
        <v>0</v>
      </c>
      <c r="BP63" s="64">
        <f t="shared" si="311"/>
        <v>0</v>
      </c>
      <c r="BQ63" s="64">
        <f t="shared" si="312"/>
        <v>0</v>
      </c>
      <c r="BR63" s="64">
        <f t="shared" si="313"/>
        <v>0</v>
      </c>
      <c r="BS63" s="64">
        <f t="shared" si="314"/>
        <v>0</v>
      </c>
      <c r="BT63" s="64">
        <f t="shared" si="136"/>
        <v>0</v>
      </c>
      <c r="BU63" s="64">
        <f t="shared" si="187"/>
        <v>0</v>
      </c>
      <c r="BV63" s="64">
        <f t="shared" si="188"/>
        <v>0</v>
      </c>
      <c r="BW63" s="64">
        <f t="shared" si="189"/>
        <v>0</v>
      </c>
      <c r="BX63" s="64">
        <f t="shared" si="190"/>
        <v>0</v>
      </c>
      <c r="BY63" s="64">
        <f t="shared" si="315"/>
        <v>0</v>
      </c>
      <c r="BZ63" s="64">
        <f t="shared" si="316"/>
        <v>0</v>
      </c>
      <c r="CA63" s="64">
        <f t="shared" si="317"/>
        <v>0</v>
      </c>
      <c r="CB63" s="64">
        <f t="shared" si="318"/>
        <v>0</v>
      </c>
      <c r="CC63" s="148">
        <f t="shared" si="319"/>
        <v>0</v>
      </c>
      <c r="CD63" s="147">
        <v>0</v>
      </c>
      <c r="CE63" s="64">
        <f t="shared" si="239"/>
        <v>0</v>
      </c>
      <c r="CF63" s="64">
        <f t="shared" si="240"/>
        <v>0</v>
      </c>
      <c r="CG63" s="64">
        <f t="shared" si="241"/>
        <v>0</v>
      </c>
      <c r="CH63" s="64">
        <f t="shared" si="242"/>
        <v>0</v>
      </c>
      <c r="CI63" s="64">
        <f t="shared" si="143"/>
        <v>0</v>
      </c>
      <c r="CJ63" s="64">
        <f t="shared" si="144"/>
        <v>0</v>
      </c>
      <c r="CK63" s="64">
        <f t="shared" si="145"/>
        <v>0</v>
      </c>
      <c r="CL63" s="64">
        <f t="shared" si="146"/>
        <v>0</v>
      </c>
      <c r="CM63" s="64">
        <f t="shared" si="147"/>
        <v>0</v>
      </c>
      <c r="CN63" s="64">
        <f t="shared" si="243"/>
        <v>0</v>
      </c>
      <c r="CO63" s="64">
        <f t="shared" si="244"/>
        <v>0</v>
      </c>
      <c r="CP63" s="64">
        <f t="shared" si="245"/>
        <v>0</v>
      </c>
      <c r="CQ63" s="64">
        <f t="shared" si="246"/>
        <v>0</v>
      </c>
      <c r="CR63" s="148">
        <f t="shared" si="247"/>
        <v>0</v>
      </c>
      <c r="CS63" s="147">
        <v>0</v>
      </c>
      <c r="CT63" s="64">
        <f t="shared" si="248"/>
        <v>0</v>
      </c>
      <c r="CU63" s="64">
        <f t="shared" si="249"/>
        <v>0</v>
      </c>
      <c r="CV63" s="64">
        <f t="shared" si="250"/>
        <v>0</v>
      </c>
      <c r="CW63" s="64">
        <f t="shared" si="251"/>
        <v>0</v>
      </c>
      <c r="CX63" s="64">
        <f t="shared" si="148"/>
        <v>0</v>
      </c>
      <c r="CY63" s="64">
        <f t="shared" si="149"/>
        <v>0</v>
      </c>
      <c r="CZ63" s="64">
        <f t="shared" si="150"/>
        <v>0</v>
      </c>
      <c r="DA63" s="64">
        <f t="shared" si="151"/>
        <v>0</v>
      </c>
      <c r="DB63" s="64">
        <f t="shared" si="152"/>
        <v>0</v>
      </c>
      <c r="DC63" s="64">
        <f t="shared" si="252"/>
        <v>0</v>
      </c>
      <c r="DD63" s="64">
        <f t="shared" si="253"/>
        <v>0</v>
      </c>
      <c r="DE63" s="64">
        <f t="shared" si="254"/>
        <v>0</v>
      </c>
      <c r="DF63" s="64">
        <f t="shared" si="255"/>
        <v>0</v>
      </c>
      <c r="DG63" s="148">
        <f t="shared" si="256"/>
        <v>0</v>
      </c>
      <c r="DH63" s="147">
        <v>0</v>
      </c>
      <c r="DI63" s="64">
        <f t="shared" si="257"/>
        <v>0</v>
      </c>
      <c r="DJ63" s="64">
        <f t="shared" si="258"/>
        <v>0</v>
      </c>
      <c r="DK63" s="64">
        <f t="shared" si="259"/>
        <v>0</v>
      </c>
      <c r="DL63" s="64">
        <f t="shared" si="260"/>
        <v>0</v>
      </c>
      <c r="DM63" s="64">
        <f t="shared" si="153"/>
        <v>0</v>
      </c>
      <c r="DN63" s="64">
        <f t="shared" si="154"/>
        <v>0</v>
      </c>
      <c r="DO63" s="64">
        <f t="shared" si="155"/>
        <v>0</v>
      </c>
      <c r="DP63" s="64">
        <f t="shared" si="156"/>
        <v>0</v>
      </c>
      <c r="DQ63" s="64">
        <f t="shared" si="157"/>
        <v>0</v>
      </c>
      <c r="DR63" s="64">
        <f t="shared" si="261"/>
        <v>0</v>
      </c>
      <c r="DS63" s="64">
        <f t="shared" si="262"/>
        <v>0</v>
      </c>
      <c r="DT63" s="64">
        <f t="shared" si="263"/>
        <v>0</v>
      </c>
      <c r="DU63" s="64">
        <f t="shared" si="264"/>
        <v>0</v>
      </c>
      <c r="DV63" s="148">
        <f t="shared" si="265"/>
        <v>0</v>
      </c>
      <c r="DW63" s="147">
        <v>0</v>
      </c>
      <c r="DX63" s="64">
        <f t="shared" si="266"/>
        <v>0</v>
      </c>
      <c r="DY63" s="64">
        <f t="shared" si="267"/>
        <v>0</v>
      </c>
      <c r="DZ63" s="64">
        <f t="shared" si="268"/>
        <v>0</v>
      </c>
      <c r="EA63" s="64">
        <f t="shared" si="269"/>
        <v>0</v>
      </c>
      <c r="EB63" s="64">
        <f t="shared" si="158"/>
        <v>0</v>
      </c>
      <c r="EC63" s="64">
        <f t="shared" si="159"/>
        <v>0</v>
      </c>
      <c r="ED63" s="64">
        <f t="shared" si="160"/>
        <v>0</v>
      </c>
      <c r="EE63" s="64">
        <f t="shared" si="161"/>
        <v>0</v>
      </c>
      <c r="EF63" s="64">
        <f t="shared" si="162"/>
        <v>0</v>
      </c>
      <c r="EG63" s="64">
        <f t="shared" si="270"/>
        <v>0</v>
      </c>
      <c r="EH63" s="64">
        <f t="shared" si="271"/>
        <v>0</v>
      </c>
      <c r="EI63" s="64">
        <f t="shared" si="272"/>
        <v>0</v>
      </c>
      <c r="EJ63" s="64">
        <f t="shared" si="273"/>
        <v>0</v>
      </c>
      <c r="EK63" s="148">
        <f t="shared" si="274"/>
        <v>0</v>
      </c>
      <c r="EL63" s="147">
        <v>0</v>
      </c>
      <c r="EM63" s="64">
        <f t="shared" si="275"/>
        <v>0</v>
      </c>
      <c r="EN63" s="64">
        <f t="shared" si="276"/>
        <v>0</v>
      </c>
      <c r="EO63" s="64">
        <f t="shared" si="277"/>
        <v>0</v>
      </c>
      <c r="EP63" s="64">
        <f t="shared" si="278"/>
        <v>0</v>
      </c>
      <c r="EQ63" s="64">
        <f t="shared" si="163"/>
        <v>0</v>
      </c>
      <c r="ER63" s="64">
        <f t="shared" si="164"/>
        <v>0</v>
      </c>
      <c r="ES63" s="64">
        <f t="shared" si="165"/>
        <v>0</v>
      </c>
      <c r="ET63" s="64">
        <f t="shared" si="166"/>
        <v>0</v>
      </c>
      <c r="EU63" s="64">
        <f t="shared" si="167"/>
        <v>0</v>
      </c>
      <c r="EV63" s="64">
        <f t="shared" si="279"/>
        <v>0</v>
      </c>
      <c r="EW63" s="64">
        <f t="shared" si="280"/>
        <v>0</v>
      </c>
      <c r="EX63" s="64">
        <f t="shared" si="281"/>
        <v>0</v>
      </c>
      <c r="EY63" s="64">
        <f t="shared" si="282"/>
        <v>0</v>
      </c>
      <c r="EZ63" s="148">
        <f t="shared" si="283"/>
        <v>0</v>
      </c>
      <c r="FA63" s="147">
        <v>693270.76</v>
      </c>
      <c r="FB63" s="64">
        <f>FA63</f>
        <v>693270.76</v>
      </c>
      <c r="FC63" s="64">
        <v>0</v>
      </c>
      <c r="FD63" s="64">
        <v>0</v>
      </c>
      <c r="FE63" s="64">
        <v>0</v>
      </c>
      <c r="FF63" s="64">
        <f t="shared" si="168"/>
        <v>372099</v>
      </c>
      <c r="FG63" s="64">
        <f>FF63</f>
        <v>372099</v>
      </c>
      <c r="FH63" s="64">
        <v>0</v>
      </c>
      <c r="FI63" s="64">
        <v>0</v>
      </c>
      <c r="FJ63" s="64">
        <v>0</v>
      </c>
      <c r="FK63" s="64">
        <f t="shared" si="288"/>
        <v>321171.76</v>
      </c>
      <c r="FL63" s="64">
        <f>FK63</f>
        <v>321171.76</v>
      </c>
      <c r="FM63" s="64">
        <v>0</v>
      </c>
      <c r="FN63" s="64">
        <v>0</v>
      </c>
      <c r="FO63" s="148">
        <v>0</v>
      </c>
      <c r="FP63" s="147">
        <v>226684.2</v>
      </c>
      <c r="FQ63" s="64">
        <f>FP63</f>
        <v>226684.2</v>
      </c>
      <c r="FR63" s="64">
        <v>0</v>
      </c>
      <c r="FS63" s="64">
        <v>0</v>
      </c>
      <c r="FT63" s="64">
        <v>0</v>
      </c>
      <c r="FU63" s="64">
        <f t="shared" si="173"/>
        <v>121668</v>
      </c>
      <c r="FV63" s="64">
        <f>FU63</f>
        <v>121668</v>
      </c>
      <c r="FW63" s="64">
        <v>0</v>
      </c>
      <c r="FX63" s="64">
        <v>0</v>
      </c>
      <c r="FY63" s="64">
        <v>0</v>
      </c>
      <c r="FZ63" s="64">
        <f t="shared" si="297"/>
        <v>105016.20000000001</v>
      </c>
      <c r="GA63" s="64">
        <f>FZ63</f>
        <v>105016.20000000001</v>
      </c>
      <c r="GB63" s="64">
        <v>0</v>
      </c>
      <c r="GC63" s="64">
        <v>0</v>
      </c>
      <c r="GD63" s="148">
        <v>0</v>
      </c>
      <c r="GE63" s="147">
        <v>0</v>
      </c>
      <c r="GF63" s="64">
        <f t="shared" si="302"/>
        <v>0</v>
      </c>
      <c r="GG63" s="64">
        <f t="shared" si="303"/>
        <v>0</v>
      </c>
      <c r="GH63" s="64">
        <f t="shared" si="304"/>
        <v>0</v>
      </c>
      <c r="GI63" s="64">
        <f t="shared" si="305"/>
        <v>0</v>
      </c>
      <c r="GJ63" s="64">
        <f t="shared" si="178"/>
        <v>0</v>
      </c>
      <c r="GK63" s="64">
        <f t="shared" si="179"/>
        <v>0</v>
      </c>
      <c r="GL63" s="64">
        <f t="shared" si="180"/>
        <v>0</v>
      </c>
      <c r="GM63" s="64">
        <f t="shared" si="181"/>
        <v>0</v>
      </c>
      <c r="GN63" s="64">
        <f t="shared" si="182"/>
        <v>0</v>
      </c>
      <c r="GO63" s="64">
        <f t="shared" si="306"/>
        <v>0</v>
      </c>
      <c r="GP63" s="64">
        <f t="shared" si="307"/>
        <v>0</v>
      </c>
      <c r="GQ63" s="64">
        <f t="shared" si="308"/>
        <v>0</v>
      </c>
      <c r="GR63" s="64">
        <f t="shared" si="309"/>
        <v>0</v>
      </c>
      <c r="GS63" s="148">
        <f t="shared" si="310"/>
        <v>0</v>
      </c>
    </row>
    <row r="64" spans="1:201" x14ac:dyDescent="0.2">
      <c r="A64" s="104">
        <v>58</v>
      </c>
      <c r="B64" s="8" t="s">
        <v>53</v>
      </c>
      <c r="C64" s="71">
        <v>441457</v>
      </c>
      <c r="D64" s="71">
        <v>381037</v>
      </c>
      <c r="E64" s="71">
        <f t="shared" si="195"/>
        <v>0.53672975122006972</v>
      </c>
      <c r="F64" s="105">
        <f t="shared" si="196"/>
        <v>0.46327024877993028</v>
      </c>
      <c r="G64" s="147">
        <v>0</v>
      </c>
      <c r="H64" s="64">
        <f t="shared" si="197"/>
        <v>0</v>
      </c>
      <c r="I64" s="64">
        <f t="shared" si="198"/>
        <v>0</v>
      </c>
      <c r="J64" s="64">
        <f t="shared" si="199"/>
        <v>0</v>
      </c>
      <c r="K64" s="64">
        <f t="shared" si="200"/>
        <v>0</v>
      </c>
      <c r="L64" s="64">
        <f t="shared" si="115"/>
        <v>0</v>
      </c>
      <c r="M64" s="64">
        <f t="shared" si="116"/>
        <v>0</v>
      </c>
      <c r="N64" s="64">
        <f t="shared" si="117"/>
        <v>0</v>
      </c>
      <c r="O64" s="64">
        <f t="shared" si="118"/>
        <v>0</v>
      </c>
      <c r="P64" s="64">
        <f t="shared" si="119"/>
        <v>0</v>
      </c>
      <c r="Q64" s="64">
        <f t="shared" si="201"/>
        <v>0</v>
      </c>
      <c r="R64" s="64">
        <f t="shared" si="202"/>
        <v>0</v>
      </c>
      <c r="S64" s="64">
        <f t="shared" si="203"/>
        <v>0</v>
      </c>
      <c r="T64" s="64">
        <f t="shared" si="204"/>
        <v>0</v>
      </c>
      <c r="U64" s="148">
        <f t="shared" si="205"/>
        <v>0</v>
      </c>
      <c r="V64" s="147">
        <v>0</v>
      </c>
      <c r="W64" s="64">
        <f t="shared" si="206"/>
        <v>0</v>
      </c>
      <c r="X64" s="64">
        <f t="shared" si="207"/>
        <v>0</v>
      </c>
      <c r="Y64" s="64">
        <f t="shared" si="208"/>
        <v>0</v>
      </c>
      <c r="Z64" s="64">
        <f t="shared" si="209"/>
        <v>0</v>
      </c>
      <c r="AA64" s="64">
        <f t="shared" si="120"/>
        <v>0</v>
      </c>
      <c r="AB64" s="64">
        <f t="shared" si="121"/>
        <v>0</v>
      </c>
      <c r="AC64" s="64">
        <f t="shared" si="122"/>
        <v>0</v>
      </c>
      <c r="AD64" s="64">
        <f t="shared" si="123"/>
        <v>0</v>
      </c>
      <c r="AE64" s="64">
        <f t="shared" si="124"/>
        <v>0</v>
      </c>
      <c r="AF64" s="64">
        <f t="shared" si="210"/>
        <v>0</v>
      </c>
      <c r="AG64" s="64">
        <f t="shared" si="211"/>
        <v>0</v>
      </c>
      <c r="AH64" s="64">
        <f t="shared" si="212"/>
        <v>0</v>
      </c>
      <c r="AI64" s="64">
        <f t="shared" si="213"/>
        <v>0</v>
      </c>
      <c r="AJ64" s="148">
        <f t="shared" si="214"/>
        <v>0</v>
      </c>
      <c r="AK64" s="147">
        <v>0</v>
      </c>
      <c r="AL64" s="64">
        <f t="shared" si="215"/>
        <v>0</v>
      </c>
      <c r="AM64" s="64">
        <f t="shared" si="216"/>
        <v>0</v>
      </c>
      <c r="AN64" s="64">
        <f t="shared" si="217"/>
        <v>0</v>
      </c>
      <c r="AO64" s="64">
        <f t="shared" si="218"/>
        <v>0</v>
      </c>
      <c r="AP64" s="64">
        <f t="shared" si="125"/>
        <v>0</v>
      </c>
      <c r="AQ64" s="64">
        <f t="shared" si="126"/>
        <v>0</v>
      </c>
      <c r="AR64" s="64">
        <f t="shared" si="127"/>
        <v>0</v>
      </c>
      <c r="AS64" s="64">
        <f t="shared" si="128"/>
        <v>0</v>
      </c>
      <c r="AT64" s="64">
        <f t="shared" si="129"/>
        <v>0</v>
      </c>
      <c r="AU64" s="64">
        <f t="shared" si="219"/>
        <v>0</v>
      </c>
      <c r="AV64" s="64">
        <f t="shared" si="220"/>
        <v>0</v>
      </c>
      <c r="AW64" s="64">
        <f t="shared" si="221"/>
        <v>0</v>
      </c>
      <c r="AX64" s="64">
        <f t="shared" si="222"/>
        <v>0</v>
      </c>
      <c r="AY64" s="148">
        <f t="shared" si="223"/>
        <v>0</v>
      </c>
      <c r="AZ64" s="147">
        <v>0</v>
      </c>
      <c r="BA64" s="64">
        <f t="shared" si="224"/>
        <v>0</v>
      </c>
      <c r="BB64" s="64">
        <f t="shared" si="225"/>
        <v>0</v>
      </c>
      <c r="BC64" s="64">
        <f t="shared" si="226"/>
        <v>0</v>
      </c>
      <c r="BD64" s="64">
        <f t="shared" si="227"/>
        <v>0</v>
      </c>
      <c r="BE64" s="18">
        <f t="shared" si="130"/>
        <v>0</v>
      </c>
      <c r="BF64" s="18">
        <f t="shared" si="131"/>
        <v>0</v>
      </c>
      <c r="BG64" s="18">
        <f t="shared" si="132"/>
        <v>0</v>
      </c>
      <c r="BH64" s="18">
        <f t="shared" si="133"/>
        <v>0</v>
      </c>
      <c r="BI64" s="18">
        <f t="shared" si="134"/>
        <v>0</v>
      </c>
      <c r="BJ64" s="18">
        <f t="shared" si="228"/>
        <v>0</v>
      </c>
      <c r="BK64" s="18">
        <f t="shared" si="229"/>
        <v>0</v>
      </c>
      <c r="BL64" s="18">
        <f t="shared" si="230"/>
        <v>0</v>
      </c>
      <c r="BM64" s="18">
        <f t="shared" si="231"/>
        <v>0</v>
      </c>
      <c r="BN64" s="85">
        <f t="shared" si="232"/>
        <v>0</v>
      </c>
      <c r="BO64" s="147">
        <v>0</v>
      </c>
      <c r="BP64" s="64">
        <f t="shared" si="311"/>
        <v>0</v>
      </c>
      <c r="BQ64" s="64">
        <f t="shared" si="312"/>
        <v>0</v>
      </c>
      <c r="BR64" s="64">
        <f t="shared" si="313"/>
        <v>0</v>
      </c>
      <c r="BS64" s="64">
        <f t="shared" si="314"/>
        <v>0</v>
      </c>
      <c r="BT64" s="64">
        <f t="shared" si="136"/>
        <v>0</v>
      </c>
      <c r="BU64" s="64">
        <f t="shared" si="187"/>
        <v>0</v>
      </c>
      <c r="BV64" s="64">
        <f t="shared" si="188"/>
        <v>0</v>
      </c>
      <c r="BW64" s="64">
        <f t="shared" si="189"/>
        <v>0</v>
      </c>
      <c r="BX64" s="64">
        <f t="shared" si="190"/>
        <v>0</v>
      </c>
      <c r="BY64" s="64">
        <f t="shared" si="315"/>
        <v>0</v>
      </c>
      <c r="BZ64" s="64">
        <f t="shared" si="316"/>
        <v>0</v>
      </c>
      <c r="CA64" s="64">
        <f t="shared" si="317"/>
        <v>0</v>
      </c>
      <c r="CB64" s="64">
        <f t="shared" si="318"/>
        <v>0</v>
      </c>
      <c r="CC64" s="148">
        <f t="shared" si="319"/>
        <v>0</v>
      </c>
      <c r="CD64" s="147">
        <v>0</v>
      </c>
      <c r="CE64" s="64">
        <f t="shared" si="239"/>
        <v>0</v>
      </c>
      <c r="CF64" s="64">
        <f t="shared" si="240"/>
        <v>0</v>
      </c>
      <c r="CG64" s="64">
        <f t="shared" si="241"/>
        <v>0</v>
      </c>
      <c r="CH64" s="64">
        <f t="shared" si="242"/>
        <v>0</v>
      </c>
      <c r="CI64" s="64">
        <f t="shared" si="143"/>
        <v>0</v>
      </c>
      <c r="CJ64" s="64">
        <f t="shared" si="144"/>
        <v>0</v>
      </c>
      <c r="CK64" s="64">
        <f t="shared" si="145"/>
        <v>0</v>
      </c>
      <c r="CL64" s="64">
        <f t="shared" si="146"/>
        <v>0</v>
      </c>
      <c r="CM64" s="64">
        <f t="shared" si="147"/>
        <v>0</v>
      </c>
      <c r="CN64" s="64">
        <f t="shared" si="243"/>
        <v>0</v>
      </c>
      <c r="CO64" s="64">
        <f t="shared" si="244"/>
        <v>0</v>
      </c>
      <c r="CP64" s="64">
        <f t="shared" si="245"/>
        <v>0</v>
      </c>
      <c r="CQ64" s="64">
        <f t="shared" si="246"/>
        <v>0</v>
      </c>
      <c r="CR64" s="148">
        <f t="shared" si="247"/>
        <v>0</v>
      </c>
      <c r="CS64" s="147">
        <v>0</v>
      </c>
      <c r="CT64" s="64">
        <f t="shared" si="248"/>
        <v>0</v>
      </c>
      <c r="CU64" s="64">
        <f t="shared" si="249"/>
        <v>0</v>
      </c>
      <c r="CV64" s="64">
        <f t="shared" si="250"/>
        <v>0</v>
      </c>
      <c r="CW64" s="64">
        <f t="shared" si="251"/>
        <v>0</v>
      </c>
      <c r="CX64" s="64">
        <f t="shared" si="148"/>
        <v>0</v>
      </c>
      <c r="CY64" s="64">
        <f t="shared" si="149"/>
        <v>0</v>
      </c>
      <c r="CZ64" s="64">
        <f t="shared" si="150"/>
        <v>0</v>
      </c>
      <c r="DA64" s="64">
        <f t="shared" si="151"/>
        <v>0</v>
      </c>
      <c r="DB64" s="64">
        <f t="shared" si="152"/>
        <v>0</v>
      </c>
      <c r="DC64" s="64">
        <f t="shared" si="252"/>
        <v>0</v>
      </c>
      <c r="DD64" s="64">
        <f t="shared" si="253"/>
        <v>0</v>
      </c>
      <c r="DE64" s="64">
        <f t="shared" si="254"/>
        <v>0</v>
      </c>
      <c r="DF64" s="64">
        <f t="shared" si="255"/>
        <v>0</v>
      </c>
      <c r="DG64" s="148">
        <f t="shared" si="256"/>
        <v>0</v>
      </c>
      <c r="DH64" s="147">
        <v>0</v>
      </c>
      <c r="DI64" s="64">
        <f t="shared" si="257"/>
        <v>0</v>
      </c>
      <c r="DJ64" s="64">
        <f t="shared" si="258"/>
        <v>0</v>
      </c>
      <c r="DK64" s="64">
        <f t="shared" si="259"/>
        <v>0</v>
      </c>
      <c r="DL64" s="64">
        <f t="shared" si="260"/>
        <v>0</v>
      </c>
      <c r="DM64" s="64">
        <f t="shared" si="153"/>
        <v>0</v>
      </c>
      <c r="DN64" s="64">
        <f t="shared" si="154"/>
        <v>0</v>
      </c>
      <c r="DO64" s="64">
        <f t="shared" si="155"/>
        <v>0</v>
      </c>
      <c r="DP64" s="64">
        <f t="shared" si="156"/>
        <v>0</v>
      </c>
      <c r="DQ64" s="64">
        <f t="shared" si="157"/>
        <v>0</v>
      </c>
      <c r="DR64" s="64">
        <f t="shared" si="261"/>
        <v>0</v>
      </c>
      <c r="DS64" s="64">
        <f t="shared" si="262"/>
        <v>0</v>
      </c>
      <c r="DT64" s="64">
        <f t="shared" si="263"/>
        <v>0</v>
      </c>
      <c r="DU64" s="64">
        <f t="shared" si="264"/>
        <v>0</v>
      </c>
      <c r="DV64" s="148">
        <f t="shared" si="265"/>
        <v>0</v>
      </c>
      <c r="DW64" s="147">
        <v>0</v>
      </c>
      <c r="DX64" s="64">
        <f t="shared" si="266"/>
        <v>0</v>
      </c>
      <c r="DY64" s="64">
        <f t="shared" si="267"/>
        <v>0</v>
      </c>
      <c r="DZ64" s="64">
        <f t="shared" si="268"/>
        <v>0</v>
      </c>
      <c r="EA64" s="64">
        <f t="shared" si="269"/>
        <v>0</v>
      </c>
      <c r="EB64" s="64">
        <f t="shared" si="158"/>
        <v>0</v>
      </c>
      <c r="EC64" s="64">
        <f t="shared" si="159"/>
        <v>0</v>
      </c>
      <c r="ED64" s="64">
        <f t="shared" si="160"/>
        <v>0</v>
      </c>
      <c r="EE64" s="64">
        <f t="shared" si="161"/>
        <v>0</v>
      </c>
      <c r="EF64" s="64">
        <f t="shared" si="162"/>
        <v>0</v>
      </c>
      <c r="EG64" s="64">
        <f t="shared" si="270"/>
        <v>0</v>
      </c>
      <c r="EH64" s="64">
        <f t="shared" si="271"/>
        <v>0</v>
      </c>
      <c r="EI64" s="64">
        <f t="shared" si="272"/>
        <v>0</v>
      </c>
      <c r="EJ64" s="64">
        <f t="shared" si="273"/>
        <v>0</v>
      </c>
      <c r="EK64" s="148">
        <f t="shared" si="274"/>
        <v>0</v>
      </c>
      <c r="EL64" s="147">
        <v>0</v>
      </c>
      <c r="EM64" s="64">
        <f t="shared" si="275"/>
        <v>0</v>
      </c>
      <c r="EN64" s="64">
        <f t="shared" si="276"/>
        <v>0</v>
      </c>
      <c r="EO64" s="64">
        <f t="shared" si="277"/>
        <v>0</v>
      </c>
      <c r="EP64" s="64">
        <f t="shared" si="278"/>
        <v>0</v>
      </c>
      <c r="EQ64" s="64">
        <f t="shared" si="163"/>
        <v>0</v>
      </c>
      <c r="ER64" s="64">
        <f t="shared" si="164"/>
        <v>0</v>
      </c>
      <c r="ES64" s="64">
        <f t="shared" si="165"/>
        <v>0</v>
      </c>
      <c r="ET64" s="64">
        <f t="shared" si="166"/>
        <v>0</v>
      </c>
      <c r="EU64" s="64">
        <f t="shared" si="167"/>
        <v>0</v>
      </c>
      <c r="EV64" s="64">
        <f t="shared" si="279"/>
        <v>0</v>
      </c>
      <c r="EW64" s="64">
        <f t="shared" si="280"/>
        <v>0</v>
      </c>
      <c r="EX64" s="64">
        <f t="shared" si="281"/>
        <v>0</v>
      </c>
      <c r="EY64" s="64">
        <f t="shared" si="282"/>
        <v>0</v>
      </c>
      <c r="EZ64" s="148">
        <f t="shared" si="283"/>
        <v>0</v>
      </c>
      <c r="FA64" s="147">
        <v>0</v>
      </c>
      <c r="FB64" s="64">
        <f t="shared" si="284"/>
        <v>0</v>
      </c>
      <c r="FC64" s="64">
        <f t="shared" si="285"/>
        <v>0</v>
      </c>
      <c r="FD64" s="64">
        <f t="shared" si="286"/>
        <v>0</v>
      </c>
      <c r="FE64" s="64">
        <f t="shared" si="287"/>
        <v>0</v>
      </c>
      <c r="FF64" s="64">
        <f t="shared" si="168"/>
        <v>0</v>
      </c>
      <c r="FG64" s="64">
        <f t="shared" si="169"/>
        <v>0</v>
      </c>
      <c r="FH64" s="64">
        <f t="shared" si="170"/>
        <v>0</v>
      </c>
      <c r="FI64" s="64">
        <f t="shared" si="171"/>
        <v>0</v>
      </c>
      <c r="FJ64" s="64">
        <f t="shared" si="172"/>
        <v>0</v>
      </c>
      <c r="FK64" s="64">
        <f t="shared" si="288"/>
        <v>0</v>
      </c>
      <c r="FL64" s="64">
        <f t="shared" si="289"/>
        <v>0</v>
      </c>
      <c r="FM64" s="64">
        <f t="shared" si="290"/>
        <v>0</v>
      </c>
      <c r="FN64" s="64">
        <f t="shared" si="291"/>
        <v>0</v>
      </c>
      <c r="FO64" s="148">
        <f t="shared" si="292"/>
        <v>0</v>
      </c>
      <c r="FP64" s="147">
        <v>0</v>
      </c>
      <c r="FQ64" s="64">
        <f t="shared" si="293"/>
        <v>0</v>
      </c>
      <c r="FR64" s="64">
        <f t="shared" si="294"/>
        <v>0</v>
      </c>
      <c r="FS64" s="64">
        <f t="shared" si="295"/>
        <v>0</v>
      </c>
      <c r="FT64" s="64">
        <f t="shared" si="296"/>
        <v>0</v>
      </c>
      <c r="FU64" s="64">
        <f t="shared" si="173"/>
        <v>0</v>
      </c>
      <c r="FV64" s="64">
        <f t="shared" si="174"/>
        <v>0</v>
      </c>
      <c r="FW64" s="64">
        <f t="shared" si="175"/>
        <v>0</v>
      </c>
      <c r="FX64" s="64">
        <f t="shared" si="176"/>
        <v>0</v>
      </c>
      <c r="FY64" s="64">
        <f t="shared" si="177"/>
        <v>0</v>
      </c>
      <c r="FZ64" s="64">
        <f t="shared" si="297"/>
        <v>0</v>
      </c>
      <c r="GA64" s="64">
        <f t="shared" si="298"/>
        <v>0</v>
      </c>
      <c r="GB64" s="64">
        <f t="shared" si="299"/>
        <v>0</v>
      </c>
      <c r="GC64" s="64">
        <f t="shared" si="300"/>
        <v>0</v>
      </c>
      <c r="GD64" s="148">
        <f t="shared" si="301"/>
        <v>0</v>
      </c>
      <c r="GE64" s="147">
        <v>0</v>
      </c>
      <c r="GF64" s="64">
        <f t="shared" si="302"/>
        <v>0</v>
      </c>
      <c r="GG64" s="64">
        <f t="shared" si="303"/>
        <v>0</v>
      </c>
      <c r="GH64" s="64">
        <f t="shared" si="304"/>
        <v>0</v>
      </c>
      <c r="GI64" s="64">
        <f t="shared" si="305"/>
        <v>0</v>
      </c>
      <c r="GJ64" s="64">
        <f t="shared" si="178"/>
        <v>0</v>
      </c>
      <c r="GK64" s="64">
        <f t="shared" si="179"/>
        <v>0</v>
      </c>
      <c r="GL64" s="64">
        <f t="shared" si="180"/>
        <v>0</v>
      </c>
      <c r="GM64" s="64">
        <f t="shared" si="181"/>
        <v>0</v>
      </c>
      <c r="GN64" s="64">
        <f t="shared" si="182"/>
        <v>0</v>
      </c>
      <c r="GO64" s="64">
        <f t="shared" si="306"/>
        <v>0</v>
      </c>
      <c r="GP64" s="64">
        <f t="shared" si="307"/>
        <v>0</v>
      </c>
      <c r="GQ64" s="64">
        <f t="shared" si="308"/>
        <v>0</v>
      </c>
      <c r="GR64" s="64">
        <f t="shared" si="309"/>
        <v>0</v>
      </c>
      <c r="GS64" s="148">
        <f t="shared" si="310"/>
        <v>0</v>
      </c>
    </row>
    <row r="65" spans="1:201" x14ac:dyDescent="0.2">
      <c r="A65" s="104">
        <v>59</v>
      </c>
      <c r="B65" s="8" t="s">
        <v>47</v>
      </c>
      <c r="C65" s="71">
        <v>441457</v>
      </c>
      <c r="D65" s="71">
        <v>381037</v>
      </c>
      <c r="E65" s="71">
        <f t="shared" si="195"/>
        <v>0.53672975122006972</v>
      </c>
      <c r="F65" s="105">
        <f t="shared" si="196"/>
        <v>0.46327024877993028</v>
      </c>
      <c r="G65" s="147">
        <v>0</v>
      </c>
      <c r="H65" s="64">
        <f t="shared" si="197"/>
        <v>0</v>
      </c>
      <c r="I65" s="64">
        <f t="shared" si="198"/>
        <v>0</v>
      </c>
      <c r="J65" s="64">
        <f t="shared" si="199"/>
        <v>0</v>
      </c>
      <c r="K65" s="64">
        <f t="shared" si="200"/>
        <v>0</v>
      </c>
      <c r="L65" s="64">
        <f t="shared" si="115"/>
        <v>0</v>
      </c>
      <c r="M65" s="64">
        <f t="shared" si="116"/>
        <v>0</v>
      </c>
      <c r="N65" s="64">
        <f t="shared" si="117"/>
        <v>0</v>
      </c>
      <c r="O65" s="64">
        <f t="shared" si="118"/>
        <v>0</v>
      </c>
      <c r="P65" s="64">
        <f t="shared" si="119"/>
        <v>0</v>
      </c>
      <c r="Q65" s="64">
        <f t="shared" si="201"/>
        <v>0</v>
      </c>
      <c r="R65" s="64">
        <f t="shared" si="202"/>
        <v>0</v>
      </c>
      <c r="S65" s="64">
        <f t="shared" si="203"/>
        <v>0</v>
      </c>
      <c r="T65" s="64">
        <f t="shared" si="204"/>
        <v>0</v>
      </c>
      <c r="U65" s="148">
        <f t="shared" si="205"/>
        <v>0</v>
      </c>
      <c r="V65" s="147">
        <v>0</v>
      </c>
      <c r="W65" s="64">
        <f t="shared" si="206"/>
        <v>0</v>
      </c>
      <c r="X65" s="64">
        <f t="shared" si="207"/>
        <v>0</v>
      </c>
      <c r="Y65" s="64">
        <f t="shared" si="208"/>
        <v>0</v>
      </c>
      <c r="Z65" s="64">
        <f t="shared" si="209"/>
        <v>0</v>
      </c>
      <c r="AA65" s="64">
        <f t="shared" si="120"/>
        <v>0</v>
      </c>
      <c r="AB65" s="64">
        <f t="shared" si="121"/>
        <v>0</v>
      </c>
      <c r="AC65" s="64">
        <f t="shared" si="122"/>
        <v>0</v>
      </c>
      <c r="AD65" s="64">
        <f t="shared" si="123"/>
        <v>0</v>
      </c>
      <c r="AE65" s="64">
        <f t="shared" si="124"/>
        <v>0</v>
      </c>
      <c r="AF65" s="64">
        <f t="shared" si="210"/>
        <v>0</v>
      </c>
      <c r="AG65" s="64">
        <f t="shared" si="211"/>
        <v>0</v>
      </c>
      <c r="AH65" s="64">
        <f t="shared" si="212"/>
        <v>0</v>
      </c>
      <c r="AI65" s="64">
        <f t="shared" si="213"/>
        <v>0</v>
      </c>
      <c r="AJ65" s="148">
        <f t="shared" si="214"/>
        <v>0</v>
      </c>
      <c r="AK65" s="147">
        <v>0</v>
      </c>
      <c r="AL65" s="64">
        <f t="shared" si="215"/>
        <v>0</v>
      </c>
      <c r="AM65" s="64">
        <f t="shared" si="216"/>
        <v>0</v>
      </c>
      <c r="AN65" s="64">
        <f t="shared" si="217"/>
        <v>0</v>
      </c>
      <c r="AO65" s="64">
        <f t="shared" si="218"/>
        <v>0</v>
      </c>
      <c r="AP65" s="64">
        <f t="shared" si="125"/>
        <v>0</v>
      </c>
      <c r="AQ65" s="64">
        <f t="shared" si="126"/>
        <v>0</v>
      </c>
      <c r="AR65" s="64">
        <f t="shared" si="127"/>
        <v>0</v>
      </c>
      <c r="AS65" s="64">
        <f t="shared" si="128"/>
        <v>0</v>
      </c>
      <c r="AT65" s="64">
        <f t="shared" si="129"/>
        <v>0</v>
      </c>
      <c r="AU65" s="64">
        <f t="shared" si="219"/>
        <v>0</v>
      </c>
      <c r="AV65" s="64">
        <f t="shared" si="220"/>
        <v>0</v>
      </c>
      <c r="AW65" s="64">
        <f t="shared" si="221"/>
        <v>0</v>
      </c>
      <c r="AX65" s="64">
        <f t="shared" si="222"/>
        <v>0</v>
      </c>
      <c r="AY65" s="148">
        <f t="shared" si="223"/>
        <v>0</v>
      </c>
      <c r="AZ65" s="147">
        <v>0</v>
      </c>
      <c r="BA65" s="64">
        <f t="shared" si="224"/>
        <v>0</v>
      </c>
      <c r="BB65" s="64">
        <f t="shared" si="225"/>
        <v>0</v>
      </c>
      <c r="BC65" s="64">
        <f t="shared" si="226"/>
        <v>0</v>
      </c>
      <c r="BD65" s="64">
        <f t="shared" si="227"/>
        <v>0</v>
      </c>
      <c r="BE65" s="18">
        <f t="shared" si="130"/>
        <v>0</v>
      </c>
      <c r="BF65" s="18">
        <f t="shared" si="131"/>
        <v>0</v>
      </c>
      <c r="BG65" s="18">
        <f t="shared" si="132"/>
        <v>0</v>
      </c>
      <c r="BH65" s="18">
        <f t="shared" si="133"/>
        <v>0</v>
      </c>
      <c r="BI65" s="18">
        <f t="shared" si="134"/>
        <v>0</v>
      </c>
      <c r="BJ65" s="18">
        <f t="shared" si="228"/>
        <v>0</v>
      </c>
      <c r="BK65" s="18">
        <f t="shared" si="229"/>
        <v>0</v>
      </c>
      <c r="BL65" s="18">
        <f t="shared" si="230"/>
        <v>0</v>
      </c>
      <c r="BM65" s="18">
        <f t="shared" si="231"/>
        <v>0</v>
      </c>
      <c r="BN65" s="85">
        <f t="shared" si="232"/>
        <v>0</v>
      </c>
      <c r="BO65" s="147">
        <v>0</v>
      </c>
      <c r="BP65" s="64">
        <f t="shared" si="311"/>
        <v>0</v>
      </c>
      <c r="BQ65" s="64">
        <f t="shared" si="312"/>
        <v>0</v>
      </c>
      <c r="BR65" s="64">
        <f t="shared" si="313"/>
        <v>0</v>
      </c>
      <c r="BS65" s="64">
        <f t="shared" si="314"/>
        <v>0</v>
      </c>
      <c r="BT65" s="64">
        <f t="shared" si="136"/>
        <v>0</v>
      </c>
      <c r="BU65" s="64">
        <f t="shared" si="187"/>
        <v>0</v>
      </c>
      <c r="BV65" s="64">
        <f t="shared" si="188"/>
        <v>0</v>
      </c>
      <c r="BW65" s="64">
        <f t="shared" si="189"/>
        <v>0</v>
      </c>
      <c r="BX65" s="64">
        <f t="shared" si="190"/>
        <v>0</v>
      </c>
      <c r="BY65" s="64">
        <f t="shared" si="315"/>
        <v>0</v>
      </c>
      <c r="BZ65" s="64">
        <f t="shared" si="316"/>
        <v>0</v>
      </c>
      <c r="CA65" s="64">
        <f t="shared" si="317"/>
        <v>0</v>
      </c>
      <c r="CB65" s="64">
        <f t="shared" si="318"/>
        <v>0</v>
      </c>
      <c r="CC65" s="148">
        <f t="shared" si="319"/>
        <v>0</v>
      </c>
      <c r="CD65" s="147">
        <v>0</v>
      </c>
      <c r="CE65" s="64">
        <f t="shared" si="239"/>
        <v>0</v>
      </c>
      <c r="CF65" s="64">
        <f t="shared" si="240"/>
        <v>0</v>
      </c>
      <c r="CG65" s="64">
        <f t="shared" si="241"/>
        <v>0</v>
      </c>
      <c r="CH65" s="64">
        <f t="shared" si="242"/>
        <v>0</v>
      </c>
      <c r="CI65" s="64">
        <f t="shared" si="143"/>
        <v>0</v>
      </c>
      <c r="CJ65" s="64">
        <f t="shared" si="144"/>
        <v>0</v>
      </c>
      <c r="CK65" s="64">
        <f t="shared" si="145"/>
        <v>0</v>
      </c>
      <c r="CL65" s="64">
        <f t="shared" si="146"/>
        <v>0</v>
      </c>
      <c r="CM65" s="64">
        <f t="shared" si="147"/>
        <v>0</v>
      </c>
      <c r="CN65" s="64">
        <f t="shared" si="243"/>
        <v>0</v>
      </c>
      <c r="CO65" s="64">
        <f t="shared" si="244"/>
        <v>0</v>
      </c>
      <c r="CP65" s="64">
        <f t="shared" si="245"/>
        <v>0</v>
      </c>
      <c r="CQ65" s="64">
        <f t="shared" si="246"/>
        <v>0</v>
      </c>
      <c r="CR65" s="148">
        <f t="shared" si="247"/>
        <v>0</v>
      </c>
      <c r="CS65" s="147">
        <v>0</v>
      </c>
      <c r="CT65" s="64">
        <f t="shared" si="248"/>
        <v>0</v>
      </c>
      <c r="CU65" s="64">
        <f t="shared" si="249"/>
        <v>0</v>
      </c>
      <c r="CV65" s="64">
        <f t="shared" si="250"/>
        <v>0</v>
      </c>
      <c r="CW65" s="64">
        <f t="shared" si="251"/>
        <v>0</v>
      </c>
      <c r="CX65" s="64">
        <f t="shared" si="148"/>
        <v>0</v>
      </c>
      <c r="CY65" s="64">
        <f t="shared" si="149"/>
        <v>0</v>
      </c>
      <c r="CZ65" s="64">
        <f t="shared" si="150"/>
        <v>0</v>
      </c>
      <c r="DA65" s="64">
        <f t="shared" si="151"/>
        <v>0</v>
      </c>
      <c r="DB65" s="64">
        <f t="shared" si="152"/>
        <v>0</v>
      </c>
      <c r="DC65" s="64">
        <f t="shared" si="252"/>
        <v>0</v>
      </c>
      <c r="DD65" s="64">
        <f t="shared" si="253"/>
        <v>0</v>
      </c>
      <c r="DE65" s="64">
        <f t="shared" si="254"/>
        <v>0</v>
      </c>
      <c r="DF65" s="64">
        <f t="shared" si="255"/>
        <v>0</v>
      </c>
      <c r="DG65" s="148">
        <f t="shared" si="256"/>
        <v>0</v>
      </c>
      <c r="DH65" s="147">
        <v>0</v>
      </c>
      <c r="DI65" s="64">
        <f t="shared" si="257"/>
        <v>0</v>
      </c>
      <c r="DJ65" s="64">
        <f t="shared" si="258"/>
        <v>0</v>
      </c>
      <c r="DK65" s="64">
        <f t="shared" si="259"/>
        <v>0</v>
      </c>
      <c r="DL65" s="64">
        <f t="shared" si="260"/>
        <v>0</v>
      </c>
      <c r="DM65" s="64">
        <f t="shared" si="153"/>
        <v>0</v>
      </c>
      <c r="DN65" s="64">
        <f t="shared" si="154"/>
        <v>0</v>
      </c>
      <c r="DO65" s="64">
        <f t="shared" si="155"/>
        <v>0</v>
      </c>
      <c r="DP65" s="64">
        <f t="shared" si="156"/>
        <v>0</v>
      </c>
      <c r="DQ65" s="64">
        <f t="shared" si="157"/>
        <v>0</v>
      </c>
      <c r="DR65" s="64">
        <f t="shared" si="261"/>
        <v>0</v>
      </c>
      <c r="DS65" s="64">
        <f t="shared" si="262"/>
        <v>0</v>
      </c>
      <c r="DT65" s="64">
        <f t="shared" si="263"/>
        <v>0</v>
      </c>
      <c r="DU65" s="64">
        <f t="shared" si="264"/>
        <v>0</v>
      </c>
      <c r="DV65" s="148">
        <f t="shared" si="265"/>
        <v>0</v>
      </c>
      <c r="DW65" s="147">
        <v>0</v>
      </c>
      <c r="DX65" s="64">
        <f t="shared" si="266"/>
        <v>0</v>
      </c>
      <c r="DY65" s="64">
        <f t="shared" si="267"/>
        <v>0</v>
      </c>
      <c r="DZ65" s="64">
        <f t="shared" si="268"/>
        <v>0</v>
      </c>
      <c r="EA65" s="64">
        <f t="shared" si="269"/>
        <v>0</v>
      </c>
      <c r="EB65" s="64">
        <f t="shared" si="158"/>
        <v>0</v>
      </c>
      <c r="EC65" s="64">
        <f t="shared" si="159"/>
        <v>0</v>
      </c>
      <c r="ED65" s="64">
        <f t="shared" si="160"/>
        <v>0</v>
      </c>
      <c r="EE65" s="64">
        <f t="shared" si="161"/>
        <v>0</v>
      </c>
      <c r="EF65" s="64">
        <f t="shared" si="162"/>
        <v>0</v>
      </c>
      <c r="EG65" s="64">
        <f t="shared" si="270"/>
        <v>0</v>
      </c>
      <c r="EH65" s="64">
        <f t="shared" si="271"/>
        <v>0</v>
      </c>
      <c r="EI65" s="64">
        <f t="shared" si="272"/>
        <v>0</v>
      </c>
      <c r="EJ65" s="64">
        <f t="shared" si="273"/>
        <v>0</v>
      </c>
      <c r="EK65" s="148">
        <f t="shared" si="274"/>
        <v>0</v>
      </c>
      <c r="EL65" s="147">
        <v>0</v>
      </c>
      <c r="EM65" s="64">
        <f t="shared" si="275"/>
        <v>0</v>
      </c>
      <c r="EN65" s="64">
        <f t="shared" si="276"/>
        <v>0</v>
      </c>
      <c r="EO65" s="64">
        <f t="shared" si="277"/>
        <v>0</v>
      </c>
      <c r="EP65" s="64">
        <f t="shared" si="278"/>
        <v>0</v>
      </c>
      <c r="EQ65" s="64">
        <f t="shared" si="163"/>
        <v>0</v>
      </c>
      <c r="ER65" s="64">
        <f t="shared" si="164"/>
        <v>0</v>
      </c>
      <c r="ES65" s="64">
        <f t="shared" si="165"/>
        <v>0</v>
      </c>
      <c r="ET65" s="64">
        <f t="shared" si="166"/>
        <v>0</v>
      </c>
      <c r="EU65" s="64">
        <f t="shared" si="167"/>
        <v>0</v>
      </c>
      <c r="EV65" s="64">
        <f t="shared" si="279"/>
        <v>0</v>
      </c>
      <c r="EW65" s="64">
        <f t="shared" si="280"/>
        <v>0</v>
      </c>
      <c r="EX65" s="64">
        <f t="shared" si="281"/>
        <v>0</v>
      </c>
      <c r="EY65" s="64">
        <f t="shared" si="282"/>
        <v>0</v>
      </c>
      <c r="EZ65" s="148">
        <f t="shared" si="283"/>
        <v>0</v>
      </c>
      <c r="FA65" s="147">
        <v>0</v>
      </c>
      <c r="FB65" s="64">
        <f t="shared" si="284"/>
        <v>0</v>
      </c>
      <c r="FC65" s="64">
        <f t="shared" si="285"/>
        <v>0</v>
      </c>
      <c r="FD65" s="64">
        <f t="shared" si="286"/>
        <v>0</v>
      </c>
      <c r="FE65" s="64">
        <f t="shared" si="287"/>
        <v>0</v>
      </c>
      <c r="FF65" s="64">
        <f t="shared" si="168"/>
        <v>0</v>
      </c>
      <c r="FG65" s="64">
        <f t="shared" si="169"/>
        <v>0</v>
      </c>
      <c r="FH65" s="64">
        <f t="shared" si="170"/>
        <v>0</v>
      </c>
      <c r="FI65" s="64">
        <f t="shared" si="171"/>
        <v>0</v>
      </c>
      <c r="FJ65" s="64">
        <f t="shared" si="172"/>
        <v>0</v>
      </c>
      <c r="FK65" s="64">
        <f t="shared" si="288"/>
        <v>0</v>
      </c>
      <c r="FL65" s="64">
        <f t="shared" si="289"/>
        <v>0</v>
      </c>
      <c r="FM65" s="64">
        <f t="shared" si="290"/>
        <v>0</v>
      </c>
      <c r="FN65" s="64">
        <f t="shared" si="291"/>
        <v>0</v>
      </c>
      <c r="FO65" s="148">
        <f t="shared" si="292"/>
        <v>0</v>
      </c>
      <c r="FP65" s="147">
        <v>0</v>
      </c>
      <c r="FQ65" s="64">
        <f t="shared" si="293"/>
        <v>0</v>
      </c>
      <c r="FR65" s="64">
        <f t="shared" si="294"/>
        <v>0</v>
      </c>
      <c r="FS65" s="64">
        <f t="shared" si="295"/>
        <v>0</v>
      </c>
      <c r="FT65" s="64">
        <f t="shared" si="296"/>
        <v>0</v>
      </c>
      <c r="FU65" s="64">
        <f t="shared" si="173"/>
        <v>0</v>
      </c>
      <c r="FV65" s="64">
        <f t="shared" si="174"/>
        <v>0</v>
      </c>
      <c r="FW65" s="64">
        <f t="shared" si="175"/>
        <v>0</v>
      </c>
      <c r="FX65" s="64">
        <f t="shared" si="176"/>
        <v>0</v>
      </c>
      <c r="FY65" s="64">
        <f t="shared" si="177"/>
        <v>0</v>
      </c>
      <c r="FZ65" s="64">
        <f t="shared" si="297"/>
        <v>0</v>
      </c>
      <c r="GA65" s="64">
        <f t="shared" si="298"/>
        <v>0</v>
      </c>
      <c r="GB65" s="64">
        <f t="shared" si="299"/>
        <v>0</v>
      </c>
      <c r="GC65" s="64">
        <f t="shared" si="300"/>
        <v>0</v>
      </c>
      <c r="GD65" s="148">
        <f t="shared" si="301"/>
        <v>0</v>
      </c>
      <c r="GE65" s="147">
        <v>0</v>
      </c>
      <c r="GF65" s="64">
        <f t="shared" si="302"/>
        <v>0</v>
      </c>
      <c r="GG65" s="64">
        <f t="shared" si="303"/>
        <v>0</v>
      </c>
      <c r="GH65" s="64">
        <f t="shared" si="304"/>
        <v>0</v>
      </c>
      <c r="GI65" s="64">
        <f t="shared" si="305"/>
        <v>0</v>
      </c>
      <c r="GJ65" s="64">
        <f t="shared" si="178"/>
        <v>0</v>
      </c>
      <c r="GK65" s="64">
        <f t="shared" si="179"/>
        <v>0</v>
      </c>
      <c r="GL65" s="64">
        <f t="shared" si="180"/>
        <v>0</v>
      </c>
      <c r="GM65" s="64">
        <f t="shared" si="181"/>
        <v>0</v>
      </c>
      <c r="GN65" s="64">
        <f t="shared" si="182"/>
        <v>0</v>
      </c>
      <c r="GO65" s="64">
        <f t="shared" si="306"/>
        <v>0</v>
      </c>
      <c r="GP65" s="64">
        <f t="shared" si="307"/>
        <v>0</v>
      </c>
      <c r="GQ65" s="64">
        <f t="shared" si="308"/>
        <v>0</v>
      </c>
      <c r="GR65" s="64">
        <f t="shared" si="309"/>
        <v>0</v>
      </c>
      <c r="GS65" s="148">
        <f t="shared" si="310"/>
        <v>0</v>
      </c>
    </row>
    <row r="66" spans="1:201" x14ac:dyDescent="0.2">
      <c r="A66" s="104">
        <v>60</v>
      </c>
      <c r="B66" s="3" t="s">
        <v>45</v>
      </c>
      <c r="C66" s="71">
        <v>441457</v>
      </c>
      <c r="D66" s="71">
        <v>381037</v>
      </c>
      <c r="E66" s="71">
        <f t="shared" si="195"/>
        <v>0.53672975122006972</v>
      </c>
      <c r="F66" s="105">
        <f t="shared" si="196"/>
        <v>0.46327024877993028</v>
      </c>
      <c r="G66" s="147">
        <v>0</v>
      </c>
      <c r="H66" s="64">
        <f t="shared" si="197"/>
        <v>0</v>
      </c>
      <c r="I66" s="64">
        <f t="shared" si="198"/>
        <v>0</v>
      </c>
      <c r="J66" s="64">
        <f t="shared" si="199"/>
        <v>0</v>
      </c>
      <c r="K66" s="64">
        <f t="shared" si="200"/>
        <v>0</v>
      </c>
      <c r="L66" s="64">
        <f t="shared" si="115"/>
        <v>0</v>
      </c>
      <c r="M66" s="64">
        <f t="shared" si="116"/>
        <v>0</v>
      </c>
      <c r="N66" s="64">
        <f t="shared" si="117"/>
        <v>0</v>
      </c>
      <c r="O66" s="64">
        <f t="shared" si="118"/>
        <v>0</v>
      </c>
      <c r="P66" s="64">
        <f t="shared" si="119"/>
        <v>0</v>
      </c>
      <c r="Q66" s="64">
        <f t="shared" si="201"/>
        <v>0</v>
      </c>
      <c r="R66" s="64">
        <f t="shared" si="202"/>
        <v>0</v>
      </c>
      <c r="S66" s="64">
        <f t="shared" si="203"/>
        <v>0</v>
      </c>
      <c r="T66" s="64">
        <f t="shared" si="204"/>
        <v>0</v>
      </c>
      <c r="U66" s="148">
        <f t="shared" si="205"/>
        <v>0</v>
      </c>
      <c r="V66" s="147">
        <v>0</v>
      </c>
      <c r="W66" s="64">
        <f t="shared" si="206"/>
        <v>0</v>
      </c>
      <c r="X66" s="64">
        <f t="shared" si="207"/>
        <v>0</v>
      </c>
      <c r="Y66" s="64">
        <f t="shared" si="208"/>
        <v>0</v>
      </c>
      <c r="Z66" s="64">
        <f t="shared" si="209"/>
        <v>0</v>
      </c>
      <c r="AA66" s="64">
        <f t="shared" si="120"/>
        <v>0</v>
      </c>
      <c r="AB66" s="64">
        <f t="shared" si="121"/>
        <v>0</v>
      </c>
      <c r="AC66" s="64">
        <f t="shared" si="122"/>
        <v>0</v>
      </c>
      <c r="AD66" s="64">
        <f t="shared" si="123"/>
        <v>0</v>
      </c>
      <c r="AE66" s="64">
        <f t="shared" si="124"/>
        <v>0</v>
      </c>
      <c r="AF66" s="64">
        <f t="shared" si="210"/>
        <v>0</v>
      </c>
      <c r="AG66" s="64">
        <f t="shared" si="211"/>
        <v>0</v>
      </c>
      <c r="AH66" s="64">
        <f t="shared" si="212"/>
        <v>0</v>
      </c>
      <c r="AI66" s="64">
        <f t="shared" si="213"/>
        <v>0</v>
      </c>
      <c r="AJ66" s="148">
        <f t="shared" si="214"/>
        <v>0</v>
      </c>
      <c r="AK66" s="147">
        <v>0</v>
      </c>
      <c r="AL66" s="64">
        <f t="shared" si="215"/>
        <v>0</v>
      </c>
      <c r="AM66" s="64">
        <f t="shared" si="216"/>
        <v>0</v>
      </c>
      <c r="AN66" s="64">
        <f t="shared" si="217"/>
        <v>0</v>
      </c>
      <c r="AO66" s="64">
        <f t="shared" si="218"/>
        <v>0</v>
      </c>
      <c r="AP66" s="64">
        <f t="shared" si="125"/>
        <v>0</v>
      </c>
      <c r="AQ66" s="64">
        <f t="shared" si="126"/>
        <v>0</v>
      </c>
      <c r="AR66" s="64">
        <f t="shared" si="127"/>
        <v>0</v>
      </c>
      <c r="AS66" s="64">
        <f t="shared" si="128"/>
        <v>0</v>
      </c>
      <c r="AT66" s="64">
        <f t="shared" si="129"/>
        <v>0</v>
      </c>
      <c r="AU66" s="64">
        <f t="shared" si="219"/>
        <v>0</v>
      </c>
      <c r="AV66" s="64">
        <f t="shared" si="220"/>
        <v>0</v>
      </c>
      <c r="AW66" s="64">
        <f t="shared" si="221"/>
        <v>0</v>
      </c>
      <c r="AX66" s="64">
        <f t="shared" si="222"/>
        <v>0</v>
      </c>
      <c r="AY66" s="148">
        <f t="shared" si="223"/>
        <v>0</v>
      </c>
      <c r="AZ66" s="147">
        <v>0</v>
      </c>
      <c r="BA66" s="64">
        <f t="shared" si="224"/>
        <v>0</v>
      </c>
      <c r="BB66" s="64">
        <f t="shared" si="225"/>
        <v>0</v>
      </c>
      <c r="BC66" s="64">
        <f t="shared" si="226"/>
        <v>0</v>
      </c>
      <c r="BD66" s="64">
        <f t="shared" si="227"/>
        <v>0</v>
      </c>
      <c r="BE66" s="18">
        <f t="shared" si="130"/>
        <v>0</v>
      </c>
      <c r="BF66" s="18">
        <f t="shared" si="131"/>
        <v>0</v>
      </c>
      <c r="BG66" s="18">
        <f t="shared" si="132"/>
        <v>0</v>
      </c>
      <c r="BH66" s="18">
        <f t="shared" si="133"/>
        <v>0</v>
      </c>
      <c r="BI66" s="18">
        <f t="shared" si="134"/>
        <v>0</v>
      </c>
      <c r="BJ66" s="18">
        <f t="shared" si="228"/>
        <v>0</v>
      </c>
      <c r="BK66" s="18">
        <f t="shared" si="229"/>
        <v>0</v>
      </c>
      <c r="BL66" s="18">
        <f t="shared" si="230"/>
        <v>0</v>
      </c>
      <c r="BM66" s="18">
        <f t="shared" si="231"/>
        <v>0</v>
      </c>
      <c r="BN66" s="85">
        <f t="shared" si="232"/>
        <v>0</v>
      </c>
      <c r="BO66" s="147">
        <v>0</v>
      </c>
      <c r="BP66" s="64">
        <f t="shared" si="311"/>
        <v>0</v>
      </c>
      <c r="BQ66" s="64">
        <f t="shared" si="312"/>
        <v>0</v>
      </c>
      <c r="BR66" s="64">
        <f t="shared" si="313"/>
        <v>0</v>
      </c>
      <c r="BS66" s="64">
        <f t="shared" si="314"/>
        <v>0</v>
      </c>
      <c r="BT66" s="64">
        <f t="shared" si="136"/>
        <v>0</v>
      </c>
      <c r="BU66" s="64">
        <f t="shared" si="187"/>
        <v>0</v>
      </c>
      <c r="BV66" s="64">
        <f t="shared" si="188"/>
        <v>0</v>
      </c>
      <c r="BW66" s="64">
        <f t="shared" si="189"/>
        <v>0</v>
      </c>
      <c r="BX66" s="64">
        <f t="shared" si="190"/>
        <v>0</v>
      </c>
      <c r="BY66" s="64">
        <f t="shared" si="315"/>
        <v>0</v>
      </c>
      <c r="BZ66" s="64">
        <f t="shared" si="316"/>
        <v>0</v>
      </c>
      <c r="CA66" s="64">
        <f t="shared" si="317"/>
        <v>0</v>
      </c>
      <c r="CB66" s="64">
        <f t="shared" si="318"/>
        <v>0</v>
      </c>
      <c r="CC66" s="148">
        <f t="shared" si="319"/>
        <v>0</v>
      </c>
      <c r="CD66" s="147">
        <v>0</v>
      </c>
      <c r="CE66" s="64">
        <f t="shared" si="239"/>
        <v>0</v>
      </c>
      <c r="CF66" s="64">
        <f t="shared" si="240"/>
        <v>0</v>
      </c>
      <c r="CG66" s="64">
        <f t="shared" si="241"/>
        <v>0</v>
      </c>
      <c r="CH66" s="64">
        <f t="shared" si="242"/>
        <v>0</v>
      </c>
      <c r="CI66" s="64">
        <f t="shared" si="143"/>
        <v>0</v>
      </c>
      <c r="CJ66" s="64">
        <f t="shared" si="144"/>
        <v>0</v>
      </c>
      <c r="CK66" s="64">
        <f t="shared" si="145"/>
        <v>0</v>
      </c>
      <c r="CL66" s="64">
        <f t="shared" si="146"/>
        <v>0</v>
      </c>
      <c r="CM66" s="64">
        <f t="shared" si="147"/>
        <v>0</v>
      </c>
      <c r="CN66" s="64">
        <f t="shared" si="243"/>
        <v>0</v>
      </c>
      <c r="CO66" s="64">
        <f t="shared" si="244"/>
        <v>0</v>
      </c>
      <c r="CP66" s="64">
        <f t="shared" si="245"/>
        <v>0</v>
      </c>
      <c r="CQ66" s="64">
        <f t="shared" si="246"/>
        <v>0</v>
      </c>
      <c r="CR66" s="148">
        <f t="shared" si="247"/>
        <v>0</v>
      </c>
      <c r="CS66" s="147">
        <v>0</v>
      </c>
      <c r="CT66" s="64">
        <f t="shared" si="248"/>
        <v>0</v>
      </c>
      <c r="CU66" s="64">
        <f t="shared" si="249"/>
        <v>0</v>
      </c>
      <c r="CV66" s="64">
        <f t="shared" si="250"/>
        <v>0</v>
      </c>
      <c r="CW66" s="64">
        <f t="shared" si="251"/>
        <v>0</v>
      </c>
      <c r="CX66" s="64">
        <f t="shared" si="148"/>
        <v>0</v>
      </c>
      <c r="CY66" s="64">
        <f t="shared" si="149"/>
        <v>0</v>
      </c>
      <c r="CZ66" s="64">
        <f t="shared" si="150"/>
        <v>0</v>
      </c>
      <c r="DA66" s="64">
        <f t="shared" si="151"/>
        <v>0</v>
      </c>
      <c r="DB66" s="64">
        <f t="shared" si="152"/>
        <v>0</v>
      </c>
      <c r="DC66" s="64">
        <f t="shared" si="252"/>
        <v>0</v>
      </c>
      <c r="DD66" s="64">
        <f t="shared" si="253"/>
        <v>0</v>
      </c>
      <c r="DE66" s="64">
        <f t="shared" si="254"/>
        <v>0</v>
      </c>
      <c r="DF66" s="64">
        <f t="shared" si="255"/>
        <v>0</v>
      </c>
      <c r="DG66" s="148">
        <f t="shared" si="256"/>
        <v>0</v>
      </c>
      <c r="DH66" s="147">
        <v>0</v>
      </c>
      <c r="DI66" s="64">
        <f t="shared" si="257"/>
        <v>0</v>
      </c>
      <c r="DJ66" s="64">
        <f t="shared" si="258"/>
        <v>0</v>
      </c>
      <c r="DK66" s="64">
        <f t="shared" si="259"/>
        <v>0</v>
      </c>
      <c r="DL66" s="64">
        <f t="shared" si="260"/>
        <v>0</v>
      </c>
      <c r="DM66" s="64">
        <f t="shared" si="153"/>
        <v>0</v>
      </c>
      <c r="DN66" s="64">
        <f t="shared" si="154"/>
        <v>0</v>
      </c>
      <c r="DO66" s="64">
        <f t="shared" si="155"/>
        <v>0</v>
      </c>
      <c r="DP66" s="64">
        <f t="shared" si="156"/>
        <v>0</v>
      </c>
      <c r="DQ66" s="64">
        <f t="shared" si="157"/>
        <v>0</v>
      </c>
      <c r="DR66" s="64">
        <f t="shared" si="261"/>
        <v>0</v>
      </c>
      <c r="DS66" s="64">
        <f t="shared" si="262"/>
        <v>0</v>
      </c>
      <c r="DT66" s="64">
        <f t="shared" si="263"/>
        <v>0</v>
      </c>
      <c r="DU66" s="64">
        <f t="shared" si="264"/>
        <v>0</v>
      </c>
      <c r="DV66" s="148">
        <f t="shared" si="265"/>
        <v>0</v>
      </c>
      <c r="DW66" s="147">
        <v>0</v>
      </c>
      <c r="DX66" s="64">
        <f t="shared" si="266"/>
        <v>0</v>
      </c>
      <c r="DY66" s="64">
        <f t="shared" si="267"/>
        <v>0</v>
      </c>
      <c r="DZ66" s="64">
        <f t="shared" si="268"/>
        <v>0</v>
      </c>
      <c r="EA66" s="64">
        <f t="shared" si="269"/>
        <v>0</v>
      </c>
      <c r="EB66" s="64">
        <f t="shared" si="158"/>
        <v>0</v>
      </c>
      <c r="EC66" s="64">
        <f t="shared" si="159"/>
        <v>0</v>
      </c>
      <c r="ED66" s="64">
        <f t="shared" si="160"/>
        <v>0</v>
      </c>
      <c r="EE66" s="64">
        <f t="shared" si="161"/>
        <v>0</v>
      </c>
      <c r="EF66" s="64">
        <f t="shared" si="162"/>
        <v>0</v>
      </c>
      <c r="EG66" s="64">
        <f t="shared" si="270"/>
        <v>0</v>
      </c>
      <c r="EH66" s="64">
        <f t="shared" si="271"/>
        <v>0</v>
      </c>
      <c r="EI66" s="64">
        <f t="shared" si="272"/>
        <v>0</v>
      </c>
      <c r="EJ66" s="64">
        <f t="shared" si="273"/>
        <v>0</v>
      </c>
      <c r="EK66" s="148">
        <f t="shared" si="274"/>
        <v>0</v>
      </c>
      <c r="EL66" s="147">
        <v>0</v>
      </c>
      <c r="EM66" s="64">
        <f t="shared" si="275"/>
        <v>0</v>
      </c>
      <c r="EN66" s="64">
        <f t="shared" si="276"/>
        <v>0</v>
      </c>
      <c r="EO66" s="64">
        <f t="shared" si="277"/>
        <v>0</v>
      </c>
      <c r="EP66" s="64">
        <f t="shared" si="278"/>
        <v>0</v>
      </c>
      <c r="EQ66" s="64">
        <f t="shared" si="163"/>
        <v>0</v>
      </c>
      <c r="ER66" s="64">
        <f t="shared" si="164"/>
        <v>0</v>
      </c>
      <c r="ES66" s="64">
        <f t="shared" si="165"/>
        <v>0</v>
      </c>
      <c r="ET66" s="64">
        <f t="shared" si="166"/>
        <v>0</v>
      </c>
      <c r="EU66" s="64">
        <f t="shared" si="167"/>
        <v>0</v>
      </c>
      <c r="EV66" s="64">
        <f t="shared" si="279"/>
        <v>0</v>
      </c>
      <c r="EW66" s="64">
        <f t="shared" si="280"/>
        <v>0</v>
      </c>
      <c r="EX66" s="64">
        <f t="shared" si="281"/>
        <v>0</v>
      </c>
      <c r="EY66" s="64">
        <f t="shared" si="282"/>
        <v>0</v>
      </c>
      <c r="EZ66" s="148">
        <f t="shared" si="283"/>
        <v>0</v>
      </c>
      <c r="FA66" s="147">
        <v>0</v>
      </c>
      <c r="FB66" s="64">
        <f t="shared" si="284"/>
        <v>0</v>
      </c>
      <c r="FC66" s="64">
        <f t="shared" si="285"/>
        <v>0</v>
      </c>
      <c r="FD66" s="64">
        <f t="shared" si="286"/>
        <v>0</v>
      </c>
      <c r="FE66" s="64">
        <f t="shared" si="287"/>
        <v>0</v>
      </c>
      <c r="FF66" s="64">
        <f t="shared" si="168"/>
        <v>0</v>
      </c>
      <c r="FG66" s="64">
        <f t="shared" si="169"/>
        <v>0</v>
      </c>
      <c r="FH66" s="64">
        <f t="shared" si="170"/>
        <v>0</v>
      </c>
      <c r="FI66" s="64">
        <f t="shared" si="171"/>
        <v>0</v>
      </c>
      <c r="FJ66" s="64">
        <f t="shared" si="172"/>
        <v>0</v>
      </c>
      <c r="FK66" s="64">
        <f t="shared" si="288"/>
        <v>0</v>
      </c>
      <c r="FL66" s="64">
        <f t="shared" si="289"/>
        <v>0</v>
      </c>
      <c r="FM66" s="64">
        <f t="shared" si="290"/>
        <v>0</v>
      </c>
      <c r="FN66" s="64">
        <f t="shared" si="291"/>
        <v>0</v>
      </c>
      <c r="FO66" s="148">
        <f t="shared" si="292"/>
        <v>0</v>
      </c>
      <c r="FP66" s="147">
        <v>0</v>
      </c>
      <c r="FQ66" s="64">
        <f t="shared" si="293"/>
        <v>0</v>
      </c>
      <c r="FR66" s="64">
        <f t="shared" si="294"/>
        <v>0</v>
      </c>
      <c r="FS66" s="64">
        <f t="shared" si="295"/>
        <v>0</v>
      </c>
      <c r="FT66" s="64">
        <f t="shared" si="296"/>
        <v>0</v>
      </c>
      <c r="FU66" s="64">
        <f t="shared" si="173"/>
        <v>0</v>
      </c>
      <c r="FV66" s="64">
        <f t="shared" si="174"/>
        <v>0</v>
      </c>
      <c r="FW66" s="64">
        <f t="shared" si="175"/>
        <v>0</v>
      </c>
      <c r="FX66" s="64">
        <f t="shared" si="176"/>
        <v>0</v>
      </c>
      <c r="FY66" s="64">
        <f t="shared" si="177"/>
        <v>0</v>
      </c>
      <c r="FZ66" s="64">
        <f t="shared" si="297"/>
        <v>0</v>
      </c>
      <c r="GA66" s="64">
        <f t="shared" si="298"/>
        <v>0</v>
      </c>
      <c r="GB66" s="64">
        <f t="shared" si="299"/>
        <v>0</v>
      </c>
      <c r="GC66" s="64">
        <f t="shared" si="300"/>
        <v>0</v>
      </c>
      <c r="GD66" s="148">
        <f t="shared" si="301"/>
        <v>0</v>
      </c>
      <c r="GE66" s="147">
        <v>0</v>
      </c>
      <c r="GF66" s="64">
        <f t="shared" si="302"/>
        <v>0</v>
      </c>
      <c r="GG66" s="64">
        <f t="shared" si="303"/>
        <v>0</v>
      </c>
      <c r="GH66" s="64">
        <f t="shared" si="304"/>
        <v>0</v>
      </c>
      <c r="GI66" s="64">
        <f t="shared" si="305"/>
        <v>0</v>
      </c>
      <c r="GJ66" s="64">
        <f t="shared" si="178"/>
        <v>0</v>
      </c>
      <c r="GK66" s="64">
        <f t="shared" si="179"/>
        <v>0</v>
      </c>
      <c r="GL66" s="64">
        <f t="shared" si="180"/>
        <v>0</v>
      </c>
      <c r="GM66" s="64">
        <f t="shared" si="181"/>
        <v>0</v>
      </c>
      <c r="GN66" s="64">
        <f t="shared" si="182"/>
        <v>0</v>
      </c>
      <c r="GO66" s="64">
        <f t="shared" si="306"/>
        <v>0</v>
      </c>
      <c r="GP66" s="64">
        <f t="shared" si="307"/>
        <v>0</v>
      </c>
      <c r="GQ66" s="64">
        <f t="shared" si="308"/>
        <v>0</v>
      </c>
      <c r="GR66" s="64">
        <f t="shared" si="309"/>
        <v>0</v>
      </c>
      <c r="GS66" s="148">
        <f t="shared" si="310"/>
        <v>0</v>
      </c>
    </row>
    <row r="67" spans="1:201" x14ac:dyDescent="0.2">
      <c r="A67" s="104">
        <v>61</v>
      </c>
      <c r="B67" s="8" t="s">
        <v>49</v>
      </c>
      <c r="C67" s="71">
        <v>441457</v>
      </c>
      <c r="D67" s="71">
        <v>381037</v>
      </c>
      <c r="E67" s="71">
        <f t="shared" si="195"/>
        <v>0.53672975122006972</v>
      </c>
      <c r="F67" s="105">
        <f t="shared" si="196"/>
        <v>0.46327024877993028</v>
      </c>
      <c r="G67" s="147">
        <v>0</v>
      </c>
      <c r="H67" s="64">
        <f t="shared" si="197"/>
        <v>0</v>
      </c>
      <c r="I67" s="64">
        <f t="shared" si="198"/>
        <v>0</v>
      </c>
      <c r="J67" s="64">
        <f t="shared" si="199"/>
        <v>0</v>
      </c>
      <c r="K67" s="64">
        <f t="shared" si="200"/>
        <v>0</v>
      </c>
      <c r="L67" s="64">
        <f t="shared" si="115"/>
        <v>0</v>
      </c>
      <c r="M67" s="64">
        <f t="shared" si="116"/>
        <v>0</v>
      </c>
      <c r="N67" s="64">
        <f t="shared" si="117"/>
        <v>0</v>
      </c>
      <c r="O67" s="64">
        <f t="shared" si="118"/>
        <v>0</v>
      </c>
      <c r="P67" s="64">
        <f t="shared" si="119"/>
        <v>0</v>
      </c>
      <c r="Q67" s="64">
        <f t="shared" si="201"/>
        <v>0</v>
      </c>
      <c r="R67" s="64">
        <f t="shared" si="202"/>
        <v>0</v>
      </c>
      <c r="S67" s="64">
        <f t="shared" si="203"/>
        <v>0</v>
      </c>
      <c r="T67" s="64">
        <f t="shared" si="204"/>
        <v>0</v>
      </c>
      <c r="U67" s="148">
        <f t="shared" si="205"/>
        <v>0</v>
      </c>
      <c r="V67" s="147">
        <v>0</v>
      </c>
      <c r="W67" s="64">
        <f t="shared" si="206"/>
        <v>0</v>
      </c>
      <c r="X67" s="64">
        <f t="shared" si="207"/>
        <v>0</v>
      </c>
      <c r="Y67" s="64">
        <f t="shared" si="208"/>
        <v>0</v>
      </c>
      <c r="Z67" s="64">
        <f t="shared" si="209"/>
        <v>0</v>
      </c>
      <c r="AA67" s="64">
        <f t="shared" si="120"/>
        <v>0</v>
      </c>
      <c r="AB67" s="64">
        <f t="shared" si="121"/>
        <v>0</v>
      </c>
      <c r="AC67" s="64">
        <f t="shared" si="122"/>
        <v>0</v>
      </c>
      <c r="AD67" s="64">
        <f t="shared" si="123"/>
        <v>0</v>
      </c>
      <c r="AE67" s="64">
        <f t="shared" si="124"/>
        <v>0</v>
      </c>
      <c r="AF67" s="64">
        <f t="shared" si="210"/>
        <v>0</v>
      </c>
      <c r="AG67" s="64">
        <f t="shared" si="211"/>
        <v>0</v>
      </c>
      <c r="AH67" s="64">
        <f t="shared" si="212"/>
        <v>0</v>
      </c>
      <c r="AI67" s="64">
        <f t="shared" si="213"/>
        <v>0</v>
      </c>
      <c r="AJ67" s="148">
        <f t="shared" si="214"/>
        <v>0</v>
      </c>
      <c r="AK67" s="147">
        <v>0</v>
      </c>
      <c r="AL67" s="64">
        <f t="shared" si="215"/>
        <v>0</v>
      </c>
      <c r="AM67" s="64">
        <f t="shared" si="216"/>
        <v>0</v>
      </c>
      <c r="AN67" s="64">
        <f t="shared" si="217"/>
        <v>0</v>
      </c>
      <c r="AO67" s="64">
        <f t="shared" si="218"/>
        <v>0</v>
      </c>
      <c r="AP67" s="64">
        <f t="shared" si="125"/>
        <v>0</v>
      </c>
      <c r="AQ67" s="64">
        <f t="shared" si="126"/>
        <v>0</v>
      </c>
      <c r="AR67" s="64">
        <f t="shared" si="127"/>
        <v>0</v>
      </c>
      <c r="AS67" s="64">
        <f t="shared" si="128"/>
        <v>0</v>
      </c>
      <c r="AT67" s="64">
        <f t="shared" si="129"/>
        <v>0</v>
      </c>
      <c r="AU67" s="64">
        <f t="shared" si="219"/>
        <v>0</v>
      </c>
      <c r="AV67" s="64">
        <f t="shared" si="220"/>
        <v>0</v>
      </c>
      <c r="AW67" s="64">
        <f t="shared" si="221"/>
        <v>0</v>
      </c>
      <c r="AX67" s="64">
        <f t="shared" si="222"/>
        <v>0</v>
      </c>
      <c r="AY67" s="148">
        <f t="shared" si="223"/>
        <v>0</v>
      </c>
      <c r="AZ67" s="147">
        <v>0</v>
      </c>
      <c r="BA67" s="64">
        <f t="shared" si="224"/>
        <v>0</v>
      </c>
      <c r="BB67" s="64">
        <f t="shared" si="225"/>
        <v>0</v>
      </c>
      <c r="BC67" s="64">
        <f t="shared" si="226"/>
        <v>0</v>
      </c>
      <c r="BD67" s="64">
        <f t="shared" si="227"/>
        <v>0</v>
      </c>
      <c r="BE67" s="18">
        <f t="shared" si="130"/>
        <v>0</v>
      </c>
      <c r="BF67" s="18">
        <f t="shared" si="131"/>
        <v>0</v>
      </c>
      <c r="BG67" s="18">
        <f t="shared" si="132"/>
        <v>0</v>
      </c>
      <c r="BH67" s="18">
        <f t="shared" si="133"/>
        <v>0</v>
      </c>
      <c r="BI67" s="18">
        <f t="shared" si="134"/>
        <v>0</v>
      </c>
      <c r="BJ67" s="18">
        <f t="shared" si="228"/>
        <v>0</v>
      </c>
      <c r="BK67" s="18">
        <f t="shared" si="229"/>
        <v>0</v>
      </c>
      <c r="BL67" s="18">
        <f t="shared" si="230"/>
        <v>0</v>
      </c>
      <c r="BM67" s="18">
        <f t="shared" si="231"/>
        <v>0</v>
      </c>
      <c r="BN67" s="85">
        <f t="shared" si="232"/>
        <v>0</v>
      </c>
      <c r="BO67" s="147">
        <v>0</v>
      </c>
      <c r="BP67" s="64">
        <f t="shared" si="311"/>
        <v>0</v>
      </c>
      <c r="BQ67" s="64">
        <f t="shared" si="312"/>
        <v>0</v>
      </c>
      <c r="BR67" s="64">
        <f t="shared" si="313"/>
        <v>0</v>
      </c>
      <c r="BS67" s="64">
        <f t="shared" si="314"/>
        <v>0</v>
      </c>
      <c r="BT67" s="64">
        <f t="shared" si="136"/>
        <v>0</v>
      </c>
      <c r="BU67" s="64">
        <f t="shared" si="187"/>
        <v>0</v>
      </c>
      <c r="BV67" s="64">
        <f t="shared" si="188"/>
        <v>0</v>
      </c>
      <c r="BW67" s="64">
        <f t="shared" si="189"/>
        <v>0</v>
      </c>
      <c r="BX67" s="64">
        <f t="shared" si="190"/>
        <v>0</v>
      </c>
      <c r="BY67" s="64">
        <f t="shared" si="315"/>
        <v>0</v>
      </c>
      <c r="BZ67" s="64">
        <f t="shared" si="316"/>
        <v>0</v>
      </c>
      <c r="CA67" s="64">
        <f t="shared" si="317"/>
        <v>0</v>
      </c>
      <c r="CB67" s="64">
        <f t="shared" si="318"/>
        <v>0</v>
      </c>
      <c r="CC67" s="148">
        <f t="shared" si="319"/>
        <v>0</v>
      </c>
      <c r="CD67" s="147">
        <v>3204163.7</v>
      </c>
      <c r="CE67" s="64">
        <f t="shared" si="239"/>
        <v>801041</v>
      </c>
      <c r="CF67" s="64">
        <f t="shared" si="240"/>
        <v>801041</v>
      </c>
      <c r="CG67" s="64">
        <f t="shared" si="241"/>
        <v>801041</v>
      </c>
      <c r="CH67" s="64">
        <f t="shared" si="242"/>
        <v>801040.70000000019</v>
      </c>
      <c r="CI67" s="64">
        <f t="shared" si="143"/>
        <v>1719770</v>
      </c>
      <c r="CJ67" s="64">
        <f t="shared" si="144"/>
        <v>429943</v>
      </c>
      <c r="CK67" s="64">
        <f t="shared" si="145"/>
        <v>429943</v>
      </c>
      <c r="CL67" s="64">
        <f t="shared" si="146"/>
        <v>429943</v>
      </c>
      <c r="CM67" s="64">
        <f t="shared" si="147"/>
        <v>429941</v>
      </c>
      <c r="CN67" s="64">
        <f t="shared" si="243"/>
        <v>1484393.7000000002</v>
      </c>
      <c r="CO67" s="64">
        <f t="shared" si="244"/>
        <v>371098</v>
      </c>
      <c r="CP67" s="64">
        <f t="shared" si="245"/>
        <v>371098</v>
      </c>
      <c r="CQ67" s="64">
        <f t="shared" si="246"/>
        <v>371098</v>
      </c>
      <c r="CR67" s="148">
        <f t="shared" si="247"/>
        <v>371099.70000000019</v>
      </c>
      <c r="CS67" s="147">
        <v>0</v>
      </c>
      <c r="CT67" s="64">
        <f t="shared" si="248"/>
        <v>0</v>
      </c>
      <c r="CU67" s="64">
        <f t="shared" si="249"/>
        <v>0</v>
      </c>
      <c r="CV67" s="64">
        <f t="shared" si="250"/>
        <v>0</v>
      </c>
      <c r="CW67" s="64">
        <f t="shared" si="251"/>
        <v>0</v>
      </c>
      <c r="CX67" s="64">
        <f t="shared" si="148"/>
        <v>0</v>
      </c>
      <c r="CY67" s="64">
        <f t="shared" si="149"/>
        <v>0</v>
      </c>
      <c r="CZ67" s="64">
        <f t="shared" si="150"/>
        <v>0</v>
      </c>
      <c r="DA67" s="64">
        <f t="shared" si="151"/>
        <v>0</v>
      </c>
      <c r="DB67" s="64">
        <f t="shared" si="152"/>
        <v>0</v>
      </c>
      <c r="DC67" s="64">
        <f t="shared" si="252"/>
        <v>0</v>
      </c>
      <c r="DD67" s="64">
        <f t="shared" si="253"/>
        <v>0</v>
      </c>
      <c r="DE67" s="64">
        <f t="shared" si="254"/>
        <v>0</v>
      </c>
      <c r="DF67" s="64">
        <f t="shared" si="255"/>
        <v>0</v>
      </c>
      <c r="DG67" s="148">
        <f t="shared" si="256"/>
        <v>0</v>
      </c>
      <c r="DH67" s="147">
        <v>0</v>
      </c>
      <c r="DI67" s="64">
        <f t="shared" si="257"/>
        <v>0</v>
      </c>
      <c r="DJ67" s="64">
        <f t="shared" si="258"/>
        <v>0</v>
      </c>
      <c r="DK67" s="64">
        <f t="shared" si="259"/>
        <v>0</v>
      </c>
      <c r="DL67" s="64">
        <f t="shared" si="260"/>
        <v>0</v>
      </c>
      <c r="DM67" s="64">
        <f t="shared" si="153"/>
        <v>0</v>
      </c>
      <c r="DN67" s="64">
        <f t="shared" si="154"/>
        <v>0</v>
      </c>
      <c r="DO67" s="64">
        <f t="shared" si="155"/>
        <v>0</v>
      </c>
      <c r="DP67" s="64">
        <f t="shared" si="156"/>
        <v>0</v>
      </c>
      <c r="DQ67" s="64">
        <f t="shared" si="157"/>
        <v>0</v>
      </c>
      <c r="DR67" s="64">
        <f t="shared" si="261"/>
        <v>0</v>
      </c>
      <c r="DS67" s="64">
        <f t="shared" si="262"/>
        <v>0</v>
      </c>
      <c r="DT67" s="64">
        <f t="shared" si="263"/>
        <v>0</v>
      </c>
      <c r="DU67" s="64">
        <f t="shared" si="264"/>
        <v>0</v>
      </c>
      <c r="DV67" s="148">
        <f t="shared" si="265"/>
        <v>0</v>
      </c>
      <c r="DW67" s="147">
        <v>0</v>
      </c>
      <c r="DX67" s="64">
        <f t="shared" si="266"/>
        <v>0</v>
      </c>
      <c r="DY67" s="64">
        <f t="shared" si="267"/>
        <v>0</v>
      </c>
      <c r="DZ67" s="64">
        <f t="shared" si="268"/>
        <v>0</v>
      </c>
      <c r="EA67" s="64">
        <f t="shared" si="269"/>
        <v>0</v>
      </c>
      <c r="EB67" s="64">
        <f t="shared" si="158"/>
        <v>0</v>
      </c>
      <c r="EC67" s="64">
        <f t="shared" si="159"/>
        <v>0</v>
      </c>
      <c r="ED67" s="64">
        <f t="shared" si="160"/>
        <v>0</v>
      </c>
      <c r="EE67" s="64">
        <f t="shared" si="161"/>
        <v>0</v>
      </c>
      <c r="EF67" s="64">
        <f t="shared" si="162"/>
        <v>0</v>
      </c>
      <c r="EG67" s="64">
        <f t="shared" si="270"/>
        <v>0</v>
      </c>
      <c r="EH67" s="64">
        <f t="shared" si="271"/>
        <v>0</v>
      </c>
      <c r="EI67" s="64">
        <f t="shared" si="272"/>
        <v>0</v>
      </c>
      <c r="EJ67" s="64">
        <f t="shared" si="273"/>
        <v>0</v>
      </c>
      <c r="EK67" s="148">
        <f t="shared" si="274"/>
        <v>0</v>
      </c>
      <c r="EL67" s="147">
        <v>0</v>
      </c>
      <c r="EM67" s="64">
        <f t="shared" si="275"/>
        <v>0</v>
      </c>
      <c r="EN67" s="64">
        <f t="shared" si="276"/>
        <v>0</v>
      </c>
      <c r="EO67" s="64">
        <f t="shared" si="277"/>
        <v>0</v>
      </c>
      <c r="EP67" s="64">
        <f t="shared" si="278"/>
        <v>0</v>
      </c>
      <c r="EQ67" s="64">
        <f t="shared" si="163"/>
        <v>0</v>
      </c>
      <c r="ER67" s="64">
        <f t="shared" si="164"/>
        <v>0</v>
      </c>
      <c r="ES67" s="64">
        <f t="shared" si="165"/>
        <v>0</v>
      </c>
      <c r="ET67" s="64">
        <f t="shared" si="166"/>
        <v>0</v>
      </c>
      <c r="EU67" s="64">
        <f t="shared" si="167"/>
        <v>0</v>
      </c>
      <c r="EV67" s="64">
        <f t="shared" si="279"/>
        <v>0</v>
      </c>
      <c r="EW67" s="64">
        <f t="shared" si="280"/>
        <v>0</v>
      </c>
      <c r="EX67" s="64">
        <f t="shared" si="281"/>
        <v>0</v>
      </c>
      <c r="EY67" s="64">
        <f t="shared" si="282"/>
        <v>0</v>
      </c>
      <c r="EZ67" s="148">
        <f t="shared" si="283"/>
        <v>0</v>
      </c>
      <c r="FA67" s="147">
        <v>0</v>
      </c>
      <c r="FB67" s="64">
        <f t="shared" si="284"/>
        <v>0</v>
      </c>
      <c r="FC67" s="64">
        <f t="shared" si="285"/>
        <v>0</v>
      </c>
      <c r="FD67" s="64">
        <f t="shared" si="286"/>
        <v>0</v>
      </c>
      <c r="FE67" s="64">
        <f t="shared" si="287"/>
        <v>0</v>
      </c>
      <c r="FF67" s="64">
        <f t="shared" si="168"/>
        <v>0</v>
      </c>
      <c r="FG67" s="64">
        <f t="shared" si="169"/>
        <v>0</v>
      </c>
      <c r="FH67" s="64">
        <f t="shared" si="170"/>
        <v>0</v>
      </c>
      <c r="FI67" s="64">
        <f t="shared" si="171"/>
        <v>0</v>
      </c>
      <c r="FJ67" s="64">
        <f t="shared" si="172"/>
        <v>0</v>
      </c>
      <c r="FK67" s="64">
        <f t="shared" si="288"/>
        <v>0</v>
      </c>
      <c r="FL67" s="64">
        <f t="shared" si="289"/>
        <v>0</v>
      </c>
      <c r="FM67" s="64">
        <f t="shared" si="290"/>
        <v>0</v>
      </c>
      <c r="FN67" s="64">
        <f t="shared" si="291"/>
        <v>0</v>
      </c>
      <c r="FO67" s="148">
        <f t="shared" si="292"/>
        <v>0</v>
      </c>
      <c r="FP67" s="147">
        <v>0</v>
      </c>
      <c r="FQ67" s="64">
        <f t="shared" si="293"/>
        <v>0</v>
      </c>
      <c r="FR67" s="64">
        <f t="shared" si="294"/>
        <v>0</v>
      </c>
      <c r="FS67" s="64">
        <f t="shared" si="295"/>
        <v>0</v>
      </c>
      <c r="FT67" s="64">
        <f t="shared" si="296"/>
        <v>0</v>
      </c>
      <c r="FU67" s="64">
        <f t="shared" si="173"/>
        <v>0</v>
      </c>
      <c r="FV67" s="64">
        <f t="shared" si="174"/>
        <v>0</v>
      </c>
      <c r="FW67" s="64">
        <f t="shared" si="175"/>
        <v>0</v>
      </c>
      <c r="FX67" s="64">
        <f t="shared" si="176"/>
        <v>0</v>
      </c>
      <c r="FY67" s="64">
        <f t="shared" si="177"/>
        <v>0</v>
      </c>
      <c r="FZ67" s="64">
        <f t="shared" si="297"/>
        <v>0</v>
      </c>
      <c r="GA67" s="64">
        <f t="shared" si="298"/>
        <v>0</v>
      </c>
      <c r="GB67" s="64">
        <f t="shared" si="299"/>
        <v>0</v>
      </c>
      <c r="GC67" s="64">
        <f t="shared" si="300"/>
        <v>0</v>
      </c>
      <c r="GD67" s="148">
        <f t="shared" si="301"/>
        <v>0</v>
      </c>
      <c r="GE67" s="147">
        <v>0</v>
      </c>
      <c r="GF67" s="64">
        <f t="shared" si="302"/>
        <v>0</v>
      </c>
      <c r="GG67" s="64">
        <f t="shared" si="303"/>
        <v>0</v>
      </c>
      <c r="GH67" s="64">
        <f t="shared" si="304"/>
        <v>0</v>
      </c>
      <c r="GI67" s="64">
        <f t="shared" si="305"/>
        <v>0</v>
      </c>
      <c r="GJ67" s="64">
        <f t="shared" si="178"/>
        <v>0</v>
      </c>
      <c r="GK67" s="64">
        <f t="shared" si="179"/>
        <v>0</v>
      </c>
      <c r="GL67" s="64">
        <f t="shared" si="180"/>
        <v>0</v>
      </c>
      <c r="GM67" s="64">
        <f t="shared" si="181"/>
        <v>0</v>
      </c>
      <c r="GN67" s="64">
        <f t="shared" si="182"/>
        <v>0</v>
      </c>
      <c r="GO67" s="64">
        <f t="shared" si="306"/>
        <v>0</v>
      </c>
      <c r="GP67" s="64">
        <f t="shared" si="307"/>
        <v>0</v>
      </c>
      <c r="GQ67" s="64">
        <f t="shared" si="308"/>
        <v>0</v>
      </c>
      <c r="GR67" s="64">
        <f t="shared" si="309"/>
        <v>0</v>
      </c>
      <c r="GS67" s="148">
        <f t="shared" si="310"/>
        <v>0</v>
      </c>
    </row>
    <row r="68" spans="1:201" x14ac:dyDescent="0.2">
      <c r="A68" s="104">
        <v>62</v>
      </c>
      <c r="B68" s="8" t="s">
        <v>50</v>
      </c>
      <c r="C68" s="71">
        <v>441457</v>
      </c>
      <c r="D68" s="71">
        <v>381037</v>
      </c>
      <c r="E68" s="71">
        <f t="shared" si="195"/>
        <v>0.53672975122006972</v>
      </c>
      <c r="F68" s="105">
        <f t="shared" si="196"/>
        <v>0.46327024877993028</v>
      </c>
      <c r="G68" s="147">
        <v>0</v>
      </c>
      <c r="H68" s="64">
        <f t="shared" si="197"/>
        <v>0</v>
      </c>
      <c r="I68" s="64">
        <f t="shared" si="198"/>
        <v>0</v>
      </c>
      <c r="J68" s="64">
        <f t="shared" si="199"/>
        <v>0</v>
      </c>
      <c r="K68" s="64">
        <f t="shared" si="200"/>
        <v>0</v>
      </c>
      <c r="L68" s="64">
        <f t="shared" si="115"/>
        <v>0</v>
      </c>
      <c r="M68" s="64">
        <f t="shared" si="116"/>
        <v>0</v>
      </c>
      <c r="N68" s="64">
        <f t="shared" si="117"/>
        <v>0</v>
      </c>
      <c r="O68" s="64">
        <f t="shared" si="118"/>
        <v>0</v>
      </c>
      <c r="P68" s="64">
        <f t="shared" si="119"/>
        <v>0</v>
      </c>
      <c r="Q68" s="64">
        <f t="shared" si="201"/>
        <v>0</v>
      </c>
      <c r="R68" s="64">
        <f t="shared" si="202"/>
        <v>0</v>
      </c>
      <c r="S68" s="64">
        <f t="shared" si="203"/>
        <v>0</v>
      </c>
      <c r="T68" s="64">
        <f t="shared" si="204"/>
        <v>0</v>
      </c>
      <c r="U68" s="148">
        <f t="shared" si="205"/>
        <v>0</v>
      </c>
      <c r="V68" s="147">
        <v>0</v>
      </c>
      <c r="W68" s="64">
        <f t="shared" si="206"/>
        <v>0</v>
      </c>
      <c r="X68" s="64">
        <f t="shared" si="207"/>
        <v>0</v>
      </c>
      <c r="Y68" s="64">
        <f t="shared" si="208"/>
        <v>0</v>
      </c>
      <c r="Z68" s="64">
        <f t="shared" si="209"/>
        <v>0</v>
      </c>
      <c r="AA68" s="64">
        <f t="shared" si="120"/>
        <v>0</v>
      </c>
      <c r="AB68" s="64">
        <f t="shared" si="121"/>
        <v>0</v>
      </c>
      <c r="AC68" s="64">
        <f t="shared" si="122"/>
        <v>0</v>
      </c>
      <c r="AD68" s="64">
        <f t="shared" si="123"/>
        <v>0</v>
      </c>
      <c r="AE68" s="64">
        <f t="shared" si="124"/>
        <v>0</v>
      </c>
      <c r="AF68" s="64">
        <f t="shared" si="210"/>
        <v>0</v>
      </c>
      <c r="AG68" s="64">
        <f t="shared" si="211"/>
        <v>0</v>
      </c>
      <c r="AH68" s="64">
        <f t="shared" si="212"/>
        <v>0</v>
      </c>
      <c r="AI68" s="64">
        <f t="shared" si="213"/>
        <v>0</v>
      </c>
      <c r="AJ68" s="148">
        <f t="shared" si="214"/>
        <v>0</v>
      </c>
      <c r="AK68" s="147">
        <v>0</v>
      </c>
      <c r="AL68" s="64">
        <f t="shared" si="215"/>
        <v>0</v>
      </c>
      <c r="AM68" s="64">
        <f t="shared" si="216"/>
        <v>0</v>
      </c>
      <c r="AN68" s="64">
        <f t="shared" si="217"/>
        <v>0</v>
      </c>
      <c r="AO68" s="64">
        <f t="shared" si="218"/>
        <v>0</v>
      </c>
      <c r="AP68" s="64">
        <f t="shared" si="125"/>
        <v>0</v>
      </c>
      <c r="AQ68" s="64">
        <f t="shared" si="126"/>
        <v>0</v>
      </c>
      <c r="AR68" s="64">
        <f t="shared" si="127"/>
        <v>0</v>
      </c>
      <c r="AS68" s="64">
        <f t="shared" si="128"/>
        <v>0</v>
      </c>
      <c r="AT68" s="64">
        <f t="shared" si="129"/>
        <v>0</v>
      </c>
      <c r="AU68" s="64">
        <f t="shared" si="219"/>
        <v>0</v>
      </c>
      <c r="AV68" s="64">
        <f t="shared" si="220"/>
        <v>0</v>
      </c>
      <c r="AW68" s="64">
        <f t="shared" si="221"/>
        <v>0</v>
      </c>
      <c r="AX68" s="64">
        <f t="shared" si="222"/>
        <v>0</v>
      </c>
      <c r="AY68" s="148">
        <f t="shared" si="223"/>
        <v>0</v>
      </c>
      <c r="AZ68" s="147">
        <v>0</v>
      </c>
      <c r="BA68" s="64">
        <f t="shared" si="224"/>
        <v>0</v>
      </c>
      <c r="BB68" s="64">
        <f t="shared" si="225"/>
        <v>0</v>
      </c>
      <c r="BC68" s="64">
        <f t="shared" si="226"/>
        <v>0</v>
      </c>
      <c r="BD68" s="64">
        <f t="shared" si="227"/>
        <v>0</v>
      </c>
      <c r="BE68" s="18">
        <f t="shared" si="130"/>
        <v>0</v>
      </c>
      <c r="BF68" s="18">
        <f t="shared" si="131"/>
        <v>0</v>
      </c>
      <c r="BG68" s="18">
        <f t="shared" si="132"/>
        <v>0</v>
      </c>
      <c r="BH68" s="18">
        <f t="shared" si="133"/>
        <v>0</v>
      </c>
      <c r="BI68" s="18">
        <f t="shared" si="134"/>
        <v>0</v>
      </c>
      <c r="BJ68" s="18">
        <f t="shared" si="228"/>
        <v>0</v>
      </c>
      <c r="BK68" s="18">
        <f t="shared" si="229"/>
        <v>0</v>
      </c>
      <c r="BL68" s="18">
        <f t="shared" si="230"/>
        <v>0</v>
      </c>
      <c r="BM68" s="18">
        <f t="shared" si="231"/>
        <v>0</v>
      </c>
      <c r="BN68" s="85">
        <f t="shared" si="232"/>
        <v>0</v>
      </c>
      <c r="BO68" s="147">
        <v>0</v>
      </c>
      <c r="BP68" s="64">
        <f t="shared" si="311"/>
        <v>0</v>
      </c>
      <c r="BQ68" s="64">
        <f t="shared" si="312"/>
        <v>0</v>
      </c>
      <c r="BR68" s="64">
        <f t="shared" si="313"/>
        <v>0</v>
      </c>
      <c r="BS68" s="64">
        <f t="shared" si="314"/>
        <v>0</v>
      </c>
      <c r="BT68" s="64">
        <f t="shared" si="136"/>
        <v>0</v>
      </c>
      <c r="BU68" s="64">
        <f t="shared" si="187"/>
        <v>0</v>
      </c>
      <c r="BV68" s="64">
        <f t="shared" si="188"/>
        <v>0</v>
      </c>
      <c r="BW68" s="64">
        <f t="shared" si="189"/>
        <v>0</v>
      </c>
      <c r="BX68" s="64">
        <f t="shared" si="190"/>
        <v>0</v>
      </c>
      <c r="BY68" s="64">
        <f t="shared" si="315"/>
        <v>0</v>
      </c>
      <c r="BZ68" s="64">
        <f t="shared" si="316"/>
        <v>0</v>
      </c>
      <c r="CA68" s="64">
        <f t="shared" si="317"/>
        <v>0</v>
      </c>
      <c r="CB68" s="64">
        <f t="shared" si="318"/>
        <v>0</v>
      </c>
      <c r="CC68" s="148">
        <f t="shared" si="319"/>
        <v>0</v>
      </c>
      <c r="CD68" s="147">
        <v>0</v>
      </c>
      <c r="CE68" s="64">
        <f t="shared" si="239"/>
        <v>0</v>
      </c>
      <c r="CF68" s="64">
        <f t="shared" si="240"/>
        <v>0</v>
      </c>
      <c r="CG68" s="64">
        <f t="shared" si="241"/>
        <v>0</v>
      </c>
      <c r="CH68" s="64">
        <f t="shared" si="242"/>
        <v>0</v>
      </c>
      <c r="CI68" s="64">
        <f t="shared" si="143"/>
        <v>0</v>
      </c>
      <c r="CJ68" s="64">
        <f t="shared" si="144"/>
        <v>0</v>
      </c>
      <c r="CK68" s="64">
        <f t="shared" si="145"/>
        <v>0</v>
      </c>
      <c r="CL68" s="64">
        <f t="shared" si="146"/>
        <v>0</v>
      </c>
      <c r="CM68" s="64">
        <f t="shared" si="147"/>
        <v>0</v>
      </c>
      <c r="CN68" s="64">
        <f t="shared" si="243"/>
        <v>0</v>
      </c>
      <c r="CO68" s="64">
        <f t="shared" si="244"/>
        <v>0</v>
      </c>
      <c r="CP68" s="64">
        <f t="shared" si="245"/>
        <v>0</v>
      </c>
      <c r="CQ68" s="64">
        <f t="shared" si="246"/>
        <v>0</v>
      </c>
      <c r="CR68" s="148">
        <f t="shared" si="247"/>
        <v>0</v>
      </c>
      <c r="CS68" s="147">
        <v>0</v>
      </c>
      <c r="CT68" s="64">
        <f t="shared" si="248"/>
        <v>0</v>
      </c>
      <c r="CU68" s="64">
        <f t="shared" si="249"/>
        <v>0</v>
      </c>
      <c r="CV68" s="64">
        <f t="shared" si="250"/>
        <v>0</v>
      </c>
      <c r="CW68" s="64">
        <f t="shared" si="251"/>
        <v>0</v>
      </c>
      <c r="CX68" s="64">
        <f t="shared" si="148"/>
        <v>0</v>
      </c>
      <c r="CY68" s="64">
        <f t="shared" si="149"/>
        <v>0</v>
      </c>
      <c r="CZ68" s="64">
        <f t="shared" si="150"/>
        <v>0</v>
      </c>
      <c r="DA68" s="64">
        <f t="shared" si="151"/>
        <v>0</v>
      </c>
      <c r="DB68" s="64">
        <f t="shared" si="152"/>
        <v>0</v>
      </c>
      <c r="DC68" s="64">
        <f t="shared" si="252"/>
        <v>0</v>
      </c>
      <c r="DD68" s="64">
        <f t="shared" si="253"/>
        <v>0</v>
      </c>
      <c r="DE68" s="64">
        <f t="shared" si="254"/>
        <v>0</v>
      </c>
      <c r="DF68" s="64">
        <f t="shared" si="255"/>
        <v>0</v>
      </c>
      <c r="DG68" s="148">
        <f t="shared" si="256"/>
        <v>0</v>
      </c>
      <c r="DH68" s="147">
        <v>0</v>
      </c>
      <c r="DI68" s="64">
        <f t="shared" si="257"/>
        <v>0</v>
      </c>
      <c r="DJ68" s="64">
        <f t="shared" si="258"/>
        <v>0</v>
      </c>
      <c r="DK68" s="64">
        <f t="shared" si="259"/>
        <v>0</v>
      </c>
      <c r="DL68" s="64">
        <f t="shared" si="260"/>
        <v>0</v>
      </c>
      <c r="DM68" s="64">
        <f t="shared" si="153"/>
        <v>0</v>
      </c>
      <c r="DN68" s="64">
        <f t="shared" si="154"/>
        <v>0</v>
      </c>
      <c r="DO68" s="64">
        <f t="shared" si="155"/>
        <v>0</v>
      </c>
      <c r="DP68" s="64">
        <f t="shared" si="156"/>
        <v>0</v>
      </c>
      <c r="DQ68" s="64">
        <f t="shared" si="157"/>
        <v>0</v>
      </c>
      <c r="DR68" s="64">
        <f t="shared" si="261"/>
        <v>0</v>
      </c>
      <c r="DS68" s="64">
        <f t="shared" si="262"/>
        <v>0</v>
      </c>
      <c r="DT68" s="64">
        <f t="shared" si="263"/>
        <v>0</v>
      </c>
      <c r="DU68" s="64">
        <f t="shared" si="264"/>
        <v>0</v>
      </c>
      <c r="DV68" s="148">
        <f t="shared" si="265"/>
        <v>0</v>
      </c>
      <c r="DW68" s="147">
        <v>0</v>
      </c>
      <c r="DX68" s="64">
        <f t="shared" si="266"/>
        <v>0</v>
      </c>
      <c r="DY68" s="64">
        <f t="shared" si="267"/>
        <v>0</v>
      </c>
      <c r="DZ68" s="64">
        <f t="shared" si="268"/>
        <v>0</v>
      </c>
      <c r="EA68" s="64">
        <f t="shared" si="269"/>
        <v>0</v>
      </c>
      <c r="EB68" s="64">
        <f t="shared" si="158"/>
        <v>0</v>
      </c>
      <c r="EC68" s="64">
        <f t="shared" si="159"/>
        <v>0</v>
      </c>
      <c r="ED68" s="64">
        <f t="shared" si="160"/>
        <v>0</v>
      </c>
      <c r="EE68" s="64">
        <f t="shared" si="161"/>
        <v>0</v>
      </c>
      <c r="EF68" s="64">
        <f t="shared" si="162"/>
        <v>0</v>
      </c>
      <c r="EG68" s="64">
        <f t="shared" si="270"/>
        <v>0</v>
      </c>
      <c r="EH68" s="64">
        <f t="shared" si="271"/>
        <v>0</v>
      </c>
      <c r="EI68" s="64">
        <f t="shared" si="272"/>
        <v>0</v>
      </c>
      <c r="EJ68" s="64">
        <f t="shared" si="273"/>
        <v>0</v>
      </c>
      <c r="EK68" s="148">
        <f t="shared" si="274"/>
        <v>0</v>
      </c>
      <c r="EL68" s="147">
        <v>0</v>
      </c>
      <c r="EM68" s="64">
        <f t="shared" si="275"/>
        <v>0</v>
      </c>
      <c r="EN68" s="64">
        <f t="shared" si="276"/>
        <v>0</v>
      </c>
      <c r="EO68" s="64">
        <f t="shared" si="277"/>
        <v>0</v>
      </c>
      <c r="EP68" s="64">
        <f t="shared" si="278"/>
        <v>0</v>
      </c>
      <c r="EQ68" s="64">
        <f t="shared" si="163"/>
        <v>0</v>
      </c>
      <c r="ER68" s="64">
        <f t="shared" si="164"/>
        <v>0</v>
      </c>
      <c r="ES68" s="64">
        <f t="shared" si="165"/>
        <v>0</v>
      </c>
      <c r="ET68" s="64">
        <f t="shared" si="166"/>
        <v>0</v>
      </c>
      <c r="EU68" s="64">
        <f t="shared" si="167"/>
        <v>0</v>
      </c>
      <c r="EV68" s="64">
        <f t="shared" si="279"/>
        <v>0</v>
      </c>
      <c r="EW68" s="64">
        <f t="shared" si="280"/>
        <v>0</v>
      </c>
      <c r="EX68" s="64">
        <f t="shared" si="281"/>
        <v>0</v>
      </c>
      <c r="EY68" s="64">
        <f t="shared" si="282"/>
        <v>0</v>
      </c>
      <c r="EZ68" s="148">
        <f t="shared" si="283"/>
        <v>0</v>
      </c>
      <c r="FA68" s="147">
        <v>0</v>
      </c>
      <c r="FB68" s="64">
        <f t="shared" si="284"/>
        <v>0</v>
      </c>
      <c r="FC68" s="64">
        <f t="shared" si="285"/>
        <v>0</v>
      </c>
      <c r="FD68" s="64">
        <f t="shared" si="286"/>
        <v>0</v>
      </c>
      <c r="FE68" s="64">
        <f t="shared" si="287"/>
        <v>0</v>
      </c>
      <c r="FF68" s="64">
        <f t="shared" si="168"/>
        <v>0</v>
      </c>
      <c r="FG68" s="64">
        <f t="shared" si="169"/>
        <v>0</v>
      </c>
      <c r="FH68" s="64">
        <f t="shared" si="170"/>
        <v>0</v>
      </c>
      <c r="FI68" s="64">
        <f t="shared" si="171"/>
        <v>0</v>
      </c>
      <c r="FJ68" s="64">
        <f t="shared" si="172"/>
        <v>0</v>
      </c>
      <c r="FK68" s="64">
        <f t="shared" si="288"/>
        <v>0</v>
      </c>
      <c r="FL68" s="64">
        <f t="shared" si="289"/>
        <v>0</v>
      </c>
      <c r="FM68" s="64">
        <f t="shared" si="290"/>
        <v>0</v>
      </c>
      <c r="FN68" s="64">
        <f t="shared" si="291"/>
        <v>0</v>
      </c>
      <c r="FO68" s="148">
        <f t="shared" si="292"/>
        <v>0</v>
      </c>
      <c r="FP68" s="147">
        <v>0</v>
      </c>
      <c r="FQ68" s="64">
        <f t="shared" si="293"/>
        <v>0</v>
      </c>
      <c r="FR68" s="64">
        <f t="shared" si="294"/>
        <v>0</v>
      </c>
      <c r="FS68" s="64">
        <f t="shared" si="295"/>
        <v>0</v>
      </c>
      <c r="FT68" s="64">
        <f t="shared" si="296"/>
        <v>0</v>
      </c>
      <c r="FU68" s="64">
        <f t="shared" si="173"/>
        <v>0</v>
      </c>
      <c r="FV68" s="64">
        <f t="shared" si="174"/>
        <v>0</v>
      </c>
      <c r="FW68" s="64">
        <f t="shared" si="175"/>
        <v>0</v>
      </c>
      <c r="FX68" s="64">
        <f t="shared" si="176"/>
        <v>0</v>
      </c>
      <c r="FY68" s="64">
        <f t="shared" si="177"/>
        <v>0</v>
      </c>
      <c r="FZ68" s="64">
        <f t="shared" si="297"/>
        <v>0</v>
      </c>
      <c r="GA68" s="64">
        <f t="shared" si="298"/>
        <v>0</v>
      </c>
      <c r="GB68" s="64">
        <f t="shared" si="299"/>
        <v>0</v>
      </c>
      <c r="GC68" s="64">
        <f t="shared" si="300"/>
        <v>0</v>
      </c>
      <c r="GD68" s="148">
        <f t="shared" si="301"/>
        <v>0</v>
      </c>
      <c r="GE68" s="147">
        <v>0</v>
      </c>
      <c r="GF68" s="64">
        <f t="shared" si="302"/>
        <v>0</v>
      </c>
      <c r="GG68" s="64">
        <f t="shared" si="303"/>
        <v>0</v>
      </c>
      <c r="GH68" s="64">
        <f t="shared" si="304"/>
        <v>0</v>
      </c>
      <c r="GI68" s="64">
        <f t="shared" si="305"/>
        <v>0</v>
      </c>
      <c r="GJ68" s="64">
        <f t="shared" si="178"/>
        <v>0</v>
      </c>
      <c r="GK68" s="64">
        <f t="shared" si="179"/>
        <v>0</v>
      </c>
      <c r="GL68" s="64">
        <f t="shared" si="180"/>
        <v>0</v>
      </c>
      <c r="GM68" s="64">
        <f t="shared" si="181"/>
        <v>0</v>
      </c>
      <c r="GN68" s="64">
        <f t="shared" si="182"/>
        <v>0</v>
      </c>
      <c r="GO68" s="64">
        <f t="shared" si="306"/>
        <v>0</v>
      </c>
      <c r="GP68" s="64">
        <f t="shared" si="307"/>
        <v>0</v>
      </c>
      <c r="GQ68" s="64">
        <f t="shared" si="308"/>
        <v>0</v>
      </c>
      <c r="GR68" s="64">
        <f t="shared" si="309"/>
        <v>0</v>
      </c>
      <c r="GS68" s="148">
        <f t="shared" si="310"/>
        <v>0</v>
      </c>
    </row>
    <row r="69" spans="1:201" x14ac:dyDescent="0.2">
      <c r="A69" s="104">
        <v>63</v>
      </c>
      <c r="B69" s="8" t="s">
        <v>52</v>
      </c>
      <c r="C69" s="71">
        <v>441457</v>
      </c>
      <c r="D69" s="71">
        <v>381037</v>
      </c>
      <c r="E69" s="71">
        <f t="shared" si="195"/>
        <v>0.53672975122006972</v>
      </c>
      <c r="F69" s="105">
        <f t="shared" si="196"/>
        <v>0.46327024877993028</v>
      </c>
      <c r="G69" s="147">
        <v>0</v>
      </c>
      <c r="H69" s="64">
        <f t="shared" si="197"/>
        <v>0</v>
      </c>
      <c r="I69" s="64">
        <f t="shared" si="198"/>
        <v>0</v>
      </c>
      <c r="J69" s="64">
        <f t="shared" si="199"/>
        <v>0</v>
      </c>
      <c r="K69" s="64">
        <f t="shared" si="200"/>
        <v>0</v>
      </c>
      <c r="L69" s="64">
        <f t="shared" si="115"/>
        <v>0</v>
      </c>
      <c r="M69" s="64">
        <f t="shared" si="116"/>
        <v>0</v>
      </c>
      <c r="N69" s="64">
        <f t="shared" si="117"/>
        <v>0</v>
      </c>
      <c r="O69" s="64">
        <f t="shared" si="118"/>
        <v>0</v>
      </c>
      <c r="P69" s="64">
        <f t="shared" si="119"/>
        <v>0</v>
      </c>
      <c r="Q69" s="64">
        <f t="shared" si="201"/>
        <v>0</v>
      </c>
      <c r="R69" s="64">
        <f t="shared" si="202"/>
        <v>0</v>
      </c>
      <c r="S69" s="64">
        <f t="shared" si="203"/>
        <v>0</v>
      </c>
      <c r="T69" s="64">
        <f t="shared" si="204"/>
        <v>0</v>
      </c>
      <c r="U69" s="148">
        <f t="shared" si="205"/>
        <v>0</v>
      </c>
      <c r="V69" s="147">
        <v>0</v>
      </c>
      <c r="W69" s="64">
        <f t="shared" si="206"/>
        <v>0</v>
      </c>
      <c r="X69" s="64">
        <f t="shared" si="207"/>
        <v>0</v>
      </c>
      <c r="Y69" s="64">
        <f t="shared" si="208"/>
        <v>0</v>
      </c>
      <c r="Z69" s="64">
        <f t="shared" si="209"/>
        <v>0</v>
      </c>
      <c r="AA69" s="64">
        <f t="shared" si="120"/>
        <v>0</v>
      </c>
      <c r="AB69" s="64">
        <f t="shared" si="121"/>
        <v>0</v>
      </c>
      <c r="AC69" s="64">
        <f t="shared" si="122"/>
        <v>0</v>
      </c>
      <c r="AD69" s="64">
        <f t="shared" si="123"/>
        <v>0</v>
      </c>
      <c r="AE69" s="64">
        <f t="shared" si="124"/>
        <v>0</v>
      </c>
      <c r="AF69" s="64">
        <f t="shared" si="210"/>
        <v>0</v>
      </c>
      <c r="AG69" s="64">
        <f t="shared" si="211"/>
        <v>0</v>
      </c>
      <c r="AH69" s="64">
        <f t="shared" si="212"/>
        <v>0</v>
      </c>
      <c r="AI69" s="64">
        <f t="shared" si="213"/>
        <v>0</v>
      </c>
      <c r="AJ69" s="148">
        <f t="shared" si="214"/>
        <v>0</v>
      </c>
      <c r="AK69" s="147">
        <v>0</v>
      </c>
      <c r="AL69" s="64">
        <f t="shared" si="215"/>
        <v>0</v>
      </c>
      <c r="AM69" s="64">
        <f t="shared" si="216"/>
        <v>0</v>
      </c>
      <c r="AN69" s="64">
        <f t="shared" si="217"/>
        <v>0</v>
      </c>
      <c r="AO69" s="64">
        <f t="shared" si="218"/>
        <v>0</v>
      </c>
      <c r="AP69" s="64">
        <f t="shared" si="125"/>
        <v>0</v>
      </c>
      <c r="AQ69" s="64">
        <f t="shared" si="126"/>
        <v>0</v>
      </c>
      <c r="AR69" s="64">
        <f t="shared" si="127"/>
        <v>0</v>
      </c>
      <c r="AS69" s="64">
        <f t="shared" si="128"/>
        <v>0</v>
      </c>
      <c r="AT69" s="64">
        <f t="shared" si="129"/>
        <v>0</v>
      </c>
      <c r="AU69" s="64">
        <f t="shared" si="219"/>
        <v>0</v>
      </c>
      <c r="AV69" s="64">
        <f t="shared" si="220"/>
        <v>0</v>
      </c>
      <c r="AW69" s="64">
        <f t="shared" si="221"/>
        <v>0</v>
      </c>
      <c r="AX69" s="64">
        <f t="shared" si="222"/>
        <v>0</v>
      </c>
      <c r="AY69" s="148">
        <f t="shared" si="223"/>
        <v>0</v>
      </c>
      <c r="AZ69" s="147">
        <v>0</v>
      </c>
      <c r="BA69" s="64">
        <f t="shared" si="224"/>
        <v>0</v>
      </c>
      <c r="BB69" s="64">
        <f t="shared" si="225"/>
        <v>0</v>
      </c>
      <c r="BC69" s="64">
        <f t="shared" si="226"/>
        <v>0</v>
      </c>
      <c r="BD69" s="64">
        <f t="shared" si="227"/>
        <v>0</v>
      </c>
      <c r="BE69" s="18">
        <f t="shared" si="130"/>
        <v>0</v>
      </c>
      <c r="BF69" s="18">
        <f t="shared" si="131"/>
        <v>0</v>
      </c>
      <c r="BG69" s="18">
        <f t="shared" si="132"/>
        <v>0</v>
      </c>
      <c r="BH69" s="18">
        <f t="shared" si="133"/>
        <v>0</v>
      </c>
      <c r="BI69" s="18">
        <f t="shared" si="134"/>
        <v>0</v>
      </c>
      <c r="BJ69" s="18">
        <f t="shared" si="228"/>
        <v>0</v>
      </c>
      <c r="BK69" s="18">
        <f t="shared" si="229"/>
        <v>0</v>
      </c>
      <c r="BL69" s="18">
        <f t="shared" si="230"/>
        <v>0</v>
      </c>
      <c r="BM69" s="18">
        <f t="shared" si="231"/>
        <v>0</v>
      </c>
      <c r="BN69" s="85">
        <f t="shared" si="232"/>
        <v>0</v>
      </c>
      <c r="BO69" s="147">
        <v>0</v>
      </c>
      <c r="BP69" s="64">
        <f t="shared" si="311"/>
        <v>0</v>
      </c>
      <c r="BQ69" s="64">
        <f t="shared" si="312"/>
        <v>0</v>
      </c>
      <c r="BR69" s="64">
        <f t="shared" si="313"/>
        <v>0</v>
      </c>
      <c r="BS69" s="64">
        <f t="shared" si="314"/>
        <v>0</v>
      </c>
      <c r="BT69" s="64">
        <f t="shared" si="136"/>
        <v>0</v>
      </c>
      <c r="BU69" s="64">
        <f t="shared" si="187"/>
        <v>0</v>
      </c>
      <c r="BV69" s="64">
        <f t="shared" si="188"/>
        <v>0</v>
      </c>
      <c r="BW69" s="64">
        <f t="shared" si="189"/>
        <v>0</v>
      </c>
      <c r="BX69" s="64">
        <f t="shared" si="190"/>
        <v>0</v>
      </c>
      <c r="BY69" s="64">
        <f t="shared" si="315"/>
        <v>0</v>
      </c>
      <c r="BZ69" s="64">
        <f t="shared" si="316"/>
        <v>0</v>
      </c>
      <c r="CA69" s="64">
        <f t="shared" si="317"/>
        <v>0</v>
      </c>
      <c r="CB69" s="64">
        <f t="shared" si="318"/>
        <v>0</v>
      </c>
      <c r="CC69" s="148">
        <f t="shared" si="319"/>
        <v>0</v>
      </c>
      <c r="CD69" s="147">
        <v>0</v>
      </c>
      <c r="CE69" s="64">
        <f t="shared" si="239"/>
        <v>0</v>
      </c>
      <c r="CF69" s="64">
        <f t="shared" si="240"/>
        <v>0</v>
      </c>
      <c r="CG69" s="64">
        <f t="shared" si="241"/>
        <v>0</v>
      </c>
      <c r="CH69" s="64">
        <f t="shared" si="242"/>
        <v>0</v>
      </c>
      <c r="CI69" s="64">
        <f t="shared" si="143"/>
        <v>0</v>
      </c>
      <c r="CJ69" s="64">
        <f t="shared" si="144"/>
        <v>0</v>
      </c>
      <c r="CK69" s="64">
        <f t="shared" si="145"/>
        <v>0</v>
      </c>
      <c r="CL69" s="64">
        <f t="shared" si="146"/>
        <v>0</v>
      </c>
      <c r="CM69" s="64">
        <f t="shared" si="147"/>
        <v>0</v>
      </c>
      <c r="CN69" s="64">
        <f t="shared" si="243"/>
        <v>0</v>
      </c>
      <c r="CO69" s="64">
        <f t="shared" si="244"/>
        <v>0</v>
      </c>
      <c r="CP69" s="64">
        <f t="shared" si="245"/>
        <v>0</v>
      </c>
      <c r="CQ69" s="64">
        <f t="shared" si="246"/>
        <v>0</v>
      </c>
      <c r="CR69" s="148">
        <f t="shared" si="247"/>
        <v>0</v>
      </c>
      <c r="CS69" s="147">
        <v>0</v>
      </c>
      <c r="CT69" s="64">
        <f t="shared" si="248"/>
        <v>0</v>
      </c>
      <c r="CU69" s="64">
        <f t="shared" si="249"/>
        <v>0</v>
      </c>
      <c r="CV69" s="64">
        <f t="shared" si="250"/>
        <v>0</v>
      </c>
      <c r="CW69" s="64">
        <f t="shared" si="251"/>
        <v>0</v>
      </c>
      <c r="CX69" s="64">
        <f t="shared" si="148"/>
        <v>0</v>
      </c>
      <c r="CY69" s="64">
        <f t="shared" si="149"/>
        <v>0</v>
      </c>
      <c r="CZ69" s="64">
        <f t="shared" si="150"/>
        <v>0</v>
      </c>
      <c r="DA69" s="64">
        <f t="shared" si="151"/>
        <v>0</v>
      </c>
      <c r="DB69" s="64">
        <f t="shared" si="152"/>
        <v>0</v>
      </c>
      <c r="DC69" s="64">
        <f t="shared" si="252"/>
        <v>0</v>
      </c>
      <c r="DD69" s="64">
        <f t="shared" si="253"/>
        <v>0</v>
      </c>
      <c r="DE69" s="64">
        <f t="shared" si="254"/>
        <v>0</v>
      </c>
      <c r="DF69" s="64">
        <f t="shared" si="255"/>
        <v>0</v>
      </c>
      <c r="DG69" s="148">
        <f t="shared" si="256"/>
        <v>0</v>
      </c>
      <c r="DH69" s="147">
        <v>0</v>
      </c>
      <c r="DI69" s="64">
        <f t="shared" si="257"/>
        <v>0</v>
      </c>
      <c r="DJ69" s="64">
        <f t="shared" si="258"/>
        <v>0</v>
      </c>
      <c r="DK69" s="64">
        <f t="shared" si="259"/>
        <v>0</v>
      </c>
      <c r="DL69" s="64">
        <f t="shared" si="260"/>
        <v>0</v>
      </c>
      <c r="DM69" s="64">
        <f t="shared" si="153"/>
        <v>0</v>
      </c>
      <c r="DN69" s="64">
        <f t="shared" si="154"/>
        <v>0</v>
      </c>
      <c r="DO69" s="64">
        <f t="shared" si="155"/>
        <v>0</v>
      </c>
      <c r="DP69" s="64">
        <f t="shared" si="156"/>
        <v>0</v>
      </c>
      <c r="DQ69" s="64">
        <f t="shared" si="157"/>
        <v>0</v>
      </c>
      <c r="DR69" s="64">
        <f t="shared" si="261"/>
        <v>0</v>
      </c>
      <c r="DS69" s="64">
        <f t="shared" si="262"/>
        <v>0</v>
      </c>
      <c r="DT69" s="64">
        <f t="shared" si="263"/>
        <v>0</v>
      </c>
      <c r="DU69" s="64">
        <f t="shared" si="264"/>
        <v>0</v>
      </c>
      <c r="DV69" s="148">
        <f t="shared" si="265"/>
        <v>0</v>
      </c>
      <c r="DW69" s="147">
        <v>0</v>
      </c>
      <c r="DX69" s="64">
        <f t="shared" si="266"/>
        <v>0</v>
      </c>
      <c r="DY69" s="64">
        <f t="shared" si="267"/>
        <v>0</v>
      </c>
      <c r="DZ69" s="64">
        <f t="shared" si="268"/>
        <v>0</v>
      </c>
      <c r="EA69" s="64">
        <f t="shared" si="269"/>
        <v>0</v>
      </c>
      <c r="EB69" s="64">
        <f t="shared" si="158"/>
        <v>0</v>
      </c>
      <c r="EC69" s="64">
        <f t="shared" si="159"/>
        <v>0</v>
      </c>
      <c r="ED69" s="64">
        <f t="shared" si="160"/>
        <v>0</v>
      </c>
      <c r="EE69" s="64">
        <f t="shared" si="161"/>
        <v>0</v>
      </c>
      <c r="EF69" s="64">
        <f t="shared" si="162"/>
        <v>0</v>
      </c>
      <c r="EG69" s="64">
        <f t="shared" si="270"/>
        <v>0</v>
      </c>
      <c r="EH69" s="64">
        <f t="shared" si="271"/>
        <v>0</v>
      </c>
      <c r="EI69" s="64">
        <f t="shared" si="272"/>
        <v>0</v>
      </c>
      <c r="EJ69" s="64">
        <f t="shared" si="273"/>
        <v>0</v>
      </c>
      <c r="EK69" s="148">
        <f t="shared" si="274"/>
        <v>0</v>
      </c>
      <c r="EL69" s="147">
        <v>0</v>
      </c>
      <c r="EM69" s="64">
        <f t="shared" si="275"/>
        <v>0</v>
      </c>
      <c r="EN69" s="64">
        <f t="shared" si="276"/>
        <v>0</v>
      </c>
      <c r="EO69" s="64">
        <f t="shared" si="277"/>
        <v>0</v>
      </c>
      <c r="EP69" s="64">
        <f t="shared" si="278"/>
        <v>0</v>
      </c>
      <c r="EQ69" s="64">
        <f t="shared" si="163"/>
        <v>0</v>
      </c>
      <c r="ER69" s="64">
        <f t="shared" si="164"/>
        <v>0</v>
      </c>
      <c r="ES69" s="64">
        <f t="shared" si="165"/>
        <v>0</v>
      </c>
      <c r="ET69" s="64">
        <f t="shared" si="166"/>
        <v>0</v>
      </c>
      <c r="EU69" s="64">
        <f t="shared" si="167"/>
        <v>0</v>
      </c>
      <c r="EV69" s="64">
        <f t="shared" si="279"/>
        <v>0</v>
      </c>
      <c r="EW69" s="64">
        <f t="shared" si="280"/>
        <v>0</v>
      </c>
      <c r="EX69" s="64">
        <f t="shared" si="281"/>
        <v>0</v>
      </c>
      <c r="EY69" s="64">
        <f t="shared" si="282"/>
        <v>0</v>
      </c>
      <c r="EZ69" s="148">
        <f t="shared" si="283"/>
        <v>0</v>
      </c>
      <c r="FA69" s="147">
        <v>0</v>
      </c>
      <c r="FB69" s="64">
        <f t="shared" si="284"/>
        <v>0</v>
      </c>
      <c r="FC69" s="64">
        <f t="shared" si="285"/>
        <v>0</v>
      </c>
      <c r="FD69" s="64">
        <f t="shared" si="286"/>
        <v>0</v>
      </c>
      <c r="FE69" s="64">
        <f t="shared" si="287"/>
        <v>0</v>
      </c>
      <c r="FF69" s="64">
        <f t="shared" si="168"/>
        <v>0</v>
      </c>
      <c r="FG69" s="64">
        <f t="shared" si="169"/>
        <v>0</v>
      </c>
      <c r="FH69" s="64">
        <f t="shared" si="170"/>
        <v>0</v>
      </c>
      <c r="FI69" s="64">
        <f t="shared" si="171"/>
        <v>0</v>
      </c>
      <c r="FJ69" s="64">
        <f t="shared" si="172"/>
        <v>0</v>
      </c>
      <c r="FK69" s="64">
        <f t="shared" si="288"/>
        <v>0</v>
      </c>
      <c r="FL69" s="64">
        <f t="shared" si="289"/>
        <v>0</v>
      </c>
      <c r="FM69" s="64">
        <f t="shared" si="290"/>
        <v>0</v>
      </c>
      <c r="FN69" s="64">
        <f t="shared" si="291"/>
        <v>0</v>
      </c>
      <c r="FO69" s="148">
        <f t="shared" si="292"/>
        <v>0</v>
      </c>
      <c r="FP69" s="147">
        <v>0</v>
      </c>
      <c r="FQ69" s="64">
        <f t="shared" si="293"/>
        <v>0</v>
      </c>
      <c r="FR69" s="64">
        <f t="shared" si="294"/>
        <v>0</v>
      </c>
      <c r="FS69" s="64">
        <f t="shared" si="295"/>
        <v>0</v>
      </c>
      <c r="FT69" s="64">
        <f t="shared" si="296"/>
        <v>0</v>
      </c>
      <c r="FU69" s="64">
        <f t="shared" si="173"/>
        <v>0</v>
      </c>
      <c r="FV69" s="64">
        <f t="shared" si="174"/>
        <v>0</v>
      </c>
      <c r="FW69" s="64">
        <f t="shared" si="175"/>
        <v>0</v>
      </c>
      <c r="FX69" s="64">
        <f t="shared" si="176"/>
        <v>0</v>
      </c>
      <c r="FY69" s="64">
        <f t="shared" si="177"/>
        <v>0</v>
      </c>
      <c r="FZ69" s="64">
        <f t="shared" si="297"/>
        <v>0</v>
      </c>
      <c r="GA69" s="64">
        <f t="shared" si="298"/>
        <v>0</v>
      </c>
      <c r="GB69" s="64">
        <f t="shared" si="299"/>
        <v>0</v>
      </c>
      <c r="GC69" s="64">
        <f t="shared" si="300"/>
        <v>0</v>
      </c>
      <c r="GD69" s="148">
        <f t="shared" si="301"/>
        <v>0</v>
      </c>
      <c r="GE69" s="147">
        <v>0</v>
      </c>
      <c r="GF69" s="64">
        <f t="shared" si="302"/>
        <v>0</v>
      </c>
      <c r="GG69" s="64">
        <f t="shared" si="303"/>
        <v>0</v>
      </c>
      <c r="GH69" s="64">
        <f t="shared" si="304"/>
        <v>0</v>
      </c>
      <c r="GI69" s="64">
        <f t="shared" si="305"/>
        <v>0</v>
      </c>
      <c r="GJ69" s="64">
        <f t="shared" si="178"/>
        <v>0</v>
      </c>
      <c r="GK69" s="64">
        <f t="shared" si="179"/>
        <v>0</v>
      </c>
      <c r="GL69" s="64">
        <f t="shared" si="180"/>
        <v>0</v>
      </c>
      <c r="GM69" s="64">
        <f t="shared" si="181"/>
        <v>0</v>
      </c>
      <c r="GN69" s="64">
        <f t="shared" si="182"/>
        <v>0</v>
      </c>
      <c r="GO69" s="64">
        <f t="shared" si="306"/>
        <v>0</v>
      </c>
      <c r="GP69" s="64">
        <f t="shared" si="307"/>
        <v>0</v>
      </c>
      <c r="GQ69" s="64">
        <f t="shared" si="308"/>
        <v>0</v>
      </c>
      <c r="GR69" s="64">
        <f t="shared" si="309"/>
        <v>0</v>
      </c>
      <c r="GS69" s="148">
        <f t="shared" si="310"/>
        <v>0</v>
      </c>
    </row>
    <row r="70" spans="1:201" x14ac:dyDescent="0.2">
      <c r="A70" s="104">
        <v>64</v>
      </c>
      <c r="B70" s="8" t="s">
        <v>54</v>
      </c>
      <c r="C70" s="71">
        <v>441457</v>
      </c>
      <c r="D70" s="71">
        <v>381037</v>
      </c>
      <c r="E70" s="71">
        <f t="shared" si="195"/>
        <v>0.53672975122006972</v>
      </c>
      <c r="F70" s="105">
        <f t="shared" si="196"/>
        <v>0.46327024877993028</v>
      </c>
      <c r="G70" s="147">
        <v>0</v>
      </c>
      <c r="H70" s="64">
        <f t="shared" si="197"/>
        <v>0</v>
      </c>
      <c r="I70" s="64">
        <f t="shared" si="198"/>
        <v>0</v>
      </c>
      <c r="J70" s="64">
        <f t="shared" si="199"/>
        <v>0</v>
      </c>
      <c r="K70" s="64">
        <f t="shared" si="200"/>
        <v>0</v>
      </c>
      <c r="L70" s="64">
        <f t="shared" si="115"/>
        <v>0</v>
      </c>
      <c r="M70" s="64">
        <f t="shared" si="116"/>
        <v>0</v>
      </c>
      <c r="N70" s="64">
        <f t="shared" si="117"/>
        <v>0</v>
      </c>
      <c r="O70" s="64">
        <f t="shared" si="118"/>
        <v>0</v>
      </c>
      <c r="P70" s="64">
        <f t="shared" si="119"/>
        <v>0</v>
      </c>
      <c r="Q70" s="64">
        <f t="shared" si="201"/>
        <v>0</v>
      </c>
      <c r="R70" s="64">
        <f t="shared" si="202"/>
        <v>0</v>
      </c>
      <c r="S70" s="64">
        <f t="shared" si="203"/>
        <v>0</v>
      </c>
      <c r="T70" s="64">
        <f t="shared" si="204"/>
        <v>0</v>
      </c>
      <c r="U70" s="148">
        <f t="shared" si="205"/>
        <v>0</v>
      </c>
      <c r="V70" s="147">
        <v>0</v>
      </c>
      <c r="W70" s="64">
        <f t="shared" si="206"/>
        <v>0</v>
      </c>
      <c r="X70" s="64">
        <f t="shared" si="207"/>
        <v>0</v>
      </c>
      <c r="Y70" s="64">
        <f t="shared" si="208"/>
        <v>0</v>
      </c>
      <c r="Z70" s="64">
        <f t="shared" si="209"/>
        <v>0</v>
      </c>
      <c r="AA70" s="64">
        <f t="shared" si="120"/>
        <v>0</v>
      </c>
      <c r="AB70" s="64">
        <f t="shared" si="121"/>
        <v>0</v>
      </c>
      <c r="AC70" s="64">
        <f t="shared" si="122"/>
        <v>0</v>
      </c>
      <c r="AD70" s="64">
        <f t="shared" si="123"/>
        <v>0</v>
      </c>
      <c r="AE70" s="64">
        <f t="shared" si="124"/>
        <v>0</v>
      </c>
      <c r="AF70" s="64">
        <f t="shared" si="210"/>
        <v>0</v>
      </c>
      <c r="AG70" s="64">
        <f t="shared" si="211"/>
        <v>0</v>
      </c>
      <c r="AH70" s="64">
        <f t="shared" si="212"/>
        <v>0</v>
      </c>
      <c r="AI70" s="64">
        <f t="shared" si="213"/>
        <v>0</v>
      </c>
      <c r="AJ70" s="148">
        <f t="shared" si="214"/>
        <v>0</v>
      </c>
      <c r="AK70" s="147">
        <v>0</v>
      </c>
      <c r="AL70" s="64">
        <f t="shared" si="215"/>
        <v>0</v>
      </c>
      <c r="AM70" s="64">
        <f t="shared" si="216"/>
        <v>0</v>
      </c>
      <c r="AN70" s="64">
        <f t="shared" si="217"/>
        <v>0</v>
      </c>
      <c r="AO70" s="64">
        <f t="shared" si="218"/>
        <v>0</v>
      </c>
      <c r="AP70" s="64">
        <f t="shared" si="125"/>
        <v>0</v>
      </c>
      <c r="AQ70" s="64">
        <f t="shared" si="126"/>
        <v>0</v>
      </c>
      <c r="AR70" s="64">
        <f t="shared" si="127"/>
        <v>0</v>
      </c>
      <c r="AS70" s="64">
        <f t="shared" si="128"/>
        <v>0</v>
      </c>
      <c r="AT70" s="64">
        <f t="shared" si="129"/>
        <v>0</v>
      </c>
      <c r="AU70" s="64">
        <f t="shared" si="219"/>
        <v>0</v>
      </c>
      <c r="AV70" s="64">
        <f t="shared" si="220"/>
        <v>0</v>
      </c>
      <c r="AW70" s="64">
        <f t="shared" si="221"/>
        <v>0</v>
      </c>
      <c r="AX70" s="64">
        <f t="shared" si="222"/>
        <v>0</v>
      </c>
      <c r="AY70" s="148">
        <f t="shared" si="223"/>
        <v>0</v>
      </c>
      <c r="AZ70" s="147">
        <v>0</v>
      </c>
      <c r="BA70" s="64">
        <f t="shared" si="224"/>
        <v>0</v>
      </c>
      <c r="BB70" s="64">
        <f t="shared" si="225"/>
        <v>0</v>
      </c>
      <c r="BC70" s="64">
        <f t="shared" si="226"/>
        <v>0</v>
      </c>
      <c r="BD70" s="64">
        <f t="shared" si="227"/>
        <v>0</v>
      </c>
      <c r="BE70" s="18">
        <f t="shared" si="130"/>
        <v>0</v>
      </c>
      <c r="BF70" s="18">
        <f t="shared" si="131"/>
        <v>0</v>
      </c>
      <c r="BG70" s="18">
        <f t="shared" si="132"/>
        <v>0</v>
      </c>
      <c r="BH70" s="18">
        <f t="shared" si="133"/>
        <v>0</v>
      </c>
      <c r="BI70" s="18">
        <f t="shared" si="134"/>
        <v>0</v>
      </c>
      <c r="BJ70" s="18">
        <f t="shared" si="228"/>
        <v>0</v>
      </c>
      <c r="BK70" s="18">
        <f t="shared" si="229"/>
        <v>0</v>
      </c>
      <c r="BL70" s="18">
        <f t="shared" si="230"/>
        <v>0</v>
      </c>
      <c r="BM70" s="18">
        <f t="shared" si="231"/>
        <v>0</v>
      </c>
      <c r="BN70" s="85">
        <f t="shared" si="232"/>
        <v>0</v>
      </c>
      <c r="BO70" s="147">
        <v>0</v>
      </c>
      <c r="BP70" s="64">
        <f t="shared" si="311"/>
        <v>0</v>
      </c>
      <c r="BQ70" s="64">
        <f t="shared" si="312"/>
        <v>0</v>
      </c>
      <c r="BR70" s="64">
        <f t="shared" si="313"/>
        <v>0</v>
      </c>
      <c r="BS70" s="64">
        <f t="shared" si="314"/>
        <v>0</v>
      </c>
      <c r="BT70" s="64">
        <f t="shared" si="136"/>
        <v>0</v>
      </c>
      <c r="BU70" s="64">
        <f t="shared" si="187"/>
        <v>0</v>
      </c>
      <c r="BV70" s="64">
        <f t="shared" si="188"/>
        <v>0</v>
      </c>
      <c r="BW70" s="64">
        <f t="shared" si="189"/>
        <v>0</v>
      </c>
      <c r="BX70" s="64">
        <f t="shared" si="190"/>
        <v>0</v>
      </c>
      <c r="BY70" s="64">
        <f t="shared" si="315"/>
        <v>0</v>
      </c>
      <c r="BZ70" s="64">
        <f t="shared" si="316"/>
        <v>0</v>
      </c>
      <c r="CA70" s="64">
        <f t="shared" si="317"/>
        <v>0</v>
      </c>
      <c r="CB70" s="64">
        <f t="shared" si="318"/>
        <v>0</v>
      </c>
      <c r="CC70" s="148">
        <f t="shared" si="319"/>
        <v>0</v>
      </c>
      <c r="CD70" s="147">
        <v>0</v>
      </c>
      <c r="CE70" s="64">
        <f t="shared" si="239"/>
        <v>0</v>
      </c>
      <c r="CF70" s="64">
        <f t="shared" si="240"/>
        <v>0</v>
      </c>
      <c r="CG70" s="64">
        <f t="shared" si="241"/>
        <v>0</v>
      </c>
      <c r="CH70" s="64">
        <f t="shared" si="242"/>
        <v>0</v>
      </c>
      <c r="CI70" s="64">
        <f t="shared" si="143"/>
        <v>0</v>
      </c>
      <c r="CJ70" s="64">
        <f t="shared" si="144"/>
        <v>0</v>
      </c>
      <c r="CK70" s="64">
        <f t="shared" si="145"/>
        <v>0</v>
      </c>
      <c r="CL70" s="64">
        <f t="shared" si="146"/>
        <v>0</v>
      </c>
      <c r="CM70" s="64">
        <f t="shared" si="147"/>
        <v>0</v>
      </c>
      <c r="CN70" s="64">
        <f t="shared" si="243"/>
        <v>0</v>
      </c>
      <c r="CO70" s="64">
        <f t="shared" si="244"/>
        <v>0</v>
      </c>
      <c r="CP70" s="64">
        <f t="shared" si="245"/>
        <v>0</v>
      </c>
      <c r="CQ70" s="64">
        <f t="shared" si="246"/>
        <v>0</v>
      </c>
      <c r="CR70" s="148">
        <f t="shared" si="247"/>
        <v>0</v>
      </c>
      <c r="CS70" s="147">
        <v>0</v>
      </c>
      <c r="CT70" s="64">
        <f t="shared" si="248"/>
        <v>0</v>
      </c>
      <c r="CU70" s="64">
        <f t="shared" si="249"/>
        <v>0</v>
      </c>
      <c r="CV70" s="64">
        <f t="shared" si="250"/>
        <v>0</v>
      </c>
      <c r="CW70" s="64">
        <f t="shared" si="251"/>
        <v>0</v>
      </c>
      <c r="CX70" s="64">
        <f t="shared" si="148"/>
        <v>0</v>
      </c>
      <c r="CY70" s="64">
        <f t="shared" si="149"/>
        <v>0</v>
      </c>
      <c r="CZ70" s="64">
        <f t="shared" si="150"/>
        <v>0</v>
      </c>
      <c r="DA70" s="64">
        <f t="shared" si="151"/>
        <v>0</v>
      </c>
      <c r="DB70" s="64">
        <f t="shared" si="152"/>
        <v>0</v>
      </c>
      <c r="DC70" s="64">
        <f t="shared" si="252"/>
        <v>0</v>
      </c>
      <c r="DD70" s="64">
        <f t="shared" si="253"/>
        <v>0</v>
      </c>
      <c r="DE70" s="64">
        <f t="shared" si="254"/>
        <v>0</v>
      </c>
      <c r="DF70" s="64">
        <f t="shared" si="255"/>
        <v>0</v>
      </c>
      <c r="DG70" s="148">
        <f t="shared" si="256"/>
        <v>0</v>
      </c>
      <c r="DH70" s="147">
        <v>0</v>
      </c>
      <c r="DI70" s="64">
        <f t="shared" si="257"/>
        <v>0</v>
      </c>
      <c r="DJ70" s="64">
        <f t="shared" si="258"/>
        <v>0</v>
      </c>
      <c r="DK70" s="64">
        <f t="shared" si="259"/>
        <v>0</v>
      </c>
      <c r="DL70" s="64">
        <f t="shared" si="260"/>
        <v>0</v>
      </c>
      <c r="DM70" s="64">
        <f t="shared" si="153"/>
        <v>0</v>
      </c>
      <c r="DN70" s="64">
        <f t="shared" si="154"/>
        <v>0</v>
      </c>
      <c r="DO70" s="64">
        <f t="shared" si="155"/>
        <v>0</v>
      </c>
      <c r="DP70" s="64">
        <f t="shared" si="156"/>
        <v>0</v>
      </c>
      <c r="DQ70" s="64">
        <f t="shared" si="157"/>
        <v>0</v>
      </c>
      <c r="DR70" s="64">
        <f t="shared" si="261"/>
        <v>0</v>
      </c>
      <c r="DS70" s="64">
        <f t="shared" si="262"/>
        <v>0</v>
      </c>
      <c r="DT70" s="64">
        <f t="shared" si="263"/>
        <v>0</v>
      </c>
      <c r="DU70" s="64">
        <f t="shared" si="264"/>
        <v>0</v>
      </c>
      <c r="DV70" s="148">
        <f t="shared" si="265"/>
        <v>0</v>
      </c>
      <c r="DW70" s="147">
        <v>0</v>
      </c>
      <c r="DX70" s="64">
        <f t="shared" si="266"/>
        <v>0</v>
      </c>
      <c r="DY70" s="64">
        <f t="shared" si="267"/>
        <v>0</v>
      </c>
      <c r="DZ70" s="64">
        <f t="shared" si="268"/>
        <v>0</v>
      </c>
      <c r="EA70" s="64">
        <f t="shared" si="269"/>
        <v>0</v>
      </c>
      <c r="EB70" s="64">
        <f t="shared" si="158"/>
        <v>0</v>
      </c>
      <c r="EC70" s="64">
        <f t="shared" si="159"/>
        <v>0</v>
      </c>
      <c r="ED70" s="64">
        <f t="shared" si="160"/>
        <v>0</v>
      </c>
      <c r="EE70" s="64">
        <f t="shared" si="161"/>
        <v>0</v>
      </c>
      <c r="EF70" s="64">
        <f t="shared" si="162"/>
        <v>0</v>
      </c>
      <c r="EG70" s="64">
        <f t="shared" si="270"/>
        <v>0</v>
      </c>
      <c r="EH70" s="64">
        <f t="shared" si="271"/>
        <v>0</v>
      </c>
      <c r="EI70" s="64">
        <f t="shared" si="272"/>
        <v>0</v>
      </c>
      <c r="EJ70" s="64">
        <f t="shared" si="273"/>
        <v>0</v>
      </c>
      <c r="EK70" s="148">
        <f t="shared" si="274"/>
        <v>0</v>
      </c>
      <c r="EL70" s="147">
        <v>0</v>
      </c>
      <c r="EM70" s="64">
        <f t="shared" si="275"/>
        <v>0</v>
      </c>
      <c r="EN70" s="64">
        <f t="shared" si="276"/>
        <v>0</v>
      </c>
      <c r="EO70" s="64">
        <f t="shared" si="277"/>
        <v>0</v>
      </c>
      <c r="EP70" s="64">
        <f t="shared" si="278"/>
        <v>0</v>
      </c>
      <c r="EQ70" s="64">
        <f t="shared" si="163"/>
        <v>0</v>
      </c>
      <c r="ER70" s="64">
        <f t="shared" si="164"/>
        <v>0</v>
      </c>
      <c r="ES70" s="64">
        <f t="shared" si="165"/>
        <v>0</v>
      </c>
      <c r="ET70" s="64">
        <f t="shared" si="166"/>
        <v>0</v>
      </c>
      <c r="EU70" s="64">
        <f t="shared" si="167"/>
        <v>0</v>
      </c>
      <c r="EV70" s="64">
        <f t="shared" si="279"/>
        <v>0</v>
      </c>
      <c r="EW70" s="64">
        <f t="shared" si="280"/>
        <v>0</v>
      </c>
      <c r="EX70" s="64">
        <f t="shared" si="281"/>
        <v>0</v>
      </c>
      <c r="EY70" s="64">
        <f t="shared" si="282"/>
        <v>0</v>
      </c>
      <c r="EZ70" s="148">
        <f t="shared" si="283"/>
        <v>0</v>
      </c>
      <c r="FA70" s="147">
        <v>0</v>
      </c>
      <c r="FB70" s="64">
        <f t="shared" si="284"/>
        <v>0</v>
      </c>
      <c r="FC70" s="64">
        <f t="shared" si="285"/>
        <v>0</v>
      </c>
      <c r="FD70" s="64">
        <f t="shared" si="286"/>
        <v>0</v>
      </c>
      <c r="FE70" s="64">
        <f t="shared" si="287"/>
        <v>0</v>
      </c>
      <c r="FF70" s="64">
        <f t="shared" si="168"/>
        <v>0</v>
      </c>
      <c r="FG70" s="64">
        <f t="shared" si="169"/>
        <v>0</v>
      </c>
      <c r="FH70" s="64">
        <f t="shared" si="170"/>
        <v>0</v>
      </c>
      <c r="FI70" s="64">
        <f t="shared" si="171"/>
        <v>0</v>
      </c>
      <c r="FJ70" s="64">
        <f t="shared" si="172"/>
        <v>0</v>
      </c>
      <c r="FK70" s="64">
        <f t="shared" si="288"/>
        <v>0</v>
      </c>
      <c r="FL70" s="64">
        <f t="shared" si="289"/>
        <v>0</v>
      </c>
      <c r="FM70" s="64">
        <f t="shared" si="290"/>
        <v>0</v>
      </c>
      <c r="FN70" s="64">
        <f t="shared" si="291"/>
        <v>0</v>
      </c>
      <c r="FO70" s="148">
        <f t="shared" si="292"/>
        <v>0</v>
      </c>
      <c r="FP70" s="147">
        <v>0</v>
      </c>
      <c r="FQ70" s="64">
        <f t="shared" si="293"/>
        <v>0</v>
      </c>
      <c r="FR70" s="64">
        <f t="shared" si="294"/>
        <v>0</v>
      </c>
      <c r="FS70" s="64">
        <f t="shared" si="295"/>
        <v>0</v>
      </c>
      <c r="FT70" s="64">
        <f t="shared" si="296"/>
        <v>0</v>
      </c>
      <c r="FU70" s="64">
        <f t="shared" si="173"/>
        <v>0</v>
      </c>
      <c r="FV70" s="64">
        <f t="shared" si="174"/>
        <v>0</v>
      </c>
      <c r="FW70" s="64">
        <f t="shared" si="175"/>
        <v>0</v>
      </c>
      <c r="FX70" s="64">
        <f t="shared" si="176"/>
        <v>0</v>
      </c>
      <c r="FY70" s="64">
        <f t="shared" si="177"/>
        <v>0</v>
      </c>
      <c r="FZ70" s="64">
        <f t="shared" si="297"/>
        <v>0</v>
      </c>
      <c r="GA70" s="64">
        <f t="shared" si="298"/>
        <v>0</v>
      </c>
      <c r="GB70" s="64">
        <f t="shared" si="299"/>
        <v>0</v>
      </c>
      <c r="GC70" s="64">
        <f t="shared" si="300"/>
        <v>0</v>
      </c>
      <c r="GD70" s="148">
        <f t="shared" si="301"/>
        <v>0</v>
      </c>
      <c r="GE70" s="147">
        <v>9887100</v>
      </c>
      <c r="GF70" s="64">
        <f t="shared" si="302"/>
        <v>2471775</v>
      </c>
      <c r="GG70" s="64">
        <f t="shared" si="303"/>
        <v>2471775</v>
      </c>
      <c r="GH70" s="64">
        <f t="shared" si="304"/>
        <v>2471775</v>
      </c>
      <c r="GI70" s="64">
        <f t="shared" si="305"/>
        <v>2471775</v>
      </c>
      <c r="GJ70" s="64">
        <f t="shared" si="178"/>
        <v>5306701</v>
      </c>
      <c r="GK70" s="64">
        <f t="shared" si="179"/>
        <v>1326675</v>
      </c>
      <c r="GL70" s="64">
        <f t="shared" si="180"/>
        <v>1326675</v>
      </c>
      <c r="GM70" s="64">
        <f t="shared" si="181"/>
        <v>1326675</v>
      </c>
      <c r="GN70" s="64">
        <f t="shared" si="182"/>
        <v>1326676</v>
      </c>
      <c r="GO70" s="64">
        <f t="shared" si="306"/>
        <v>4580399</v>
      </c>
      <c r="GP70" s="64">
        <f t="shared" si="307"/>
        <v>1145100</v>
      </c>
      <c r="GQ70" s="64">
        <f t="shared" si="308"/>
        <v>1145100</v>
      </c>
      <c r="GR70" s="64">
        <f t="shared" si="309"/>
        <v>1145100</v>
      </c>
      <c r="GS70" s="148">
        <f t="shared" si="310"/>
        <v>1145099</v>
      </c>
    </row>
    <row r="71" spans="1:201" ht="45" x14ac:dyDescent="0.2">
      <c r="A71" s="104">
        <v>65</v>
      </c>
      <c r="B71" s="8" t="s">
        <v>56</v>
      </c>
      <c r="C71" s="71">
        <v>441457</v>
      </c>
      <c r="D71" s="71">
        <v>381037</v>
      </c>
      <c r="E71" s="71">
        <f t="shared" ref="E71:E84" si="347">C71/(C71+D71)</f>
        <v>0.53672975122006972</v>
      </c>
      <c r="F71" s="105">
        <f t="shared" ref="F71:F84" si="348">1-E71</f>
        <v>0.46327024877993028</v>
      </c>
      <c r="G71" s="147">
        <v>0</v>
      </c>
      <c r="H71" s="64">
        <f t="shared" ref="H71:H85" si="349">ROUND(G71/4,0)</f>
        <v>0</v>
      </c>
      <c r="I71" s="64">
        <f t="shared" ref="I71:I85" si="350">H71</f>
        <v>0</v>
      </c>
      <c r="J71" s="64">
        <f t="shared" ref="J71:J85" si="351">H71</f>
        <v>0</v>
      </c>
      <c r="K71" s="64">
        <f t="shared" ref="K71:K85" si="352">G71-H71-I71-J71</f>
        <v>0</v>
      </c>
      <c r="L71" s="64">
        <f t="shared" si="115"/>
        <v>0</v>
      </c>
      <c r="M71" s="64">
        <f t="shared" si="116"/>
        <v>0</v>
      </c>
      <c r="N71" s="64">
        <f t="shared" si="117"/>
        <v>0</v>
      </c>
      <c r="O71" s="64">
        <f t="shared" si="118"/>
        <v>0</v>
      </c>
      <c r="P71" s="64">
        <f t="shared" si="119"/>
        <v>0</v>
      </c>
      <c r="Q71" s="64">
        <f t="shared" ref="Q71:Q85" si="353">G71-L71</f>
        <v>0</v>
      </c>
      <c r="R71" s="64">
        <f t="shared" ref="R71:R84" si="354">ROUND(Q71/4,0)</f>
        <v>0</v>
      </c>
      <c r="S71" s="64">
        <f t="shared" ref="S71:S84" si="355">R71</f>
        <v>0</v>
      </c>
      <c r="T71" s="64">
        <f t="shared" ref="T71:T84" si="356">R71</f>
        <v>0</v>
      </c>
      <c r="U71" s="148">
        <f t="shared" ref="U71:U84" si="357">Q71-R71-S71-T71</f>
        <v>0</v>
      </c>
      <c r="V71" s="147">
        <v>0</v>
      </c>
      <c r="W71" s="64">
        <f t="shared" ref="W71:W85" si="358">ROUND(V71/4,0)</f>
        <v>0</v>
      </c>
      <c r="X71" s="64">
        <f t="shared" ref="X71:X85" si="359">W71</f>
        <v>0</v>
      </c>
      <c r="Y71" s="64">
        <f t="shared" ref="Y71:Y85" si="360">W71</f>
        <v>0</v>
      </c>
      <c r="Z71" s="64">
        <f t="shared" ref="Z71:Z85" si="361">V71-W71-X71-Y71</f>
        <v>0</v>
      </c>
      <c r="AA71" s="64">
        <f t="shared" si="120"/>
        <v>0</v>
      </c>
      <c r="AB71" s="64">
        <f t="shared" si="121"/>
        <v>0</v>
      </c>
      <c r="AC71" s="64">
        <f t="shared" si="122"/>
        <v>0</v>
      </c>
      <c r="AD71" s="64">
        <f t="shared" si="123"/>
        <v>0</v>
      </c>
      <c r="AE71" s="64">
        <f t="shared" si="124"/>
        <v>0</v>
      </c>
      <c r="AF71" s="64">
        <f t="shared" ref="AF71:AF85" si="362">V71-AA71</f>
        <v>0</v>
      </c>
      <c r="AG71" s="64">
        <f t="shared" ref="AG71:AG84" si="363">ROUND(AF71/4,0)</f>
        <v>0</v>
      </c>
      <c r="AH71" s="64">
        <f t="shared" ref="AH71:AH84" si="364">AG71</f>
        <v>0</v>
      </c>
      <c r="AI71" s="64">
        <f t="shared" ref="AI71:AI84" si="365">AG71</f>
        <v>0</v>
      </c>
      <c r="AJ71" s="148">
        <f t="shared" ref="AJ71:AJ84" si="366">AF71-AG71-AH71-AI71</f>
        <v>0</v>
      </c>
      <c r="AK71" s="147">
        <v>0</v>
      </c>
      <c r="AL71" s="64">
        <f t="shared" ref="AL71:AL85" si="367">ROUND(AK71/4,0)</f>
        <v>0</v>
      </c>
      <c r="AM71" s="64">
        <f t="shared" ref="AM71:AM85" si="368">AL71</f>
        <v>0</v>
      </c>
      <c r="AN71" s="64">
        <f t="shared" ref="AN71:AN85" si="369">AL71</f>
        <v>0</v>
      </c>
      <c r="AO71" s="64">
        <f t="shared" ref="AO71:AO85" si="370">AK71-AL71-AM71-AN71</f>
        <v>0</v>
      </c>
      <c r="AP71" s="64">
        <f t="shared" si="125"/>
        <v>0</v>
      </c>
      <c r="AQ71" s="64">
        <f t="shared" si="126"/>
        <v>0</v>
      </c>
      <c r="AR71" s="64">
        <f t="shared" si="127"/>
        <v>0</v>
      </c>
      <c r="AS71" s="64">
        <f t="shared" si="128"/>
        <v>0</v>
      </c>
      <c r="AT71" s="64">
        <f t="shared" si="129"/>
        <v>0</v>
      </c>
      <c r="AU71" s="64">
        <f t="shared" ref="AU71:AU84" si="371">AK71-AP71</f>
        <v>0</v>
      </c>
      <c r="AV71" s="64">
        <f t="shared" ref="AV71:AV84" si="372">ROUND(AU71/4,0)</f>
        <v>0</v>
      </c>
      <c r="AW71" s="64">
        <f t="shared" ref="AW71:AW84" si="373">AV71</f>
        <v>0</v>
      </c>
      <c r="AX71" s="64">
        <f t="shared" ref="AX71:AX84" si="374">AV71</f>
        <v>0</v>
      </c>
      <c r="AY71" s="148">
        <f t="shared" ref="AY71:AY84" si="375">AU71-AV71-AW71-AX71</f>
        <v>0</v>
      </c>
      <c r="AZ71" s="147">
        <v>0</v>
      </c>
      <c r="BA71" s="64">
        <f t="shared" ref="BA71:BA85" si="376">ROUND(AZ71/4,0)</f>
        <v>0</v>
      </c>
      <c r="BB71" s="64">
        <f t="shared" ref="BB71:BB85" si="377">BA71</f>
        <v>0</v>
      </c>
      <c r="BC71" s="64">
        <f t="shared" ref="BC71:BC85" si="378">BA71</f>
        <v>0</v>
      </c>
      <c r="BD71" s="64">
        <f t="shared" ref="BD71:BD85" si="379">AZ71-BA71-BB71-BC71</f>
        <v>0</v>
      </c>
      <c r="BE71" s="18">
        <f t="shared" si="130"/>
        <v>0</v>
      </c>
      <c r="BF71" s="18">
        <f t="shared" si="131"/>
        <v>0</v>
      </c>
      <c r="BG71" s="18">
        <f t="shared" si="132"/>
        <v>0</v>
      </c>
      <c r="BH71" s="18">
        <f t="shared" si="133"/>
        <v>0</v>
      </c>
      <c r="BI71" s="18">
        <f t="shared" si="134"/>
        <v>0</v>
      </c>
      <c r="BJ71" s="18">
        <f t="shared" ref="BJ71:BJ84" si="380">AZ71-BE71</f>
        <v>0</v>
      </c>
      <c r="BK71" s="18">
        <f t="shared" ref="BK71:BK84" si="381">ROUND(BJ71/4,0)</f>
        <v>0</v>
      </c>
      <c r="BL71" s="18">
        <f t="shared" ref="BL71:BL84" si="382">BK71</f>
        <v>0</v>
      </c>
      <c r="BM71" s="18">
        <f t="shared" ref="BM71:BM84" si="383">BK71</f>
        <v>0</v>
      </c>
      <c r="BN71" s="85">
        <f t="shared" ref="BN71:BN84" si="384">BJ71-BK71-BL71-BM71</f>
        <v>0</v>
      </c>
      <c r="BO71" s="147">
        <v>0</v>
      </c>
      <c r="BP71" s="64">
        <f t="shared" ref="BP71:BP85" si="385">ROUND(BO71/4,0)</f>
        <v>0</v>
      </c>
      <c r="BQ71" s="64">
        <f t="shared" ref="BQ71:BQ85" si="386">BP71</f>
        <v>0</v>
      </c>
      <c r="BR71" s="64">
        <f t="shared" ref="BR71:BR85" si="387">BP71</f>
        <v>0</v>
      </c>
      <c r="BS71" s="64">
        <f t="shared" ref="BS71:BS85" si="388">BO71-BP71-BQ71-BR71</f>
        <v>0</v>
      </c>
      <c r="BT71" s="64">
        <f t="shared" si="136"/>
        <v>0</v>
      </c>
      <c r="BU71" s="64">
        <f t="shared" si="187"/>
        <v>0</v>
      </c>
      <c r="BV71" s="64">
        <f t="shared" si="188"/>
        <v>0</v>
      </c>
      <c r="BW71" s="64">
        <f t="shared" si="189"/>
        <v>0</v>
      </c>
      <c r="BX71" s="64">
        <f t="shared" si="190"/>
        <v>0</v>
      </c>
      <c r="BY71" s="64">
        <f t="shared" ref="BY71:BY84" si="389">BO71-BT71</f>
        <v>0</v>
      </c>
      <c r="BZ71" s="64">
        <f t="shared" ref="BZ71:BZ84" si="390">ROUND(BY71/4,0)</f>
        <v>0</v>
      </c>
      <c r="CA71" s="64">
        <f t="shared" ref="CA71:CA84" si="391">BZ71</f>
        <v>0</v>
      </c>
      <c r="CB71" s="64">
        <f t="shared" ref="CB71:CB84" si="392">BZ71</f>
        <v>0</v>
      </c>
      <c r="CC71" s="148">
        <f t="shared" ref="CC71:CC84" si="393">BY71-BZ71-CA71-CB71</f>
        <v>0</v>
      </c>
      <c r="CD71" s="147">
        <v>0</v>
      </c>
      <c r="CE71" s="64">
        <f t="shared" ref="CE71:CE85" si="394">ROUND(CD71/4,0)</f>
        <v>0</v>
      </c>
      <c r="CF71" s="64">
        <f t="shared" ref="CF71:CF85" si="395">CE71</f>
        <v>0</v>
      </c>
      <c r="CG71" s="64">
        <f t="shared" ref="CG71:CG85" si="396">CE71</f>
        <v>0</v>
      </c>
      <c r="CH71" s="64">
        <f t="shared" ref="CH71:CH85" si="397">CD71-CE71-CF71-CG71</f>
        <v>0</v>
      </c>
      <c r="CI71" s="64">
        <f t="shared" si="143"/>
        <v>0</v>
      </c>
      <c r="CJ71" s="64">
        <f t="shared" si="144"/>
        <v>0</v>
      </c>
      <c r="CK71" s="64">
        <f t="shared" si="145"/>
        <v>0</v>
      </c>
      <c r="CL71" s="64">
        <f t="shared" si="146"/>
        <v>0</v>
      </c>
      <c r="CM71" s="64">
        <f t="shared" si="147"/>
        <v>0</v>
      </c>
      <c r="CN71" s="64">
        <f t="shared" ref="CN71:CN84" si="398">CD71-CI71</f>
        <v>0</v>
      </c>
      <c r="CO71" s="64">
        <f t="shared" ref="CO71:CO84" si="399">ROUND(CN71/4,0)</f>
        <v>0</v>
      </c>
      <c r="CP71" s="64">
        <f t="shared" ref="CP71:CP84" si="400">CO71</f>
        <v>0</v>
      </c>
      <c r="CQ71" s="64">
        <f t="shared" ref="CQ71:CQ84" si="401">CO71</f>
        <v>0</v>
      </c>
      <c r="CR71" s="148">
        <f t="shared" ref="CR71:CR84" si="402">CN71-CO71-CP71-CQ71</f>
        <v>0</v>
      </c>
      <c r="CS71" s="147">
        <v>0</v>
      </c>
      <c r="CT71" s="64">
        <f t="shared" ref="CT71:CT85" si="403">ROUND(CS71/4,0)</f>
        <v>0</v>
      </c>
      <c r="CU71" s="64">
        <f t="shared" ref="CU71:CU85" si="404">CT71</f>
        <v>0</v>
      </c>
      <c r="CV71" s="64">
        <f t="shared" ref="CV71:CV85" si="405">CT71</f>
        <v>0</v>
      </c>
      <c r="CW71" s="64">
        <f t="shared" ref="CW71:CW85" si="406">CS71-CT71-CU71-CV71</f>
        <v>0</v>
      </c>
      <c r="CX71" s="64">
        <f t="shared" si="148"/>
        <v>0</v>
      </c>
      <c r="CY71" s="64">
        <f t="shared" si="149"/>
        <v>0</v>
      </c>
      <c r="CZ71" s="64">
        <f t="shared" si="150"/>
        <v>0</v>
      </c>
      <c r="DA71" s="64">
        <f t="shared" si="151"/>
        <v>0</v>
      </c>
      <c r="DB71" s="64">
        <f t="shared" si="152"/>
        <v>0</v>
      </c>
      <c r="DC71" s="64">
        <f t="shared" ref="DC71:DC84" si="407">CS71-CX71</f>
        <v>0</v>
      </c>
      <c r="DD71" s="64">
        <f t="shared" ref="DD71:DD84" si="408">ROUND(DC71/4,0)</f>
        <v>0</v>
      </c>
      <c r="DE71" s="64">
        <f t="shared" ref="DE71:DE84" si="409">DD71</f>
        <v>0</v>
      </c>
      <c r="DF71" s="64">
        <f t="shared" ref="DF71:DF84" si="410">DD71</f>
        <v>0</v>
      </c>
      <c r="DG71" s="148">
        <f t="shared" ref="DG71:DG84" si="411">DC71-DD71-DE71-DF71</f>
        <v>0</v>
      </c>
      <c r="DH71" s="147">
        <v>0</v>
      </c>
      <c r="DI71" s="64">
        <f t="shared" ref="DI71:DI85" si="412">ROUND(DH71/4,0)</f>
        <v>0</v>
      </c>
      <c r="DJ71" s="64">
        <f t="shared" ref="DJ71:DJ85" si="413">DI71</f>
        <v>0</v>
      </c>
      <c r="DK71" s="64">
        <f t="shared" ref="DK71:DK85" si="414">DI71</f>
        <v>0</v>
      </c>
      <c r="DL71" s="64">
        <f t="shared" ref="DL71:DL85" si="415">DH71-DI71-DJ71-DK71</f>
        <v>0</v>
      </c>
      <c r="DM71" s="64">
        <f t="shared" si="153"/>
        <v>0</v>
      </c>
      <c r="DN71" s="64">
        <f t="shared" si="154"/>
        <v>0</v>
      </c>
      <c r="DO71" s="64">
        <f t="shared" si="155"/>
        <v>0</v>
      </c>
      <c r="DP71" s="64">
        <f t="shared" si="156"/>
        <v>0</v>
      </c>
      <c r="DQ71" s="64">
        <f t="shared" si="157"/>
        <v>0</v>
      </c>
      <c r="DR71" s="64">
        <f t="shared" ref="DR71:DR84" si="416">DH71-DM71</f>
        <v>0</v>
      </c>
      <c r="DS71" s="64">
        <f t="shared" ref="DS71:DS84" si="417">ROUND(DR71/4,0)</f>
        <v>0</v>
      </c>
      <c r="DT71" s="64">
        <f t="shared" ref="DT71:DT84" si="418">DS71</f>
        <v>0</v>
      </c>
      <c r="DU71" s="64">
        <f t="shared" ref="DU71:DU84" si="419">DS71</f>
        <v>0</v>
      </c>
      <c r="DV71" s="148">
        <f t="shared" ref="DV71:DV84" si="420">DR71-DS71-DT71-DU71</f>
        <v>0</v>
      </c>
      <c r="DW71" s="147">
        <v>0</v>
      </c>
      <c r="DX71" s="64">
        <f t="shared" ref="DX71:DX85" si="421">ROUND(DW71/4,0)</f>
        <v>0</v>
      </c>
      <c r="DY71" s="64">
        <f t="shared" ref="DY71:DY85" si="422">DX71</f>
        <v>0</v>
      </c>
      <c r="DZ71" s="64">
        <f t="shared" ref="DZ71:DZ85" si="423">DX71</f>
        <v>0</v>
      </c>
      <c r="EA71" s="64">
        <f t="shared" ref="EA71:EA85" si="424">DW71-DX71-DY71-DZ71</f>
        <v>0</v>
      </c>
      <c r="EB71" s="64">
        <f t="shared" si="158"/>
        <v>0</v>
      </c>
      <c r="EC71" s="64">
        <f t="shared" si="159"/>
        <v>0</v>
      </c>
      <c r="ED71" s="64">
        <f t="shared" si="160"/>
        <v>0</v>
      </c>
      <c r="EE71" s="64">
        <f t="shared" si="161"/>
        <v>0</v>
      </c>
      <c r="EF71" s="64">
        <f t="shared" si="162"/>
        <v>0</v>
      </c>
      <c r="EG71" s="64">
        <f t="shared" ref="EG71:EG84" si="425">DW71-EB71</f>
        <v>0</v>
      </c>
      <c r="EH71" s="64">
        <f t="shared" ref="EH71:EH84" si="426">ROUND(EG71/4,0)</f>
        <v>0</v>
      </c>
      <c r="EI71" s="64">
        <f t="shared" ref="EI71:EI84" si="427">EH71</f>
        <v>0</v>
      </c>
      <c r="EJ71" s="64">
        <f t="shared" ref="EJ71:EJ84" si="428">EH71</f>
        <v>0</v>
      </c>
      <c r="EK71" s="148">
        <f t="shared" ref="EK71:EK84" si="429">EG71-EH71-EI71-EJ71</f>
        <v>0</v>
      </c>
      <c r="EL71" s="147">
        <v>0</v>
      </c>
      <c r="EM71" s="64">
        <f t="shared" ref="EM71:EM85" si="430">ROUND(EL71/4,0)</f>
        <v>0</v>
      </c>
      <c r="EN71" s="64">
        <f t="shared" ref="EN71:EN85" si="431">EM71</f>
        <v>0</v>
      </c>
      <c r="EO71" s="64">
        <f t="shared" ref="EO71:EO85" si="432">EM71</f>
        <v>0</v>
      </c>
      <c r="EP71" s="64">
        <f t="shared" ref="EP71:EP85" si="433">EL71-EM71-EN71-EO71</f>
        <v>0</v>
      </c>
      <c r="EQ71" s="64">
        <f t="shared" si="163"/>
        <v>0</v>
      </c>
      <c r="ER71" s="64">
        <f t="shared" si="164"/>
        <v>0</v>
      </c>
      <c r="ES71" s="64">
        <f t="shared" si="165"/>
        <v>0</v>
      </c>
      <c r="ET71" s="64">
        <f t="shared" si="166"/>
        <v>0</v>
      </c>
      <c r="EU71" s="64">
        <f t="shared" si="167"/>
        <v>0</v>
      </c>
      <c r="EV71" s="64">
        <f t="shared" ref="EV71:EV84" si="434">EL71-EQ71</f>
        <v>0</v>
      </c>
      <c r="EW71" s="64">
        <f t="shared" ref="EW71:EW84" si="435">ROUND(EV71/4,0)</f>
        <v>0</v>
      </c>
      <c r="EX71" s="64">
        <f t="shared" ref="EX71:EX84" si="436">EW71</f>
        <v>0</v>
      </c>
      <c r="EY71" s="64">
        <f t="shared" ref="EY71:EY84" si="437">EW71</f>
        <v>0</v>
      </c>
      <c r="EZ71" s="148">
        <f t="shared" ref="EZ71:EZ84" si="438">EV71-EW71-EX71-EY71</f>
        <v>0</v>
      </c>
      <c r="FA71" s="147">
        <v>0</v>
      </c>
      <c r="FB71" s="64">
        <f t="shared" ref="FB71:FB85" si="439">ROUND(FA71/4,0)</f>
        <v>0</v>
      </c>
      <c r="FC71" s="64">
        <f t="shared" ref="FC71:FC85" si="440">FB71</f>
        <v>0</v>
      </c>
      <c r="FD71" s="64">
        <f t="shared" ref="FD71:FD85" si="441">FB71</f>
        <v>0</v>
      </c>
      <c r="FE71" s="64">
        <f t="shared" ref="FE71:FE85" si="442">FA71-FB71-FC71-FD71</f>
        <v>0</v>
      </c>
      <c r="FF71" s="64">
        <f t="shared" si="168"/>
        <v>0</v>
      </c>
      <c r="FG71" s="64">
        <f t="shared" si="169"/>
        <v>0</v>
      </c>
      <c r="FH71" s="64">
        <f t="shared" si="170"/>
        <v>0</v>
      </c>
      <c r="FI71" s="64">
        <f t="shared" si="171"/>
        <v>0</v>
      </c>
      <c r="FJ71" s="64">
        <f t="shared" si="172"/>
        <v>0</v>
      </c>
      <c r="FK71" s="64">
        <f t="shared" ref="FK71:FK84" si="443">FA71-FF71</f>
        <v>0</v>
      </c>
      <c r="FL71" s="64">
        <f t="shared" ref="FL71:FL84" si="444">ROUND(FK71/4,0)</f>
        <v>0</v>
      </c>
      <c r="FM71" s="64">
        <f t="shared" ref="FM71:FM84" si="445">FL71</f>
        <v>0</v>
      </c>
      <c r="FN71" s="64">
        <f t="shared" ref="FN71:FN84" si="446">FL71</f>
        <v>0</v>
      </c>
      <c r="FO71" s="148">
        <f t="shared" ref="FO71:FO84" si="447">FK71-FL71-FM71-FN71</f>
        <v>0</v>
      </c>
      <c r="FP71" s="147">
        <v>0</v>
      </c>
      <c r="FQ71" s="64">
        <f t="shared" ref="FQ71:FQ85" si="448">ROUND(FP71/4,0)</f>
        <v>0</v>
      </c>
      <c r="FR71" s="64">
        <f t="shared" ref="FR71:FR85" si="449">FQ71</f>
        <v>0</v>
      </c>
      <c r="FS71" s="64">
        <f t="shared" ref="FS71:FS85" si="450">FQ71</f>
        <v>0</v>
      </c>
      <c r="FT71" s="64">
        <f t="shared" ref="FT71:FT85" si="451">FP71-FQ71-FR71-FS71</f>
        <v>0</v>
      </c>
      <c r="FU71" s="64">
        <f t="shared" si="173"/>
        <v>0</v>
      </c>
      <c r="FV71" s="64">
        <f t="shared" si="174"/>
        <v>0</v>
      </c>
      <c r="FW71" s="64">
        <f t="shared" si="175"/>
        <v>0</v>
      </c>
      <c r="FX71" s="64">
        <f t="shared" si="176"/>
        <v>0</v>
      </c>
      <c r="FY71" s="64">
        <f t="shared" si="177"/>
        <v>0</v>
      </c>
      <c r="FZ71" s="64">
        <f t="shared" ref="FZ71:FZ84" si="452">FP71-FU71</f>
        <v>0</v>
      </c>
      <c r="GA71" s="64">
        <f t="shared" ref="GA71:GA84" si="453">ROUND(FZ71/4,0)</f>
        <v>0</v>
      </c>
      <c r="GB71" s="64">
        <f t="shared" ref="GB71:GB84" si="454">GA71</f>
        <v>0</v>
      </c>
      <c r="GC71" s="64">
        <f t="shared" ref="GC71:GC84" si="455">GA71</f>
        <v>0</v>
      </c>
      <c r="GD71" s="148">
        <f t="shared" ref="GD71:GD84" si="456">FZ71-GA71-GB71-GC71</f>
        <v>0</v>
      </c>
      <c r="GE71" s="147">
        <v>0</v>
      </c>
      <c r="GF71" s="64">
        <f t="shared" ref="GF71:GF85" si="457">ROUND(GE71/4,0)</f>
        <v>0</v>
      </c>
      <c r="GG71" s="64">
        <f t="shared" ref="GG71:GG85" si="458">GF71</f>
        <v>0</v>
      </c>
      <c r="GH71" s="64">
        <f t="shared" ref="GH71:GH85" si="459">GF71</f>
        <v>0</v>
      </c>
      <c r="GI71" s="64">
        <f t="shared" ref="GI71:GI85" si="460">GE71-GF71-GG71-GH71</f>
        <v>0</v>
      </c>
      <c r="GJ71" s="64">
        <f t="shared" si="178"/>
        <v>0</v>
      </c>
      <c r="GK71" s="64">
        <f t="shared" si="179"/>
        <v>0</v>
      </c>
      <c r="GL71" s="64">
        <f t="shared" si="180"/>
        <v>0</v>
      </c>
      <c r="GM71" s="64">
        <f t="shared" si="181"/>
        <v>0</v>
      </c>
      <c r="GN71" s="64">
        <f t="shared" si="182"/>
        <v>0</v>
      </c>
      <c r="GO71" s="64">
        <f t="shared" ref="GO71:GO84" si="461">GE71-GJ71</f>
        <v>0</v>
      </c>
      <c r="GP71" s="64">
        <f t="shared" ref="GP71:GP84" si="462">ROUND(GO71/4,0)</f>
        <v>0</v>
      </c>
      <c r="GQ71" s="64">
        <f t="shared" ref="GQ71:GQ84" si="463">GP71</f>
        <v>0</v>
      </c>
      <c r="GR71" s="64">
        <f t="shared" ref="GR71:GR84" si="464">GP71</f>
        <v>0</v>
      </c>
      <c r="GS71" s="148">
        <f t="shared" ref="GS71:GS84" si="465">GO71-GP71-GQ71-GR71</f>
        <v>0</v>
      </c>
    </row>
    <row r="72" spans="1:201" x14ac:dyDescent="0.2">
      <c r="A72" s="104">
        <v>66</v>
      </c>
      <c r="B72" s="8" t="s">
        <v>78</v>
      </c>
      <c r="C72" s="71">
        <v>441457</v>
      </c>
      <c r="D72" s="71">
        <v>381037</v>
      </c>
      <c r="E72" s="71">
        <f t="shared" si="347"/>
        <v>0.53672975122006972</v>
      </c>
      <c r="F72" s="105">
        <f t="shared" si="348"/>
        <v>0.46327024877993028</v>
      </c>
      <c r="G72" s="147">
        <v>0</v>
      </c>
      <c r="H72" s="64">
        <f t="shared" si="349"/>
        <v>0</v>
      </c>
      <c r="I72" s="64">
        <f t="shared" si="350"/>
        <v>0</v>
      </c>
      <c r="J72" s="64">
        <f t="shared" si="351"/>
        <v>0</v>
      </c>
      <c r="K72" s="64">
        <f t="shared" si="352"/>
        <v>0</v>
      </c>
      <c r="L72" s="64">
        <f t="shared" ref="L72:L85" si="466">ROUND(G72*E72,0)</f>
        <v>0</v>
      </c>
      <c r="M72" s="64">
        <f t="shared" ref="M72:M85" si="467">ROUND(L72/4,0)</f>
        <v>0</v>
      </c>
      <c r="N72" s="64">
        <f t="shared" ref="N72:N85" si="468">M72</f>
        <v>0</v>
      </c>
      <c r="O72" s="64">
        <f t="shared" ref="O72:O85" si="469">M72</f>
        <v>0</v>
      </c>
      <c r="P72" s="64">
        <f t="shared" ref="P72:P85" si="470">L72-M72-N72-O72</f>
        <v>0</v>
      </c>
      <c r="Q72" s="64">
        <f t="shared" si="353"/>
        <v>0</v>
      </c>
      <c r="R72" s="64">
        <f t="shared" si="354"/>
        <v>0</v>
      </c>
      <c r="S72" s="64">
        <f t="shared" si="355"/>
        <v>0</v>
      </c>
      <c r="T72" s="64">
        <f t="shared" si="356"/>
        <v>0</v>
      </c>
      <c r="U72" s="148">
        <f t="shared" si="357"/>
        <v>0</v>
      </c>
      <c r="V72" s="147">
        <v>0</v>
      </c>
      <c r="W72" s="64">
        <f t="shared" si="358"/>
        <v>0</v>
      </c>
      <c r="X72" s="64">
        <f t="shared" si="359"/>
        <v>0</v>
      </c>
      <c r="Y72" s="64">
        <f t="shared" si="360"/>
        <v>0</v>
      </c>
      <c r="Z72" s="64">
        <f t="shared" si="361"/>
        <v>0</v>
      </c>
      <c r="AA72" s="64">
        <f t="shared" ref="AA72:AA85" si="471">ROUND(V72*E72,0)</f>
        <v>0</v>
      </c>
      <c r="AB72" s="64">
        <f t="shared" ref="AB72:AB85" si="472">ROUND(AA72/4,0)</f>
        <v>0</v>
      </c>
      <c r="AC72" s="64">
        <f t="shared" ref="AC72:AC85" si="473">AB72</f>
        <v>0</v>
      </c>
      <c r="AD72" s="64">
        <f t="shared" ref="AD72:AD85" si="474">AB72</f>
        <v>0</v>
      </c>
      <c r="AE72" s="64">
        <f t="shared" ref="AE72:AE85" si="475">AA72-AB72-AC72-AD72</f>
        <v>0</v>
      </c>
      <c r="AF72" s="64">
        <f t="shared" si="362"/>
        <v>0</v>
      </c>
      <c r="AG72" s="64">
        <f t="shared" si="363"/>
        <v>0</v>
      </c>
      <c r="AH72" s="64">
        <f t="shared" si="364"/>
        <v>0</v>
      </c>
      <c r="AI72" s="64">
        <f t="shared" si="365"/>
        <v>0</v>
      </c>
      <c r="AJ72" s="148">
        <f t="shared" si="366"/>
        <v>0</v>
      </c>
      <c r="AK72" s="147">
        <v>0</v>
      </c>
      <c r="AL72" s="64">
        <f t="shared" si="367"/>
        <v>0</v>
      </c>
      <c r="AM72" s="64">
        <f t="shared" si="368"/>
        <v>0</v>
      </c>
      <c r="AN72" s="64">
        <f t="shared" si="369"/>
        <v>0</v>
      </c>
      <c r="AO72" s="64">
        <f t="shared" si="370"/>
        <v>0</v>
      </c>
      <c r="AP72" s="64">
        <f t="shared" ref="AP72:AP84" si="476">ROUND(AK72*E72,0)</f>
        <v>0</v>
      </c>
      <c r="AQ72" s="64">
        <f t="shared" ref="AQ72:AQ85" si="477">ROUND(AP72/4,0)</f>
        <v>0</v>
      </c>
      <c r="AR72" s="64">
        <f t="shared" ref="AR72:AR85" si="478">AQ72</f>
        <v>0</v>
      </c>
      <c r="AS72" s="64">
        <f t="shared" ref="AS72:AS85" si="479">AQ72</f>
        <v>0</v>
      </c>
      <c r="AT72" s="64">
        <f t="shared" ref="AT72:AT85" si="480">AP72-AQ72-AR72-AS72</f>
        <v>0</v>
      </c>
      <c r="AU72" s="64">
        <f t="shared" si="371"/>
        <v>0</v>
      </c>
      <c r="AV72" s="64">
        <f t="shared" si="372"/>
        <v>0</v>
      </c>
      <c r="AW72" s="64">
        <f t="shared" si="373"/>
        <v>0</v>
      </c>
      <c r="AX72" s="64">
        <f t="shared" si="374"/>
        <v>0</v>
      </c>
      <c r="AY72" s="148">
        <f t="shared" si="375"/>
        <v>0</v>
      </c>
      <c r="AZ72" s="147">
        <v>0</v>
      </c>
      <c r="BA72" s="64">
        <f t="shared" si="376"/>
        <v>0</v>
      </c>
      <c r="BB72" s="64">
        <f t="shared" si="377"/>
        <v>0</v>
      </c>
      <c r="BC72" s="64">
        <f t="shared" si="378"/>
        <v>0</v>
      </c>
      <c r="BD72" s="64">
        <f t="shared" si="379"/>
        <v>0</v>
      </c>
      <c r="BE72" s="18">
        <f t="shared" ref="BE72:BE84" si="481">ROUND(AZ72*T72,0)</f>
        <v>0</v>
      </c>
      <c r="BF72" s="18">
        <f t="shared" ref="BF72:BF85" si="482">ROUND(BE72/4,0)</f>
        <v>0</v>
      </c>
      <c r="BG72" s="18">
        <f t="shared" ref="BG72:BG85" si="483">BF72</f>
        <v>0</v>
      </c>
      <c r="BH72" s="18">
        <f t="shared" ref="BH72:BH85" si="484">BF72</f>
        <v>0</v>
      </c>
      <c r="BI72" s="18">
        <f t="shared" ref="BI72:BI85" si="485">BE72-BF72-BG72-BH72</f>
        <v>0</v>
      </c>
      <c r="BJ72" s="18">
        <f t="shared" si="380"/>
        <v>0</v>
      </c>
      <c r="BK72" s="18">
        <f t="shared" si="381"/>
        <v>0</v>
      </c>
      <c r="BL72" s="18">
        <f t="shared" si="382"/>
        <v>0</v>
      </c>
      <c r="BM72" s="18">
        <f t="shared" si="383"/>
        <v>0</v>
      </c>
      <c r="BN72" s="85">
        <f t="shared" si="384"/>
        <v>0</v>
      </c>
      <c r="BO72" s="147">
        <v>0</v>
      </c>
      <c r="BP72" s="64">
        <f t="shared" si="385"/>
        <v>0</v>
      </c>
      <c r="BQ72" s="64">
        <f t="shared" si="386"/>
        <v>0</v>
      </c>
      <c r="BR72" s="64">
        <f t="shared" si="387"/>
        <v>0</v>
      </c>
      <c r="BS72" s="64">
        <f t="shared" si="388"/>
        <v>0</v>
      </c>
      <c r="BT72" s="64">
        <f t="shared" ref="BT72:BT84" si="486">ROUND(BO72*E72,0)</f>
        <v>0</v>
      </c>
      <c r="BU72" s="64">
        <f t="shared" ref="BU72:BU85" si="487">ROUND(BT72/4,0)</f>
        <v>0</v>
      </c>
      <c r="BV72" s="64">
        <f t="shared" ref="BV72:BV85" si="488">BU72</f>
        <v>0</v>
      </c>
      <c r="BW72" s="64">
        <f t="shared" ref="BW72:BW85" si="489">BU72</f>
        <v>0</v>
      </c>
      <c r="BX72" s="64">
        <f t="shared" ref="BX72:BX85" si="490">BT72-BU72-BV72-BW72</f>
        <v>0</v>
      </c>
      <c r="BY72" s="64">
        <f t="shared" si="389"/>
        <v>0</v>
      </c>
      <c r="BZ72" s="64">
        <f t="shared" si="390"/>
        <v>0</v>
      </c>
      <c r="CA72" s="64">
        <f t="shared" si="391"/>
        <v>0</v>
      </c>
      <c r="CB72" s="64">
        <f t="shared" si="392"/>
        <v>0</v>
      </c>
      <c r="CC72" s="148">
        <f t="shared" si="393"/>
        <v>0</v>
      </c>
      <c r="CD72" s="147">
        <v>0</v>
      </c>
      <c r="CE72" s="64">
        <f t="shared" si="394"/>
        <v>0</v>
      </c>
      <c r="CF72" s="64">
        <f t="shared" si="395"/>
        <v>0</v>
      </c>
      <c r="CG72" s="64">
        <f t="shared" si="396"/>
        <v>0</v>
      </c>
      <c r="CH72" s="64">
        <f t="shared" si="397"/>
        <v>0</v>
      </c>
      <c r="CI72" s="64">
        <f t="shared" ref="CI72:CI85" si="491">ROUND(CD72*E72,0)</f>
        <v>0</v>
      </c>
      <c r="CJ72" s="64">
        <f t="shared" ref="CJ72:CJ85" si="492">ROUND(CI72/4,0)</f>
        <v>0</v>
      </c>
      <c r="CK72" s="64">
        <f t="shared" ref="CK72:CK85" si="493">CJ72</f>
        <v>0</v>
      </c>
      <c r="CL72" s="64">
        <f t="shared" ref="CL72:CL85" si="494">CJ72</f>
        <v>0</v>
      </c>
      <c r="CM72" s="64">
        <f t="shared" ref="CM72:CM85" si="495">CI72-CJ72-CK72-CL72</f>
        <v>0</v>
      </c>
      <c r="CN72" s="64">
        <f t="shared" si="398"/>
        <v>0</v>
      </c>
      <c r="CO72" s="64">
        <f t="shared" si="399"/>
        <v>0</v>
      </c>
      <c r="CP72" s="64">
        <f t="shared" si="400"/>
        <v>0</v>
      </c>
      <c r="CQ72" s="64">
        <f t="shared" si="401"/>
        <v>0</v>
      </c>
      <c r="CR72" s="148">
        <f t="shared" si="402"/>
        <v>0</v>
      </c>
      <c r="CS72" s="147">
        <v>0</v>
      </c>
      <c r="CT72" s="64">
        <f t="shared" si="403"/>
        <v>0</v>
      </c>
      <c r="CU72" s="64">
        <f t="shared" si="404"/>
        <v>0</v>
      </c>
      <c r="CV72" s="64">
        <f t="shared" si="405"/>
        <v>0</v>
      </c>
      <c r="CW72" s="64">
        <f t="shared" si="406"/>
        <v>0</v>
      </c>
      <c r="CX72" s="64">
        <f t="shared" ref="CX72:CX84" si="496">ROUND(CS72*E72,0)</f>
        <v>0</v>
      </c>
      <c r="CY72" s="64">
        <f t="shared" ref="CY72:CY85" si="497">ROUND(CX72/4,0)</f>
        <v>0</v>
      </c>
      <c r="CZ72" s="64">
        <f t="shared" ref="CZ72:CZ85" si="498">CY72</f>
        <v>0</v>
      </c>
      <c r="DA72" s="64">
        <f t="shared" ref="DA72:DA85" si="499">CY72</f>
        <v>0</v>
      </c>
      <c r="DB72" s="64">
        <f t="shared" ref="DB72:DB85" si="500">CX72-CY72-CZ72-DA72</f>
        <v>0</v>
      </c>
      <c r="DC72" s="64">
        <f t="shared" si="407"/>
        <v>0</v>
      </c>
      <c r="DD72" s="64">
        <f t="shared" si="408"/>
        <v>0</v>
      </c>
      <c r="DE72" s="64">
        <f t="shared" si="409"/>
        <v>0</v>
      </c>
      <c r="DF72" s="64">
        <f t="shared" si="410"/>
        <v>0</v>
      </c>
      <c r="DG72" s="148">
        <f t="shared" si="411"/>
        <v>0</v>
      </c>
      <c r="DH72" s="147">
        <v>0</v>
      </c>
      <c r="DI72" s="64">
        <f t="shared" si="412"/>
        <v>0</v>
      </c>
      <c r="DJ72" s="64">
        <f t="shared" si="413"/>
        <v>0</v>
      </c>
      <c r="DK72" s="64">
        <f t="shared" si="414"/>
        <v>0</v>
      </c>
      <c r="DL72" s="64">
        <f t="shared" si="415"/>
        <v>0</v>
      </c>
      <c r="DM72" s="64">
        <f t="shared" ref="DM72:DM85" si="501">ROUND(DH72*E72,0)</f>
        <v>0</v>
      </c>
      <c r="DN72" s="64">
        <f t="shared" ref="DN72:DN85" si="502">ROUND(DM72/4,0)</f>
        <v>0</v>
      </c>
      <c r="DO72" s="64">
        <f t="shared" ref="DO72:DO85" si="503">DN72</f>
        <v>0</v>
      </c>
      <c r="DP72" s="64">
        <f t="shared" ref="DP72:DP85" si="504">DN72</f>
        <v>0</v>
      </c>
      <c r="DQ72" s="64">
        <f t="shared" ref="DQ72:DQ85" si="505">DM72-DN72-DO72-DP72</f>
        <v>0</v>
      </c>
      <c r="DR72" s="64">
        <f t="shared" si="416"/>
        <v>0</v>
      </c>
      <c r="DS72" s="64">
        <f t="shared" si="417"/>
        <v>0</v>
      </c>
      <c r="DT72" s="64">
        <f t="shared" si="418"/>
        <v>0</v>
      </c>
      <c r="DU72" s="64">
        <f t="shared" si="419"/>
        <v>0</v>
      </c>
      <c r="DV72" s="148">
        <f t="shared" si="420"/>
        <v>0</v>
      </c>
      <c r="DW72" s="147">
        <v>0</v>
      </c>
      <c r="DX72" s="64">
        <f t="shared" si="421"/>
        <v>0</v>
      </c>
      <c r="DY72" s="64">
        <f t="shared" si="422"/>
        <v>0</v>
      </c>
      <c r="DZ72" s="64">
        <f t="shared" si="423"/>
        <v>0</v>
      </c>
      <c r="EA72" s="64">
        <f t="shared" si="424"/>
        <v>0</v>
      </c>
      <c r="EB72" s="64">
        <f t="shared" ref="EB72:EB84" si="506">ROUND(DW72*E72,0)</f>
        <v>0</v>
      </c>
      <c r="EC72" s="64">
        <f t="shared" ref="EC72:EC85" si="507">ROUND(EB72/4,0)</f>
        <v>0</v>
      </c>
      <c r="ED72" s="64">
        <f t="shared" ref="ED72:ED85" si="508">EC72</f>
        <v>0</v>
      </c>
      <c r="EE72" s="64">
        <f t="shared" ref="EE72:EE85" si="509">EC72</f>
        <v>0</v>
      </c>
      <c r="EF72" s="64">
        <f t="shared" ref="EF72:EF85" si="510">EB72-EC72-ED72-EE72</f>
        <v>0</v>
      </c>
      <c r="EG72" s="64">
        <f t="shared" si="425"/>
        <v>0</v>
      </c>
      <c r="EH72" s="64">
        <f t="shared" si="426"/>
        <v>0</v>
      </c>
      <c r="EI72" s="64">
        <f t="shared" si="427"/>
        <v>0</v>
      </c>
      <c r="EJ72" s="64">
        <f t="shared" si="428"/>
        <v>0</v>
      </c>
      <c r="EK72" s="148">
        <f t="shared" si="429"/>
        <v>0</v>
      </c>
      <c r="EL72" s="147">
        <v>0</v>
      </c>
      <c r="EM72" s="64">
        <f t="shared" si="430"/>
        <v>0</v>
      </c>
      <c r="EN72" s="64">
        <f t="shared" si="431"/>
        <v>0</v>
      </c>
      <c r="EO72" s="64">
        <f t="shared" si="432"/>
        <v>0</v>
      </c>
      <c r="EP72" s="64">
        <f t="shared" si="433"/>
        <v>0</v>
      </c>
      <c r="EQ72" s="64">
        <f t="shared" ref="EQ72:EQ85" si="511">ROUND(EL72*E72,0)</f>
        <v>0</v>
      </c>
      <c r="ER72" s="64">
        <f t="shared" ref="ER72:ER85" si="512">ROUND(EQ72/4,0)</f>
        <v>0</v>
      </c>
      <c r="ES72" s="64">
        <f t="shared" ref="ES72:ES85" si="513">ER72</f>
        <v>0</v>
      </c>
      <c r="ET72" s="64">
        <f t="shared" ref="ET72:ET85" si="514">ER72</f>
        <v>0</v>
      </c>
      <c r="EU72" s="64">
        <f t="shared" ref="EU72:EU85" si="515">EQ72-ER72-ES72-ET72</f>
        <v>0</v>
      </c>
      <c r="EV72" s="64">
        <f t="shared" si="434"/>
        <v>0</v>
      </c>
      <c r="EW72" s="64">
        <f t="shared" si="435"/>
        <v>0</v>
      </c>
      <c r="EX72" s="64">
        <f t="shared" si="436"/>
        <v>0</v>
      </c>
      <c r="EY72" s="64">
        <f t="shared" si="437"/>
        <v>0</v>
      </c>
      <c r="EZ72" s="148">
        <f t="shared" si="438"/>
        <v>0</v>
      </c>
      <c r="FA72" s="147">
        <v>0</v>
      </c>
      <c r="FB72" s="64">
        <f t="shared" si="439"/>
        <v>0</v>
      </c>
      <c r="FC72" s="64">
        <f t="shared" si="440"/>
        <v>0</v>
      </c>
      <c r="FD72" s="64">
        <f t="shared" si="441"/>
        <v>0</v>
      </c>
      <c r="FE72" s="64">
        <f t="shared" si="442"/>
        <v>0</v>
      </c>
      <c r="FF72" s="64">
        <f t="shared" ref="FF72:FF85" si="516">ROUND(FA72*E72,0)</f>
        <v>0</v>
      </c>
      <c r="FG72" s="64">
        <f t="shared" ref="FG72:FG85" si="517">ROUND(FF72/4,0)</f>
        <v>0</v>
      </c>
      <c r="FH72" s="64">
        <f t="shared" ref="FH72:FH85" si="518">FG72</f>
        <v>0</v>
      </c>
      <c r="FI72" s="64">
        <f t="shared" ref="FI72:FI85" si="519">FG72</f>
        <v>0</v>
      </c>
      <c r="FJ72" s="64">
        <f t="shared" ref="FJ72:FJ85" si="520">FF72-FG72-FH72-FI72</f>
        <v>0</v>
      </c>
      <c r="FK72" s="64">
        <f t="shared" si="443"/>
        <v>0</v>
      </c>
      <c r="FL72" s="64">
        <f t="shared" si="444"/>
        <v>0</v>
      </c>
      <c r="FM72" s="64">
        <f t="shared" si="445"/>
        <v>0</v>
      </c>
      <c r="FN72" s="64">
        <f t="shared" si="446"/>
        <v>0</v>
      </c>
      <c r="FO72" s="148">
        <f t="shared" si="447"/>
        <v>0</v>
      </c>
      <c r="FP72" s="147">
        <v>0</v>
      </c>
      <c r="FQ72" s="64">
        <f t="shared" si="448"/>
        <v>0</v>
      </c>
      <c r="FR72" s="64">
        <f t="shared" si="449"/>
        <v>0</v>
      </c>
      <c r="FS72" s="64">
        <f t="shared" si="450"/>
        <v>0</v>
      </c>
      <c r="FT72" s="64">
        <f t="shared" si="451"/>
        <v>0</v>
      </c>
      <c r="FU72" s="64">
        <f t="shared" ref="FU72:FU84" si="521">ROUND(FP72*E72,0)</f>
        <v>0</v>
      </c>
      <c r="FV72" s="64">
        <f t="shared" ref="FV72:FV85" si="522">ROUND(FU72/4,0)</f>
        <v>0</v>
      </c>
      <c r="FW72" s="64">
        <f t="shared" ref="FW72:FW85" si="523">FV72</f>
        <v>0</v>
      </c>
      <c r="FX72" s="64">
        <f t="shared" ref="FX72:FX85" si="524">FV72</f>
        <v>0</v>
      </c>
      <c r="FY72" s="64">
        <f t="shared" ref="FY72:FY85" si="525">FU72-FV72-FW72-FX72</f>
        <v>0</v>
      </c>
      <c r="FZ72" s="64">
        <f t="shared" si="452"/>
        <v>0</v>
      </c>
      <c r="GA72" s="64">
        <f t="shared" si="453"/>
        <v>0</v>
      </c>
      <c r="GB72" s="64">
        <f t="shared" si="454"/>
        <v>0</v>
      </c>
      <c r="GC72" s="64">
        <f t="shared" si="455"/>
        <v>0</v>
      </c>
      <c r="GD72" s="148">
        <f t="shared" si="456"/>
        <v>0</v>
      </c>
      <c r="GE72" s="147">
        <v>0</v>
      </c>
      <c r="GF72" s="64">
        <f t="shared" si="457"/>
        <v>0</v>
      </c>
      <c r="GG72" s="64">
        <f t="shared" si="458"/>
        <v>0</v>
      </c>
      <c r="GH72" s="64">
        <f t="shared" si="459"/>
        <v>0</v>
      </c>
      <c r="GI72" s="64">
        <f t="shared" si="460"/>
        <v>0</v>
      </c>
      <c r="GJ72" s="64">
        <f t="shared" ref="GJ72:GJ84" si="526">ROUND(GE72*E72,0)</f>
        <v>0</v>
      </c>
      <c r="GK72" s="64">
        <f t="shared" ref="GK72:GK85" si="527">ROUND(GJ72/4,0)</f>
        <v>0</v>
      </c>
      <c r="GL72" s="64">
        <f t="shared" ref="GL72:GL85" si="528">GK72</f>
        <v>0</v>
      </c>
      <c r="GM72" s="64">
        <f t="shared" ref="GM72:GM85" si="529">GK72</f>
        <v>0</v>
      </c>
      <c r="GN72" s="64">
        <f t="shared" ref="GN72:GN85" si="530">GJ72-GK72-GL72-GM72</f>
        <v>0</v>
      </c>
      <c r="GO72" s="64">
        <f t="shared" si="461"/>
        <v>0</v>
      </c>
      <c r="GP72" s="64">
        <f t="shared" si="462"/>
        <v>0</v>
      </c>
      <c r="GQ72" s="64">
        <f t="shared" si="463"/>
        <v>0</v>
      </c>
      <c r="GR72" s="64">
        <f t="shared" si="464"/>
        <v>0</v>
      </c>
      <c r="GS72" s="148">
        <f t="shared" si="465"/>
        <v>0</v>
      </c>
    </row>
    <row r="73" spans="1:201" x14ac:dyDescent="0.2">
      <c r="A73" s="104">
        <v>67</v>
      </c>
      <c r="B73" s="8" t="s">
        <v>58</v>
      </c>
      <c r="C73" s="71">
        <v>441457</v>
      </c>
      <c r="D73" s="71">
        <v>381037</v>
      </c>
      <c r="E73" s="71">
        <f t="shared" si="347"/>
        <v>0.53672975122006972</v>
      </c>
      <c r="F73" s="105">
        <f t="shared" si="348"/>
        <v>0.46327024877993028</v>
      </c>
      <c r="G73" s="147">
        <v>0</v>
      </c>
      <c r="H73" s="64">
        <f t="shared" si="349"/>
        <v>0</v>
      </c>
      <c r="I73" s="64">
        <f t="shared" si="350"/>
        <v>0</v>
      </c>
      <c r="J73" s="64">
        <f t="shared" si="351"/>
        <v>0</v>
      </c>
      <c r="K73" s="64">
        <f t="shared" si="352"/>
        <v>0</v>
      </c>
      <c r="L73" s="64">
        <f t="shared" si="466"/>
        <v>0</v>
      </c>
      <c r="M73" s="64">
        <f t="shared" si="467"/>
        <v>0</v>
      </c>
      <c r="N73" s="64">
        <f t="shared" si="468"/>
        <v>0</v>
      </c>
      <c r="O73" s="64">
        <f t="shared" si="469"/>
        <v>0</v>
      </c>
      <c r="P73" s="64">
        <f t="shared" si="470"/>
        <v>0</v>
      </c>
      <c r="Q73" s="64">
        <f t="shared" si="353"/>
        <v>0</v>
      </c>
      <c r="R73" s="64">
        <f t="shared" si="354"/>
        <v>0</v>
      </c>
      <c r="S73" s="64">
        <f t="shared" si="355"/>
        <v>0</v>
      </c>
      <c r="T73" s="64">
        <f t="shared" si="356"/>
        <v>0</v>
      </c>
      <c r="U73" s="148">
        <f t="shared" si="357"/>
        <v>0</v>
      </c>
      <c r="V73" s="147">
        <v>0</v>
      </c>
      <c r="W73" s="64">
        <f t="shared" si="358"/>
        <v>0</v>
      </c>
      <c r="X73" s="64">
        <f t="shared" si="359"/>
        <v>0</v>
      </c>
      <c r="Y73" s="64">
        <f t="shared" si="360"/>
        <v>0</v>
      </c>
      <c r="Z73" s="64">
        <f t="shared" si="361"/>
        <v>0</v>
      </c>
      <c r="AA73" s="64">
        <f t="shared" si="471"/>
        <v>0</v>
      </c>
      <c r="AB73" s="64">
        <f t="shared" si="472"/>
        <v>0</v>
      </c>
      <c r="AC73" s="64">
        <f t="shared" si="473"/>
        <v>0</v>
      </c>
      <c r="AD73" s="64">
        <f t="shared" si="474"/>
        <v>0</v>
      </c>
      <c r="AE73" s="64">
        <f t="shared" si="475"/>
        <v>0</v>
      </c>
      <c r="AF73" s="64">
        <f t="shared" si="362"/>
        <v>0</v>
      </c>
      <c r="AG73" s="64">
        <f t="shared" si="363"/>
        <v>0</v>
      </c>
      <c r="AH73" s="64">
        <f t="shared" si="364"/>
        <v>0</v>
      </c>
      <c r="AI73" s="64">
        <f t="shared" si="365"/>
        <v>0</v>
      </c>
      <c r="AJ73" s="148">
        <f t="shared" si="366"/>
        <v>0</v>
      </c>
      <c r="AK73" s="147">
        <v>0</v>
      </c>
      <c r="AL73" s="64">
        <f t="shared" si="367"/>
        <v>0</v>
      </c>
      <c r="AM73" s="64">
        <f t="shared" si="368"/>
        <v>0</v>
      </c>
      <c r="AN73" s="64">
        <f t="shared" si="369"/>
        <v>0</v>
      </c>
      <c r="AO73" s="64">
        <f t="shared" si="370"/>
        <v>0</v>
      </c>
      <c r="AP73" s="64">
        <f t="shared" si="476"/>
        <v>0</v>
      </c>
      <c r="AQ73" s="64">
        <f t="shared" si="477"/>
        <v>0</v>
      </c>
      <c r="AR73" s="64">
        <f t="shared" si="478"/>
        <v>0</v>
      </c>
      <c r="AS73" s="64">
        <f t="shared" si="479"/>
        <v>0</v>
      </c>
      <c r="AT73" s="64">
        <f t="shared" si="480"/>
        <v>0</v>
      </c>
      <c r="AU73" s="64">
        <f t="shared" si="371"/>
        <v>0</v>
      </c>
      <c r="AV73" s="64">
        <f t="shared" si="372"/>
        <v>0</v>
      </c>
      <c r="AW73" s="64">
        <f t="shared" si="373"/>
        <v>0</v>
      </c>
      <c r="AX73" s="64">
        <f t="shared" si="374"/>
        <v>0</v>
      </c>
      <c r="AY73" s="148">
        <f t="shared" si="375"/>
        <v>0</v>
      </c>
      <c r="AZ73" s="147">
        <v>0</v>
      </c>
      <c r="BA73" s="64">
        <f t="shared" si="376"/>
        <v>0</v>
      </c>
      <c r="BB73" s="64">
        <f t="shared" si="377"/>
        <v>0</v>
      </c>
      <c r="BC73" s="64">
        <f t="shared" si="378"/>
        <v>0</v>
      </c>
      <c r="BD73" s="64">
        <f t="shared" si="379"/>
        <v>0</v>
      </c>
      <c r="BE73" s="18">
        <f t="shared" si="481"/>
        <v>0</v>
      </c>
      <c r="BF73" s="18">
        <f t="shared" si="482"/>
        <v>0</v>
      </c>
      <c r="BG73" s="18">
        <f t="shared" si="483"/>
        <v>0</v>
      </c>
      <c r="BH73" s="18">
        <f t="shared" si="484"/>
        <v>0</v>
      </c>
      <c r="BI73" s="18">
        <f t="shared" si="485"/>
        <v>0</v>
      </c>
      <c r="BJ73" s="18">
        <f t="shared" si="380"/>
        <v>0</v>
      </c>
      <c r="BK73" s="18">
        <f t="shared" si="381"/>
        <v>0</v>
      </c>
      <c r="BL73" s="18">
        <f t="shared" si="382"/>
        <v>0</v>
      </c>
      <c r="BM73" s="18">
        <f t="shared" si="383"/>
        <v>0</v>
      </c>
      <c r="BN73" s="85">
        <f t="shared" si="384"/>
        <v>0</v>
      </c>
      <c r="BO73" s="147">
        <v>0</v>
      </c>
      <c r="BP73" s="64">
        <f t="shared" si="385"/>
        <v>0</v>
      </c>
      <c r="BQ73" s="64">
        <f t="shared" si="386"/>
        <v>0</v>
      </c>
      <c r="BR73" s="64">
        <f t="shared" si="387"/>
        <v>0</v>
      </c>
      <c r="BS73" s="64">
        <f t="shared" si="388"/>
        <v>0</v>
      </c>
      <c r="BT73" s="64">
        <f t="shared" si="486"/>
        <v>0</v>
      </c>
      <c r="BU73" s="64">
        <f t="shared" si="487"/>
        <v>0</v>
      </c>
      <c r="BV73" s="64">
        <f t="shared" si="488"/>
        <v>0</v>
      </c>
      <c r="BW73" s="64">
        <f t="shared" si="489"/>
        <v>0</v>
      </c>
      <c r="BX73" s="64">
        <f t="shared" si="490"/>
        <v>0</v>
      </c>
      <c r="BY73" s="64">
        <f t="shared" si="389"/>
        <v>0</v>
      </c>
      <c r="BZ73" s="64">
        <f t="shared" si="390"/>
        <v>0</v>
      </c>
      <c r="CA73" s="64">
        <f t="shared" si="391"/>
        <v>0</v>
      </c>
      <c r="CB73" s="64">
        <f t="shared" si="392"/>
        <v>0</v>
      </c>
      <c r="CC73" s="148">
        <f t="shared" si="393"/>
        <v>0</v>
      </c>
      <c r="CD73" s="147">
        <v>0</v>
      </c>
      <c r="CE73" s="64">
        <f t="shared" si="394"/>
        <v>0</v>
      </c>
      <c r="CF73" s="64">
        <f t="shared" si="395"/>
        <v>0</v>
      </c>
      <c r="CG73" s="64">
        <f t="shared" si="396"/>
        <v>0</v>
      </c>
      <c r="CH73" s="64">
        <f t="shared" si="397"/>
        <v>0</v>
      </c>
      <c r="CI73" s="64">
        <f t="shared" si="491"/>
        <v>0</v>
      </c>
      <c r="CJ73" s="64">
        <f t="shared" si="492"/>
        <v>0</v>
      </c>
      <c r="CK73" s="64">
        <f t="shared" si="493"/>
        <v>0</v>
      </c>
      <c r="CL73" s="64">
        <f t="shared" si="494"/>
        <v>0</v>
      </c>
      <c r="CM73" s="64">
        <f t="shared" si="495"/>
        <v>0</v>
      </c>
      <c r="CN73" s="64">
        <f t="shared" si="398"/>
        <v>0</v>
      </c>
      <c r="CO73" s="64">
        <f t="shared" si="399"/>
        <v>0</v>
      </c>
      <c r="CP73" s="64">
        <f t="shared" si="400"/>
        <v>0</v>
      </c>
      <c r="CQ73" s="64">
        <f t="shared" si="401"/>
        <v>0</v>
      </c>
      <c r="CR73" s="148">
        <f t="shared" si="402"/>
        <v>0</v>
      </c>
      <c r="CS73" s="147">
        <v>0</v>
      </c>
      <c r="CT73" s="64">
        <f t="shared" si="403"/>
        <v>0</v>
      </c>
      <c r="CU73" s="64">
        <f t="shared" si="404"/>
        <v>0</v>
      </c>
      <c r="CV73" s="64">
        <f t="shared" si="405"/>
        <v>0</v>
      </c>
      <c r="CW73" s="64">
        <f t="shared" si="406"/>
        <v>0</v>
      </c>
      <c r="CX73" s="64">
        <f t="shared" si="496"/>
        <v>0</v>
      </c>
      <c r="CY73" s="64">
        <f t="shared" si="497"/>
        <v>0</v>
      </c>
      <c r="CZ73" s="64">
        <f t="shared" si="498"/>
        <v>0</v>
      </c>
      <c r="DA73" s="64">
        <f t="shared" si="499"/>
        <v>0</v>
      </c>
      <c r="DB73" s="64">
        <f t="shared" si="500"/>
        <v>0</v>
      </c>
      <c r="DC73" s="64">
        <f t="shared" si="407"/>
        <v>0</v>
      </c>
      <c r="DD73" s="64">
        <f t="shared" si="408"/>
        <v>0</v>
      </c>
      <c r="DE73" s="64">
        <f t="shared" si="409"/>
        <v>0</v>
      </c>
      <c r="DF73" s="64">
        <f t="shared" si="410"/>
        <v>0</v>
      </c>
      <c r="DG73" s="148">
        <f t="shared" si="411"/>
        <v>0</v>
      </c>
      <c r="DH73" s="147">
        <v>0</v>
      </c>
      <c r="DI73" s="64">
        <f t="shared" si="412"/>
        <v>0</v>
      </c>
      <c r="DJ73" s="64">
        <f t="shared" si="413"/>
        <v>0</v>
      </c>
      <c r="DK73" s="64">
        <f t="shared" si="414"/>
        <v>0</v>
      </c>
      <c r="DL73" s="64">
        <f t="shared" si="415"/>
        <v>0</v>
      </c>
      <c r="DM73" s="64">
        <f t="shared" si="501"/>
        <v>0</v>
      </c>
      <c r="DN73" s="64">
        <f t="shared" si="502"/>
        <v>0</v>
      </c>
      <c r="DO73" s="64">
        <f t="shared" si="503"/>
        <v>0</v>
      </c>
      <c r="DP73" s="64">
        <f t="shared" si="504"/>
        <v>0</v>
      </c>
      <c r="DQ73" s="64">
        <f t="shared" si="505"/>
        <v>0</v>
      </c>
      <c r="DR73" s="64">
        <f t="shared" si="416"/>
        <v>0</v>
      </c>
      <c r="DS73" s="64">
        <f t="shared" si="417"/>
        <v>0</v>
      </c>
      <c r="DT73" s="64">
        <f t="shared" si="418"/>
        <v>0</v>
      </c>
      <c r="DU73" s="64">
        <f t="shared" si="419"/>
        <v>0</v>
      </c>
      <c r="DV73" s="148">
        <f t="shared" si="420"/>
        <v>0</v>
      </c>
      <c r="DW73" s="147">
        <v>0</v>
      </c>
      <c r="DX73" s="64">
        <f t="shared" si="421"/>
        <v>0</v>
      </c>
      <c r="DY73" s="64">
        <f t="shared" si="422"/>
        <v>0</v>
      </c>
      <c r="DZ73" s="64">
        <f t="shared" si="423"/>
        <v>0</v>
      </c>
      <c r="EA73" s="64">
        <f t="shared" si="424"/>
        <v>0</v>
      </c>
      <c r="EB73" s="64">
        <f t="shared" si="506"/>
        <v>0</v>
      </c>
      <c r="EC73" s="64">
        <f t="shared" si="507"/>
        <v>0</v>
      </c>
      <c r="ED73" s="64">
        <f t="shared" si="508"/>
        <v>0</v>
      </c>
      <c r="EE73" s="64">
        <f t="shared" si="509"/>
        <v>0</v>
      </c>
      <c r="EF73" s="64">
        <f t="shared" si="510"/>
        <v>0</v>
      </c>
      <c r="EG73" s="64">
        <f t="shared" si="425"/>
        <v>0</v>
      </c>
      <c r="EH73" s="64">
        <f t="shared" si="426"/>
        <v>0</v>
      </c>
      <c r="EI73" s="64">
        <f t="shared" si="427"/>
        <v>0</v>
      </c>
      <c r="EJ73" s="64">
        <f t="shared" si="428"/>
        <v>0</v>
      </c>
      <c r="EK73" s="148">
        <f t="shared" si="429"/>
        <v>0</v>
      </c>
      <c r="EL73" s="147">
        <v>0</v>
      </c>
      <c r="EM73" s="64">
        <f t="shared" si="430"/>
        <v>0</v>
      </c>
      <c r="EN73" s="64">
        <f t="shared" si="431"/>
        <v>0</v>
      </c>
      <c r="EO73" s="64">
        <f t="shared" si="432"/>
        <v>0</v>
      </c>
      <c r="EP73" s="64">
        <f t="shared" si="433"/>
        <v>0</v>
      </c>
      <c r="EQ73" s="64">
        <f t="shared" si="511"/>
        <v>0</v>
      </c>
      <c r="ER73" s="64">
        <f t="shared" si="512"/>
        <v>0</v>
      </c>
      <c r="ES73" s="64">
        <f t="shared" si="513"/>
        <v>0</v>
      </c>
      <c r="ET73" s="64">
        <f t="shared" si="514"/>
        <v>0</v>
      </c>
      <c r="EU73" s="64">
        <f t="shared" si="515"/>
        <v>0</v>
      </c>
      <c r="EV73" s="64">
        <f t="shared" si="434"/>
        <v>0</v>
      </c>
      <c r="EW73" s="64">
        <f t="shared" si="435"/>
        <v>0</v>
      </c>
      <c r="EX73" s="64">
        <f t="shared" si="436"/>
        <v>0</v>
      </c>
      <c r="EY73" s="64">
        <f t="shared" si="437"/>
        <v>0</v>
      </c>
      <c r="EZ73" s="148">
        <f t="shared" si="438"/>
        <v>0</v>
      </c>
      <c r="FA73" s="147">
        <v>0</v>
      </c>
      <c r="FB73" s="64">
        <f t="shared" si="439"/>
        <v>0</v>
      </c>
      <c r="FC73" s="64">
        <f t="shared" si="440"/>
        <v>0</v>
      </c>
      <c r="FD73" s="64">
        <f t="shared" si="441"/>
        <v>0</v>
      </c>
      <c r="FE73" s="64">
        <f t="shared" si="442"/>
        <v>0</v>
      </c>
      <c r="FF73" s="64">
        <f t="shared" si="516"/>
        <v>0</v>
      </c>
      <c r="FG73" s="64">
        <f t="shared" si="517"/>
        <v>0</v>
      </c>
      <c r="FH73" s="64">
        <f t="shared" si="518"/>
        <v>0</v>
      </c>
      <c r="FI73" s="64">
        <f t="shared" si="519"/>
        <v>0</v>
      </c>
      <c r="FJ73" s="64">
        <f t="shared" si="520"/>
        <v>0</v>
      </c>
      <c r="FK73" s="64">
        <f t="shared" si="443"/>
        <v>0</v>
      </c>
      <c r="FL73" s="64">
        <f t="shared" si="444"/>
        <v>0</v>
      </c>
      <c r="FM73" s="64">
        <f t="shared" si="445"/>
        <v>0</v>
      </c>
      <c r="FN73" s="64">
        <f t="shared" si="446"/>
        <v>0</v>
      </c>
      <c r="FO73" s="148">
        <f t="shared" si="447"/>
        <v>0</v>
      </c>
      <c r="FP73" s="147">
        <v>0</v>
      </c>
      <c r="FQ73" s="64">
        <f t="shared" si="448"/>
        <v>0</v>
      </c>
      <c r="FR73" s="64">
        <f t="shared" si="449"/>
        <v>0</v>
      </c>
      <c r="FS73" s="64">
        <f t="shared" si="450"/>
        <v>0</v>
      </c>
      <c r="FT73" s="64">
        <f t="shared" si="451"/>
        <v>0</v>
      </c>
      <c r="FU73" s="64">
        <f t="shared" si="521"/>
        <v>0</v>
      </c>
      <c r="FV73" s="64">
        <f t="shared" si="522"/>
        <v>0</v>
      </c>
      <c r="FW73" s="64">
        <f t="shared" si="523"/>
        <v>0</v>
      </c>
      <c r="FX73" s="64">
        <f t="shared" si="524"/>
        <v>0</v>
      </c>
      <c r="FY73" s="64">
        <f t="shared" si="525"/>
        <v>0</v>
      </c>
      <c r="FZ73" s="64">
        <f t="shared" si="452"/>
        <v>0</v>
      </c>
      <c r="GA73" s="64">
        <f t="shared" si="453"/>
        <v>0</v>
      </c>
      <c r="GB73" s="64">
        <f t="shared" si="454"/>
        <v>0</v>
      </c>
      <c r="GC73" s="64">
        <f t="shared" si="455"/>
        <v>0</v>
      </c>
      <c r="GD73" s="148">
        <f t="shared" si="456"/>
        <v>0</v>
      </c>
      <c r="GE73" s="147">
        <v>0</v>
      </c>
      <c r="GF73" s="64">
        <f t="shared" si="457"/>
        <v>0</v>
      </c>
      <c r="GG73" s="64">
        <f t="shared" si="458"/>
        <v>0</v>
      </c>
      <c r="GH73" s="64">
        <f t="shared" si="459"/>
        <v>0</v>
      </c>
      <c r="GI73" s="64">
        <f t="shared" si="460"/>
        <v>0</v>
      </c>
      <c r="GJ73" s="64">
        <f t="shared" si="526"/>
        <v>0</v>
      </c>
      <c r="GK73" s="64">
        <f t="shared" si="527"/>
        <v>0</v>
      </c>
      <c r="GL73" s="64">
        <f t="shared" si="528"/>
        <v>0</v>
      </c>
      <c r="GM73" s="64">
        <f t="shared" si="529"/>
        <v>0</v>
      </c>
      <c r="GN73" s="64">
        <f t="shared" si="530"/>
        <v>0</v>
      </c>
      <c r="GO73" s="64">
        <f t="shared" si="461"/>
        <v>0</v>
      </c>
      <c r="GP73" s="64">
        <f t="shared" si="462"/>
        <v>0</v>
      </c>
      <c r="GQ73" s="64">
        <f t="shared" si="463"/>
        <v>0</v>
      </c>
      <c r="GR73" s="64">
        <f t="shared" si="464"/>
        <v>0</v>
      </c>
      <c r="GS73" s="148">
        <f t="shared" si="465"/>
        <v>0</v>
      </c>
    </row>
    <row r="74" spans="1:201" x14ac:dyDescent="0.2">
      <c r="A74" s="104">
        <v>68</v>
      </c>
      <c r="B74" s="8" t="s">
        <v>60</v>
      </c>
      <c r="C74" s="71">
        <v>441457</v>
      </c>
      <c r="D74" s="71">
        <v>381037</v>
      </c>
      <c r="E74" s="71">
        <f t="shared" si="347"/>
        <v>0.53672975122006972</v>
      </c>
      <c r="F74" s="105">
        <f t="shared" si="348"/>
        <v>0.46327024877993028</v>
      </c>
      <c r="G74" s="147">
        <v>0</v>
      </c>
      <c r="H74" s="64">
        <f t="shared" si="349"/>
        <v>0</v>
      </c>
      <c r="I74" s="64">
        <f t="shared" si="350"/>
        <v>0</v>
      </c>
      <c r="J74" s="64">
        <f t="shared" si="351"/>
        <v>0</v>
      </c>
      <c r="K74" s="64">
        <f t="shared" si="352"/>
        <v>0</v>
      </c>
      <c r="L74" s="64">
        <f t="shared" si="466"/>
        <v>0</v>
      </c>
      <c r="M74" s="64">
        <f t="shared" si="467"/>
        <v>0</v>
      </c>
      <c r="N74" s="64">
        <f t="shared" si="468"/>
        <v>0</v>
      </c>
      <c r="O74" s="64">
        <f t="shared" si="469"/>
        <v>0</v>
      </c>
      <c r="P74" s="64">
        <f t="shared" si="470"/>
        <v>0</v>
      </c>
      <c r="Q74" s="64">
        <f t="shared" si="353"/>
        <v>0</v>
      </c>
      <c r="R74" s="64">
        <f t="shared" si="354"/>
        <v>0</v>
      </c>
      <c r="S74" s="64">
        <f t="shared" si="355"/>
        <v>0</v>
      </c>
      <c r="T74" s="64">
        <f t="shared" si="356"/>
        <v>0</v>
      </c>
      <c r="U74" s="148">
        <f t="shared" si="357"/>
        <v>0</v>
      </c>
      <c r="V74" s="147">
        <v>0</v>
      </c>
      <c r="W74" s="64">
        <f t="shared" si="358"/>
        <v>0</v>
      </c>
      <c r="X74" s="64">
        <f t="shared" si="359"/>
        <v>0</v>
      </c>
      <c r="Y74" s="64">
        <f t="shared" si="360"/>
        <v>0</v>
      </c>
      <c r="Z74" s="64">
        <f t="shared" si="361"/>
        <v>0</v>
      </c>
      <c r="AA74" s="64">
        <f t="shared" si="471"/>
        <v>0</v>
      </c>
      <c r="AB74" s="64">
        <f t="shared" si="472"/>
        <v>0</v>
      </c>
      <c r="AC74" s="64">
        <f t="shared" si="473"/>
        <v>0</v>
      </c>
      <c r="AD74" s="64">
        <f t="shared" si="474"/>
        <v>0</v>
      </c>
      <c r="AE74" s="64">
        <f t="shared" si="475"/>
        <v>0</v>
      </c>
      <c r="AF74" s="64">
        <f t="shared" si="362"/>
        <v>0</v>
      </c>
      <c r="AG74" s="64">
        <f t="shared" si="363"/>
        <v>0</v>
      </c>
      <c r="AH74" s="64">
        <f t="shared" si="364"/>
        <v>0</v>
      </c>
      <c r="AI74" s="64">
        <f t="shared" si="365"/>
        <v>0</v>
      </c>
      <c r="AJ74" s="148">
        <f t="shared" si="366"/>
        <v>0</v>
      </c>
      <c r="AK74" s="147">
        <v>0</v>
      </c>
      <c r="AL74" s="64">
        <f t="shared" si="367"/>
        <v>0</v>
      </c>
      <c r="AM74" s="64">
        <f t="shared" si="368"/>
        <v>0</v>
      </c>
      <c r="AN74" s="64">
        <f t="shared" si="369"/>
        <v>0</v>
      </c>
      <c r="AO74" s="64">
        <f t="shared" si="370"/>
        <v>0</v>
      </c>
      <c r="AP74" s="64">
        <f t="shared" si="476"/>
        <v>0</v>
      </c>
      <c r="AQ74" s="64">
        <f t="shared" si="477"/>
        <v>0</v>
      </c>
      <c r="AR74" s="64">
        <f t="shared" si="478"/>
        <v>0</v>
      </c>
      <c r="AS74" s="64">
        <f t="shared" si="479"/>
        <v>0</v>
      </c>
      <c r="AT74" s="64">
        <f t="shared" si="480"/>
        <v>0</v>
      </c>
      <c r="AU74" s="64">
        <f t="shared" si="371"/>
        <v>0</v>
      </c>
      <c r="AV74" s="64">
        <f t="shared" si="372"/>
        <v>0</v>
      </c>
      <c r="AW74" s="64">
        <f t="shared" si="373"/>
        <v>0</v>
      </c>
      <c r="AX74" s="64">
        <f t="shared" si="374"/>
        <v>0</v>
      </c>
      <c r="AY74" s="148">
        <f t="shared" si="375"/>
        <v>0</v>
      </c>
      <c r="AZ74" s="147">
        <v>0</v>
      </c>
      <c r="BA74" s="64">
        <f t="shared" si="376"/>
        <v>0</v>
      </c>
      <c r="BB74" s="64">
        <f t="shared" si="377"/>
        <v>0</v>
      </c>
      <c r="BC74" s="64">
        <f t="shared" si="378"/>
        <v>0</v>
      </c>
      <c r="BD74" s="64">
        <f t="shared" si="379"/>
        <v>0</v>
      </c>
      <c r="BE74" s="18">
        <f t="shared" si="481"/>
        <v>0</v>
      </c>
      <c r="BF74" s="18">
        <f t="shared" si="482"/>
        <v>0</v>
      </c>
      <c r="BG74" s="18">
        <f t="shared" si="483"/>
        <v>0</v>
      </c>
      <c r="BH74" s="18">
        <f t="shared" si="484"/>
        <v>0</v>
      </c>
      <c r="BI74" s="18">
        <f t="shared" si="485"/>
        <v>0</v>
      </c>
      <c r="BJ74" s="18">
        <f t="shared" si="380"/>
        <v>0</v>
      </c>
      <c r="BK74" s="18">
        <f t="shared" si="381"/>
        <v>0</v>
      </c>
      <c r="BL74" s="18">
        <f t="shared" si="382"/>
        <v>0</v>
      </c>
      <c r="BM74" s="18">
        <f t="shared" si="383"/>
        <v>0</v>
      </c>
      <c r="BN74" s="85">
        <f t="shared" si="384"/>
        <v>0</v>
      </c>
      <c r="BO74" s="147">
        <v>0</v>
      </c>
      <c r="BP74" s="64">
        <f t="shared" si="385"/>
        <v>0</v>
      </c>
      <c r="BQ74" s="64">
        <f t="shared" si="386"/>
        <v>0</v>
      </c>
      <c r="BR74" s="64">
        <f t="shared" si="387"/>
        <v>0</v>
      </c>
      <c r="BS74" s="64">
        <f t="shared" si="388"/>
        <v>0</v>
      </c>
      <c r="BT74" s="64">
        <f t="shared" si="486"/>
        <v>0</v>
      </c>
      <c r="BU74" s="64">
        <f t="shared" si="487"/>
        <v>0</v>
      </c>
      <c r="BV74" s="64">
        <f t="shared" si="488"/>
        <v>0</v>
      </c>
      <c r="BW74" s="64">
        <f t="shared" si="489"/>
        <v>0</v>
      </c>
      <c r="BX74" s="64">
        <f t="shared" si="490"/>
        <v>0</v>
      </c>
      <c r="BY74" s="64">
        <f t="shared" si="389"/>
        <v>0</v>
      </c>
      <c r="BZ74" s="64">
        <f t="shared" si="390"/>
        <v>0</v>
      </c>
      <c r="CA74" s="64">
        <f t="shared" si="391"/>
        <v>0</v>
      </c>
      <c r="CB74" s="64">
        <f t="shared" si="392"/>
        <v>0</v>
      </c>
      <c r="CC74" s="148">
        <f t="shared" si="393"/>
        <v>0</v>
      </c>
      <c r="CD74" s="147">
        <v>0</v>
      </c>
      <c r="CE74" s="64">
        <f t="shared" si="394"/>
        <v>0</v>
      </c>
      <c r="CF74" s="64">
        <f t="shared" si="395"/>
        <v>0</v>
      </c>
      <c r="CG74" s="64">
        <f t="shared" si="396"/>
        <v>0</v>
      </c>
      <c r="CH74" s="64">
        <f t="shared" si="397"/>
        <v>0</v>
      </c>
      <c r="CI74" s="64">
        <f t="shared" si="491"/>
        <v>0</v>
      </c>
      <c r="CJ74" s="64">
        <f t="shared" si="492"/>
        <v>0</v>
      </c>
      <c r="CK74" s="64">
        <f t="shared" si="493"/>
        <v>0</v>
      </c>
      <c r="CL74" s="64">
        <f t="shared" si="494"/>
        <v>0</v>
      </c>
      <c r="CM74" s="64">
        <f t="shared" si="495"/>
        <v>0</v>
      </c>
      <c r="CN74" s="64">
        <f t="shared" si="398"/>
        <v>0</v>
      </c>
      <c r="CO74" s="64">
        <f t="shared" si="399"/>
        <v>0</v>
      </c>
      <c r="CP74" s="64">
        <f t="shared" si="400"/>
        <v>0</v>
      </c>
      <c r="CQ74" s="64">
        <f t="shared" si="401"/>
        <v>0</v>
      </c>
      <c r="CR74" s="148">
        <f t="shared" si="402"/>
        <v>0</v>
      </c>
      <c r="CS74" s="147">
        <v>0</v>
      </c>
      <c r="CT74" s="64">
        <f t="shared" si="403"/>
        <v>0</v>
      </c>
      <c r="CU74" s="64">
        <f t="shared" si="404"/>
        <v>0</v>
      </c>
      <c r="CV74" s="64">
        <f t="shared" si="405"/>
        <v>0</v>
      </c>
      <c r="CW74" s="64">
        <f t="shared" si="406"/>
        <v>0</v>
      </c>
      <c r="CX74" s="64">
        <f t="shared" si="496"/>
        <v>0</v>
      </c>
      <c r="CY74" s="64">
        <f t="shared" si="497"/>
        <v>0</v>
      </c>
      <c r="CZ74" s="64">
        <f t="shared" si="498"/>
        <v>0</v>
      </c>
      <c r="DA74" s="64">
        <f t="shared" si="499"/>
        <v>0</v>
      </c>
      <c r="DB74" s="64">
        <f t="shared" si="500"/>
        <v>0</v>
      </c>
      <c r="DC74" s="64">
        <f t="shared" si="407"/>
        <v>0</v>
      </c>
      <c r="DD74" s="64">
        <f t="shared" si="408"/>
        <v>0</v>
      </c>
      <c r="DE74" s="64">
        <f t="shared" si="409"/>
        <v>0</v>
      </c>
      <c r="DF74" s="64">
        <f t="shared" si="410"/>
        <v>0</v>
      </c>
      <c r="DG74" s="148">
        <f t="shared" si="411"/>
        <v>0</v>
      </c>
      <c r="DH74" s="147">
        <v>0</v>
      </c>
      <c r="DI74" s="64">
        <f t="shared" si="412"/>
        <v>0</v>
      </c>
      <c r="DJ74" s="64">
        <f t="shared" si="413"/>
        <v>0</v>
      </c>
      <c r="DK74" s="64">
        <f t="shared" si="414"/>
        <v>0</v>
      </c>
      <c r="DL74" s="64">
        <f t="shared" si="415"/>
        <v>0</v>
      </c>
      <c r="DM74" s="64">
        <f t="shared" si="501"/>
        <v>0</v>
      </c>
      <c r="DN74" s="64">
        <f t="shared" si="502"/>
        <v>0</v>
      </c>
      <c r="DO74" s="64">
        <f t="shared" si="503"/>
        <v>0</v>
      </c>
      <c r="DP74" s="64">
        <f t="shared" si="504"/>
        <v>0</v>
      </c>
      <c r="DQ74" s="64">
        <f t="shared" si="505"/>
        <v>0</v>
      </c>
      <c r="DR74" s="64">
        <f t="shared" si="416"/>
        <v>0</v>
      </c>
      <c r="DS74" s="64">
        <f t="shared" si="417"/>
        <v>0</v>
      </c>
      <c r="DT74" s="64">
        <f t="shared" si="418"/>
        <v>0</v>
      </c>
      <c r="DU74" s="64">
        <f t="shared" si="419"/>
        <v>0</v>
      </c>
      <c r="DV74" s="148">
        <f t="shared" si="420"/>
        <v>0</v>
      </c>
      <c r="DW74" s="147">
        <v>0</v>
      </c>
      <c r="DX74" s="64">
        <f t="shared" si="421"/>
        <v>0</v>
      </c>
      <c r="DY74" s="64">
        <f t="shared" si="422"/>
        <v>0</v>
      </c>
      <c r="DZ74" s="64">
        <f t="shared" si="423"/>
        <v>0</v>
      </c>
      <c r="EA74" s="64">
        <f t="shared" si="424"/>
        <v>0</v>
      </c>
      <c r="EB74" s="64">
        <f t="shared" si="506"/>
        <v>0</v>
      </c>
      <c r="EC74" s="64">
        <f t="shared" si="507"/>
        <v>0</v>
      </c>
      <c r="ED74" s="64">
        <f t="shared" si="508"/>
        <v>0</v>
      </c>
      <c r="EE74" s="64">
        <f t="shared" si="509"/>
        <v>0</v>
      </c>
      <c r="EF74" s="64">
        <f t="shared" si="510"/>
        <v>0</v>
      </c>
      <c r="EG74" s="64">
        <f t="shared" si="425"/>
        <v>0</v>
      </c>
      <c r="EH74" s="64">
        <f t="shared" si="426"/>
        <v>0</v>
      </c>
      <c r="EI74" s="64">
        <f t="shared" si="427"/>
        <v>0</v>
      </c>
      <c r="EJ74" s="64">
        <f t="shared" si="428"/>
        <v>0</v>
      </c>
      <c r="EK74" s="148">
        <f t="shared" si="429"/>
        <v>0</v>
      </c>
      <c r="EL74" s="147">
        <v>0</v>
      </c>
      <c r="EM74" s="64">
        <f t="shared" si="430"/>
        <v>0</v>
      </c>
      <c r="EN74" s="64">
        <f t="shared" si="431"/>
        <v>0</v>
      </c>
      <c r="EO74" s="64">
        <f t="shared" si="432"/>
        <v>0</v>
      </c>
      <c r="EP74" s="64">
        <f t="shared" si="433"/>
        <v>0</v>
      </c>
      <c r="EQ74" s="64">
        <f t="shared" si="511"/>
        <v>0</v>
      </c>
      <c r="ER74" s="64">
        <f t="shared" si="512"/>
        <v>0</v>
      </c>
      <c r="ES74" s="64">
        <f t="shared" si="513"/>
        <v>0</v>
      </c>
      <c r="ET74" s="64">
        <f t="shared" si="514"/>
        <v>0</v>
      </c>
      <c r="EU74" s="64">
        <f t="shared" si="515"/>
        <v>0</v>
      </c>
      <c r="EV74" s="64">
        <f t="shared" si="434"/>
        <v>0</v>
      </c>
      <c r="EW74" s="64">
        <f t="shared" si="435"/>
        <v>0</v>
      </c>
      <c r="EX74" s="64">
        <f t="shared" si="436"/>
        <v>0</v>
      </c>
      <c r="EY74" s="64">
        <f t="shared" si="437"/>
        <v>0</v>
      </c>
      <c r="EZ74" s="148">
        <f t="shared" si="438"/>
        <v>0</v>
      </c>
      <c r="FA74" s="147">
        <v>0</v>
      </c>
      <c r="FB74" s="64">
        <f t="shared" si="439"/>
        <v>0</v>
      </c>
      <c r="FC74" s="64">
        <f t="shared" si="440"/>
        <v>0</v>
      </c>
      <c r="FD74" s="64">
        <f t="shared" si="441"/>
        <v>0</v>
      </c>
      <c r="FE74" s="64">
        <f t="shared" si="442"/>
        <v>0</v>
      </c>
      <c r="FF74" s="64">
        <f t="shared" si="516"/>
        <v>0</v>
      </c>
      <c r="FG74" s="64">
        <f t="shared" si="517"/>
        <v>0</v>
      </c>
      <c r="FH74" s="64">
        <f t="shared" si="518"/>
        <v>0</v>
      </c>
      <c r="FI74" s="64">
        <f t="shared" si="519"/>
        <v>0</v>
      </c>
      <c r="FJ74" s="64">
        <f t="shared" si="520"/>
        <v>0</v>
      </c>
      <c r="FK74" s="64">
        <f t="shared" si="443"/>
        <v>0</v>
      </c>
      <c r="FL74" s="64">
        <f t="shared" si="444"/>
        <v>0</v>
      </c>
      <c r="FM74" s="64">
        <f t="shared" si="445"/>
        <v>0</v>
      </c>
      <c r="FN74" s="64">
        <f t="shared" si="446"/>
        <v>0</v>
      </c>
      <c r="FO74" s="148">
        <f t="shared" si="447"/>
        <v>0</v>
      </c>
      <c r="FP74" s="147">
        <v>0</v>
      </c>
      <c r="FQ74" s="64">
        <f t="shared" si="448"/>
        <v>0</v>
      </c>
      <c r="FR74" s="64">
        <f t="shared" si="449"/>
        <v>0</v>
      </c>
      <c r="FS74" s="64">
        <f t="shared" si="450"/>
        <v>0</v>
      </c>
      <c r="FT74" s="64">
        <f t="shared" si="451"/>
        <v>0</v>
      </c>
      <c r="FU74" s="64">
        <f t="shared" si="521"/>
        <v>0</v>
      </c>
      <c r="FV74" s="64">
        <f t="shared" si="522"/>
        <v>0</v>
      </c>
      <c r="FW74" s="64">
        <f t="shared" si="523"/>
        <v>0</v>
      </c>
      <c r="FX74" s="64">
        <f t="shared" si="524"/>
        <v>0</v>
      </c>
      <c r="FY74" s="64">
        <f t="shared" si="525"/>
        <v>0</v>
      </c>
      <c r="FZ74" s="64">
        <f t="shared" si="452"/>
        <v>0</v>
      </c>
      <c r="GA74" s="64">
        <f t="shared" si="453"/>
        <v>0</v>
      </c>
      <c r="GB74" s="64">
        <f t="shared" si="454"/>
        <v>0</v>
      </c>
      <c r="GC74" s="64">
        <f t="shared" si="455"/>
        <v>0</v>
      </c>
      <c r="GD74" s="148">
        <f t="shared" si="456"/>
        <v>0</v>
      </c>
      <c r="GE74" s="147">
        <v>0</v>
      </c>
      <c r="GF74" s="64">
        <f t="shared" si="457"/>
        <v>0</v>
      </c>
      <c r="GG74" s="64">
        <f t="shared" si="458"/>
        <v>0</v>
      </c>
      <c r="GH74" s="64">
        <f t="shared" si="459"/>
        <v>0</v>
      </c>
      <c r="GI74" s="64">
        <f t="shared" si="460"/>
        <v>0</v>
      </c>
      <c r="GJ74" s="64">
        <f t="shared" si="526"/>
        <v>0</v>
      </c>
      <c r="GK74" s="64">
        <f t="shared" si="527"/>
        <v>0</v>
      </c>
      <c r="GL74" s="64">
        <f t="shared" si="528"/>
        <v>0</v>
      </c>
      <c r="GM74" s="64">
        <f t="shared" si="529"/>
        <v>0</v>
      </c>
      <c r="GN74" s="64">
        <f t="shared" si="530"/>
        <v>0</v>
      </c>
      <c r="GO74" s="64">
        <f t="shared" si="461"/>
        <v>0</v>
      </c>
      <c r="GP74" s="64">
        <f t="shared" si="462"/>
        <v>0</v>
      </c>
      <c r="GQ74" s="64">
        <f t="shared" si="463"/>
        <v>0</v>
      </c>
      <c r="GR74" s="64">
        <f t="shared" si="464"/>
        <v>0</v>
      </c>
      <c r="GS74" s="148">
        <f t="shared" si="465"/>
        <v>0</v>
      </c>
    </row>
    <row r="75" spans="1:201" x14ac:dyDescent="0.2">
      <c r="A75" s="104">
        <v>69</v>
      </c>
      <c r="B75" s="8" t="s">
        <v>61</v>
      </c>
      <c r="C75" s="71">
        <v>441457</v>
      </c>
      <c r="D75" s="71">
        <v>381037</v>
      </c>
      <c r="E75" s="71">
        <f t="shared" si="347"/>
        <v>0.53672975122006972</v>
      </c>
      <c r="F75" s="105">
        <f t="shared" si="348"/>
        <v>0.46327024877993028</v>
      </c>
      <c r="G75" s="147">
        <v>0</v>
      </c>
      <c r="H75" s="64">
        <f t="shared" si="349"/>
        <v>0</v>
      </c>
      <c r="I75" s="64">
        <f t="shared" si="350"/>
        <v>0</v>
      </c>
      <c r="J75" s="64">
        <f t="shared" si="351"/>
        <v>0</v>
      </c>
      <c r="K75" s="64">
        <f t="shared" si="352"/>
        <v>0</v>
      </c>
      <c r="L75" s="64">
        <f t="shared" si="466"/>
        <v>0</v>
      </c>
      <c r="M75" s="64">
        <f t="shared" si="467"/>
        <v>0</v>
      </c>
      <c r="N75" s="64">
        <f t="shared" si="468"/>
        <v>0</v>
      </c>
      <c r="O75" s="64">
        <f t="shared" si="469"/>
        <v>0</v>
      </c>
      <c r="P75" s="64">
        <f t="shared" si="470"/>
        <v>0</v>
      </c>
      <c r="Q75" s="64">
        <f t="shared" si="353"/>
        <v>0</v>
      </c>
      <c r="R75" s="64">
        <f t="shared" si="354"/>
        <v>0</v>
      </c>
      <c r="S75" s="64">
        <f t="shared" si="355"/>
        <v>0</v>
      </c>
      <c r="T75" s="64">
        <f t="shared" si="356"/>
        <v>0</v>
      </c>
      <c r="U75" s="148">
        <f t="shared" si="357"/>
        <v>0</v>
      </c>
      <c r="V75" s="147">
        <v>0</v>
      </c>
      <c r="W75" s="64">
        <f t="shared" si="358"/>
        <v>0</v>
      </c>
      <c r="X75" s="64">
        <f t="shared" si="359"/>
        <v>0</v>
      </c>
      <c r="Y75" s="64">
        <f t="shared" si="360"/>
        <v>0</v>
      </c>
      <c r="Z75" s="64">
        <f t="shared" si="361"/>
        <v>0</v>
      </c>
      <c r="AA75" s="64">
        <f t="shared" si="471"/>
        <v>0</v>
      </c>
      <c r="AB75" s="64">
        <f t="shared" si="472"/>
        <v>0</v>
      </c>
      <c r="AC75" s="64">
        <f t="shared" si="473"/>
        <v>0</v>
      </c>
      <c r="AD75" s="64">
        <f t="shared" si="474"/>
        <v>0</v>
      </c>
      <c r="AE75" s="64">
        <f t="shared" si="475"/>
        <v>0</v>
      </c>
      <c r="AF75" s="64">
        <f t="shared" si="362"/>
        <v>0</v>
      </c>
      <c r="AG75" s="64">
        <f t="shared" si="363"/>
        <v>0</v>
      </c>
      <c r="AH75" s="64">
        <f t="shared" si="364"/>
        <v>0</v>
      </c>
      <c r="AI75" s="64">
        <f t="shared" si="365"/>
        <v>0</v>
      </c>
      <c r="AJ75" s="148">
        <f t="shared" si="366"/>
        <v>0</v>
      </c>
      <c r="AK75" s="147">
        <v>0</v>
      </c>
      <c r="AL75" s="64">
        <f t="shared" si="367"/>
        <v>0</v>
      </c>
      <c r="AM75" s="64">
        <f t="shared" si="368"/>
        <v>0</v>
      </c>
      <c r="AN75" s="64">
        <f t="shared" si="369"/>
        <v>0</v>
      </c>
      <c r="AO75" s="64">
        <f t="shared" si="370"/>
        <v>0</v>
      </c>
      <c r="AP75" s="64">
        <f t="shared" si="476"/>
        <v>0</v>
      </c>
      <c r="AQ75" s="64">
        <f t="shared" si="477"/>
        <v>0</v>
      </c>
      <c r="AR75" s="64">
        <f t="shared" si="478"/>
        <v>0</v>
      </c>
      <c r="AS75" s="64">
        <f t="shared" si="479"/>
        <v>0</v>
      </c>
      <c r="AT75" s="64">
        <f t="shared" si="480"/>
        <v>0</v>
      </c>
      <c r="AU75" s="64">
        <f t="shared" si="371"/>
        <v>0</v>
      </c>
      <c r="AV75" s="64">
        <f t="shared" si="372"/>
        <v>0</v>
      </c>
      <c r="AW75" s="64">
        <f t="shared" si="373"/>
        <v>0</v>
      </c>
      <c r="AX75" s="64">
        <f t="shared" si="374"/>
        <v>0</v>
      </c>
      <c r="AY75" s="148">
        <f t="shared" si="375"/>
        <v>0</v>
      </c>
      <c r="AZ75" s="147">
        <v>0</v>
      </c>
      <c r="BA75" s="64">
        <f t="shared" si="376"/>
        <v>0</v>
      </c>
      <c r="BB75" s="64">
        <f t="shared" si="377"/>
        <v>0</v>
      </c>
      <c r="BC75" s="64">
        <f t="shared" si="378"/>
        <v>0</v>
      </c>
      <c r="BD75" s="64">
        <f t="shared" si="379"/>
        <v>0</v>
      </c>
      <c r="BE75" s="18">
        <f t="shared" si="481"/>
        <v>0</v>
      </c>
      <c r="BF75" s="18">
        <f t="shared" si="482"/>
        <v>0</v>
      </c>
      <c r="BG75" s="18">
        <f t="shared" si="483"/>
        <v>0</v>
      </c>
      <c r="BH75" s="18">
        <f t="shared" si="484"/>
        <v>0</v>
      </c>
      <c r="BI75" s="18">
        <f t="shared" si="485"/>
        <v>0</v>
      </c>
      <c r="BJ75" s="18">
        <f t="shared" si="380"/>
        <v>0</v>
      </c>
      <c r="BK75" s="18">
        <f t="shared" si="381"/>
        <v>0</v>
      </c>
      <c r="BL75" s="18">
        <f t="shared" si="382"/>
        <v>0</v>
      </c>
      <c r="BM75" s="18">
        <f t="shared" si="383"/>
        <v>0</v>
      </c>
      <c r="BN75" s="85">
        <f t="shared" si="384"/>
        <v>0</v>
      </c>
      <c r="BO75" s="147">
        <v>0</v>
      </c>
      <c r="BP75" s="64">
        <f t="shared" si="385"/>
        <v>0</v>
      </c>
      <c r="BQ75" s="64">
        <f t="shared" si="386"/>
        <v>0</v>
      </c>
      <c r="BR75" s="64">
        <f t="shared" si="387"/>
        <v>0</v>
      </c>
      <c r="BS75" s="64">
        <f t="shared" si="388"/>
        <v>0</v>
      </c>
      <c r="BT75" s="64">
        <f t="shared" si="486"/>
        <v>0</v>
      </c>
      <c r="BU75" s="64">
        <f t="shared" si="487"/>
        <v>0</v>
      </c>
      <c r="BV75" s="64">
        <f t="shared" si="488"/>
        <v>0</v>
      </c>
      <c r="BW75" s="64">
        <f t="shared" si="489"/>
        <v>0</v>
      </c>
      <c r="BX75" s="64">
        <f t="shared" si="490"/>
        <v>0</v>
      </c>
      <c r="BY75" s="64">
        <f t="shared" si="389"/>
        <v>0</v>
      </c>
      <c r="BZ75" s="64">
        <f t="shared" si="390"/>
        <v>0</v>
      </c>
      <c r="CA75" s="64">
        <f t="shared" si="391"/>
        <v>0</v>
      </c>
      <c r="CB75" s="64">
        <f t="shared" si="392"/>
        <v>0</v>
      </c>
      <c r="CC75" s="148">
        <f t="shared" si="393"/>
        <v>0</v>
      </c>
      <c r="CD75" s="147">
        <v>0</v>
      </c>
      <c r="CE75" s="64">
        <f t="shared" si="394"/>
        <v>0</v>
      </c>
      <c r="CF75" s="64">
        <f t="shared" si="395"/>
        <v>0</v>
      </c>
      <c r="CG75" s="64">
        <f t="shared" si="396"/>
        <v>0</v>
      </c>
      <c r="CH75" s="64">
        <f t="shared" si="397"/>
        <v>0</v>
      </c>
      <c r="CI75" s="64">
        <f t="shared" si="491"/>
        <v>0</v>
      </c>
      <c r="CJ75" s="64">
        <f t="shared" si="492"/>
        <v>0</v>
      </c>
      <c r="CK75" s="64">
        <f t="shared" si="493"/>
        <v>0</v>
      </c>
      <c r="CL75" s="64">
        <f t="shared" si="494"/>
        <v>0</v>
      </c>
      <c r="CM75" s="64">
        <f t="shared" si="495"/>
        <v>0</v>
      </c>
      <c r="CN75" s="64">
        <f t="shared" si="398"/>
        <v>0</v>
      </c>
      <c r="CO75" s="64">
        <f t="shared" si="399"/>
        <v>0</v>
      </c>
      <c r="CP75" s="64">
        <f t="shared" si="400"/>
        <v>0</v>
      </c>
      <c r="CQ75" s="64">
        <f t="shared" si="401"/>
        <v>0</v>
      </c>
      <c r="CR75" s="148">
        <f t="shared" si="402"/>
        <v>0</v>
      </c>
      <c r="CS75" s="147">
        <v>0</v>
      </c>
      <c r="CT75" s="64">
        <f t="shared" si="403"/>
        <v>0</v>
      </c>
      <c r="CU75" s="64">
        <f t="shared" si="404"/>
        <v>0</v>
      </c>
      <c r="CV75" s="64">
        <f t="shared" si="405"/>
        <v>0</v>
      </c>
      <c r="CW75" s="64">
        <f t="shared" si="406"/>
        <v>0</v>
      </c>
      <c r="CX75" s="64">
        <f t="shared" si="496"/>
        <v>0</v>
      </c>
      <c r="CY75" s="64">
        <f t="shared" si="497"/>
        <v>0</v>
      </c>
      <c r="CZ75" s="64">
        <f t="shared" si="498"/>
        <v>0</v>
      </c>
      <c r="DA75" s="64">
        <f t="shared" si="499"/>
        <v>0</v>
      </c>
      <c r="DB75" s="64">
        <f t="shared" si="500"/>
        <v>0</v>
      </c>
      <c r="DC75" s="64">
        <f t="shared" si="407"/>
        <v>0</v>
      </c>
      <c r="DD75" s="64">
        <f t="shared" si="408"/>
        <v>0</v>
      </c>
      <c r="DE75" s="64">
        <f t="shared" si="409"/>
        <v>0</v>
      </c>
      <c r="DF75" s="64">
        <f t="shared" si="410"/>
        <v>0</v>
      </c>
      <c r="DG75" s="148">
        <f t="shared" si="411"/>
        <v>0</v>
      </c>
      <c r="DH75" s="147">
        <v>0</v>
      </c>
      <c r="DI75" s="64">
        <f t="shared" si="412"/>
        <v>0</v>
      </c>
      <c r="DJ75" s="64">
        <f t="shared" si="413"/>
        <v>0</v>
      </c>
      <c r="DK75" s="64">
        <f t="shared" si="414"/>
        <v>0</v>
      </c>
      <c r="DL75" s="64">
        <f t="shared" si="415"/>
        <v>0</v>
      </c>
      <c r="DM75" s="64">
        <f t="shared" si="501"/>
        <v>0</v>
      </c>
      <c r="DN75" s="64">
        <f t="shared" si="502"/>
        <v>0</v>
      </c>
      <c r="DO75" s="64">
        <f t="shared" si="503"/>
        <v>0</v>
      </c>
      <c r="DP75" s="64">
        <f t="shared" si="504"/>
        <v>0</v>
      </c>
      <c r="DQ75" s="64">
        <f t="shared" si="505"/>
        <v>0</v>
      </c>
      <c r="DR75" s="64">
        <f t="shared" si="416"/>
        <v>0</v>
      </c>
      <c r="DS75" s="64">
        <f t="shared" si="417"/>
        <v>0</v>
      </c>
      <c r="DT75" s="64">
        <f t="shared" si="418"/>
        <v>0</v>
      </c>
      <c r="DU75" s="64">
        <f t="shared" si="419"/>
        <v>0</v>
      </c>
      <c r="DV75" s="148">
        <f t="shared" si="420"/>
        <v>0</v>
      </c>
      <c r="DW75" s="147">
        <v>0</v>
      </c>
      <c r="DX75" s="64">
        <f t="shared" si="421"/>
        <v>0</v>
      </c>
      <c r="DY75" s="64">
        <f t="shared" si="422"/>
        <v>0</v>
      </c>
      <c r="DZ75" s="64">
        <f t="shared" si="423"/>
        <v>0</v>
      </c>
      <c r="EA75" s="64">
        <f t="shared" si="424"/>
        <v>0</v>
      </c>
      <c r="EB75" s="64">
        <f t="shared" si="506"/>
        <v>0</v>
      </c>
      <c r="EC75" s="64">
        <f t="shared" si="507"/>
        <v>0</v>
      </c>
      <c r="ED75" s="64">
        <f t="shared" si="508"/>
        <v>0</v>
      </c>
      <c r="EE75" s="64">
        <f t="shared" si="509"/>
        <v>0</v>
      </c>
      <c r="EF75" s="64">
        <f t="shared" si="510"/>
        <v>0</v>
      </c>
      <c r="EG75" s="64">
        <f t="shared" si="425"/>
        <v>0</v>
      </c>
      <c r="EH75" s="64">
        <f t="shared" si="426"/>
        <v>0</v>
      </c>
      <c r="EI75" s="64">
        <f t="shared" si="427"/>
        <v>0</v>
      </c>
      <c r="EJ75" s="64">
        <f t="shared" si="428"/>
        <v>0</v>
      </c>
      <c r="EK75" s="148">
        <f t="shared" si="429"/>
        <v>0</v>
      </c>
      <c r="EL75" s="147">
        <v>0</v>
      </c>
      <c r="EM75" s="64">
        <f t="shared" si="430"/>
        <v>0</v>
      </c>
      <c r="EN75" s="64">
        <f t="shared" si="431"/>
        <v>0</v>
      </c>
      <c r="EO75" s="64">
        <f t="shared" si="432"/>
        <v>0</v>
      </c>
      <c r="EP75" s="64">
        <f t="shared" si="433"/>
        <v>0</v>
      </c>
      <c r="EQ75" s="64">
        <f t="shared" si="511"/>
        <v>0</v>
      </c>
      <c r="ER75" s="64">
        <f t="shared" si="512"/>
        <v>0</v>
      </c>
      <c r="ES75" s="64">
        <f t="shared" si="513"/>
        <v>0</v>
      </c>
      <c r="ET75" s="64">
        <f t="shared" si="514"/>
        <v>0</v>
      </c>
      <c r="EU75" s="64">
        <f t="shared" si="515"/>
        <v>0</v>
      </c>
      <c r="EV75" s="64">
        <f t="shared" si="434"/>
        <v>0</v>
      </c>
      <c r="EW75" s="64">
        <f t="shared" si="435"/>
        <v>0</v>
      </c>
      <c r="EX75" s="64">
        <f t="shared" si="436"/>
        <v>0</v>
      </c>
      <c r="EY75" s="64">
        <f t="shared" si="437"/>
        <v>0</v>
      </c>
      <c r="EZ75" s="148">
        <f t="shared" si="438"/>
        <v>0</v>
      </c>
      <c r="FA75" s="147">
        <v>0</v>
      </c>
      <c r="FB75" s="64">
        <f t="shared" si="439"/>
        <v>0</v>
      </c>
      <c r="FC75" s="64">
        <f t="shared" si="440"/>
        <v>0</v>
      </c>
      <c r="FD75" s="64">
        <f t="shared" si="441"/>
        <v>0</v>
      </c>
      <c r="FE75" s="64">
        <f t="shared" si="442"/>
        <v>0</v>
      </c>
      <c r="FF75" s="64">
        <f t="shared" si="516"/>
        <v>0</v>
      </c>
      <c r="FG75" s="64">
        <f t="shared" si="517"/>
        <v>0</v>
      </c>
      <c r="FH75" s="64">
        <f t="shared" si="518"/>
        <v>0</v>
      </c>
      <c r="FI75" s="64">
        <f t="shared" si="519"/>
        <v>0</v>
      </c>
      <c r="FJ75" s="64">
        <f t="shared" si="520"/>
        <v>0</v>
      </c>
      <c r="FK75" s="64">
        <f t="shared" si="443"/>
        <v>0</v>
      </c>
      <c r="FL75" s="64">
        <f t="shared" si="444"/>
        <v>0</v>
      </c>
      <c r="FM75" s="64">
        <f t="shared" si="445"/>
        <v>0</v>
      </c>
      <c r="FN75" s="64">
        <f t="shared" si="446"/>
        <v>0</v>
      </c>
      <c r="FO75" s="148">
        <f t="shared" si="447"/>
        <v>0</v>
      </c>
      <c r="FP75" s="147">
        <v>0</v>
      </c>
      <c r="FQ75" s="64">
        <f t="shared" si="448"/>
        <v>0</v>
      </c>
      <c r="FR75" s="64">
        <f t="shared" si="449"/>
        <v>0</v>
      </c>
      <c r="FS75" s="64">
        <f t="shared" si="450"/>
        <v>0</v>
      </c>
      <c r="FT75" s="64">
        <f t="shared" si="451"/>
        <v>0</v>
      </c>
      <c r="FU75" s="64">
        <f t="shared" si="521"/>
        <v>0</v>
      </c>
      <c r="FV75" s="64">
        <f t="shared" si="522"/>
        <v>0</v>
      </c>
      <c r="FW75" s="64">
        <f t="shared" si="523"/>
        <v>0</v>
      </c>
      <c r="FX75" s="64">
        <f t="shared" si="524"/>
        <v>0</v>
      </c>
      <c r="FY75" s="64">
        <f t="shared" si="525"/>
        <v>0</v>
      </c>
      <c r="FZ75" s="64">
        <f t="shared" si="452"/>
        <v>0</v>
      </c>
      <c r="GA75" s="64">
        <f t="shared" si="453"/>
        <v>0</v>
      </c>
      <c r="GB75" s="64">
        <f t="shared" si="454"/>
        <v>0</v>
      </c>
      <c r="GC75" s="64">
        <f t="shared" si="455"/>
        <v>0</v>
      </c>
      <c r="GD75" s="148">
        <f t="shared" si="456"/>
        <v>0</v>
      </c>
      <c r="GE75" s="147">
        <v>0</v>
      </c>
      <c r="GF75" s="64">
        <f t="shared" si="457"/>
        <v>0</v>
      </c>
      <c r="GG75" s="64">
        <f t="shared" si="458"/>
        <v>0</v>
      </c>
      <c r="GH75" s="64">
        <f t="shared" si="459"/>
        <v>0</v>
      </c>
      <c r="GI75" s="64">
        <f t="shared" si="460"/>
        <v>0</v>
      </c>
      <c r="GJ75" s="64">
        <f t="shared" si="526"/>
        <v>0</v>
      </c>
      <c r="GK75" s="64">
        <f t="shared" si="527"/>
        <v>0</v>
      </c>
      <c r="GL75" s="64">
        <f t="shared" si="528"/>
        <v>0</v>
      </c>
      <c r="GM75" s="64">
        <f t="shared" si="529"/>
        <v>0</v>
      </c>
      <c r="GN75" s="64">
        <f t="shared" si="530"/>
        <v>0</v>
      </c>
      <c r="GO75" s="64">
        <f t="shared" si="461"/>
        <v>0</v>
      </c>
      <c r="GP75" s="64">
        <f t="shared" si="462"/>
        <v>0</v>
      </c>
      <c r="GQ75" s="64">
        <f t="shared" si="463"/>
        <v>0</v>
      </c>
      <c r="GR75" s="64">
        <f t="shared" si="464"/>
        <v>0</v>
      </c>
      <c r="GS75" s="148">
        <f t="shared" si="465"/>
        <v>0</v>
      </c>
    </row>
    <row r="76" spans="1:201" x14ac:dyDescent="0.2">
      <c r="A76" s="104">
        <v>70</v>
      </c>
      <c r="B76" s="8" t="s">
        <v>63</v>
      </c>
      <c r="C76" s="71">
        <v>441457</v>
      </c>
      <c r="D76" s="71">
        <v>381037</v>
      </c>
      <c r="E76" s="71">
        <f t="shared" si="347"/>
        <v>0.53672975122006972</v>
      </c>
      <c r="F76" s="105">
        <f t="shared" si="348"/>
        <v>0.46327024877993028</v>
      </c>
      <c r="G76" s="147">
        <v>0</v>
      </c>
      <c r="H76" s="64">
        <f t="shared" si="349"/>
        <v>0</v>
      </c>
      <c r="I76" s="64">
        <f t="shared" si="350"/>
        <v>0</v>
      </c>
      <c r="J76" s="64">
        <f t="shared" si="351"/>
        <v>0</v>
      </c>
      <c r="K76" s="64">
        <f t="shared" si="352"/>
        <v>0</v>
      </c>
      <c r="L76" s="64">
        <f t="shared" si="466"/>
        <v>0</v>
      </c>
      <c r="M76" s="64">
        <f t="shared" si="467"/>
        <v>0</v>
      </c>
      <c r="N76" s="64">
        <f t="shared" si="468"/>
        <v>0</v>
      </c>
      <c r="O76" s="64">
        <f t="shared" si="469"/>
        <v>0</v>
      </c>
      <c r="P76" s="64">
        <f t="shared" si="470"/>
        <v>0</v>
      </c>
      <c r="Q76" s="64">
        <f t="shared" si="353"/>
        <v>0</v>
      </c>
      <c r="R76" s="64">
        <f t="shared" si="354"/>
        <v>0</v>
      </c>
      <c r="S76" s="64">
        <f t="shared" si="355"/>
        <v>0</v>
      </c>
      <c r="T76" s="64">
        <f t="shared" si="356"/>
        <v>0</v>
      </c>
      <c r="U76" s="148">
        <f t="shared" si="357"/>
        <v>0</v>
      </c>
      <c r="V76" s="147">
        <v>692372.45</v>
      </c>
      <c r="W76" s="64">
        <f t="shared" si="358"/>
        <v>173093</v>
      </c>
      <c r="X76" s="64">
        <f t="shared" si="359"/>
        <v>173093</v>
      </c>
      <c r="Y76" s="64">
        <f t="shared" si="360"/>
        <v>173093</v>
      </c>
      <c r="Z76" s="64">
        <f t="shared" si="361"/>
        <v>173093.44999999995</v>
      </c>
      <c r="AA76" s="64">
        <f t="shared" si="471"/>
        <v>371617</v>
      </c>
      <c r="AB76" s="64">
        <f t="shared" si="472"/>
        <v>92904</v>
      </c>
      <c r="AC76" s="64">
        <f t="shared" si="473"/>
        <v>92904</v>
      </c>
      <c r="AD76" s="64">
        <f t="shared" si="474"/>
        <v>92904</v>
      </c>
      <c r="AE76" s="64">
        <f t="shared" si="475"/>
        <v>92905</v>
      </c>
      <c r="AF76" s="64">
        <f t="shared" si="362"/>
        <v>320755.44999999995</v>
      </c>
      <c r="AG76" s="64">
        <f t="shared" si="363"/>
        <v>80189</v>
      </c>
      <c r="AH76" s="64">
        <f t="shared" si="364"/>
        <v>80189</v>
      </c>
      <c r="AI76" s="64">
        <f t="shared" si="365"/>
        <v>80189</v>
      </c>
      <c r="AJ76" s="148">
        <f t="shared" si="366"/>
        <v>80188.449999999953</v>
      </c>
      <c r="AK76" s="147">
        <v>0</v>
      </c>
      <c r="AL76" s="64">
        <f t="shared" si="367"/>
        <v>0</v>
      </c>
      <c r="AM76" s="64">
        <f t="shared" si="368"/>
        <v>0</v>
      </c>
      <c r="AN76" s="64">
        <f t="shared" si="369"/>
        <v>0</v>
      </c>
      <c r="AO76" s="64">
        <f t="shared" si="370"/>
        <v>0</v>
      </c>
      <c r="AP76" s="64">
        <f t="shared" si="476"/>
        <v>0</v>
      </c>
      <c r="AQ76" s="64">
        <f t="shared" si="477"/>
        <v>0</v>
      </c>
      <c r="AR76" s="64">
        <f t="shared" si="478"/>
        <v>0</v>
      </c>
      <c r="AS76" s="64">
        <f t="shared" si="479"/>
        <v>0</v>
      </c>
      <c r="AT76" s="64">
        <f t="shared" si="480"/>
        <v>0</v>
      </c>
      <c r="AU76" s="64">
        <f t="shared" si="371"/>
        <v>0</v>
      </c>
      <c r="AV76" s="64">
        <f t="shared" si="372"/>
        <v>0</v>
      </c>
      <c r="AW76" s="64">
        <f t="shared" si="373"/>
        <v>0</v>
      </c>
      <c r="AX76" s="64">
        <f t="shared" si="374"/>
        <v>0</v>
      </c>
      <c r="AY76" s="148">
        <f t="shared" si="375"/>
        <v>0</v>
      </c>
      <c r="AZ76" s="147">
        <v>0</v>
      </c>
      <c r="BA76" s="64">
        <f t="shared" si="376"/>
        <v>0</v>
      </c>
      <c r="BB76" s="64">
        <f t="shared" si="377"/>
        <v>0</v>
      </c>
      <c r="BC76" s="64">
        <f t="shared" si="378"/>
        <v>0</v>
      </c>
      <c r="BD76" s="64">
        <f t="shared" si="379"/>
        <v>0</v>
      </c>
      <c r="BE76" s="18">
        <f t="shared" si="481"/>
        <v>0</v>
      </c>
      <c r="BF76" s="18">
        <f t="shared" si="482"/>
        <v>0</v>
      </c>
      <c r="BG76" s="18">
        <f t="shared" si="483"/>
        <v>0</v>
      </c>
      <c r="BH76" s="18">
        <f t="shared" si="484"/>
        <v>0</v>
      </c>
      <c r="BI76" s="18">
        <f t="shared" si="485"/>
        <v>0</v>
      </c>
      <c r="BJ76" s="18">
        <f t="shared" si="380"/>
        <v>0</v>
      </c>
      <c r="BK76" s="18">
        <f t="shared" si="381"/>
        <v>0</v>
      </c>
      <c r="BL76" s="18">
        <f t="shared" si="382"/>
        <v>0</v>
      </c>
      <c r="BM76" s="18">
        <f t="shared" si="383"/>
        <v>0</v>
      </c>
      <c r="BN76" s="85">
        <f t="shared" si="384"/>
        <v>0</v>
      </c>
      <c r="BO76" s="147">
        <v>0</v>
      </c>
      <c r="BP76" s="64">
        <f t="shared" si="385"/>
        <v>0</v>
      </c>
      <c r="BQ76" s="64">
        <f t="shared" si="386"/>
        <v>0</v>
      </c>
      <c r="BR76" s="64">
        <f t="shared" si="387"/>
        <v>0</v>
      </c>
      <c r="BS76" s="64">
        <f t="shared" si="388"/>
        <v>0</v>
      </c>
      <c r="BT76" s="64">
        <f t="shared" si="486"/>
        <v>0</v>
      </c>
      <c r="BU76" s="64">
        <f t="shared" si="487"/>
        <v>0</v>
      </c>
      <c r="BV76" s="64">
        <f t="shared" si="488"/>
        <v>0</v>
      </c>
      <c r="BW76" s="64">
        <f t="shared" si="489"/>
        <v>0</v>
      </c>
      <c r="BX76" s="64">
        <f t="shared" si="490"/>
        <v>0</v>
      </c>
      <c r="BY76" s="64">
        <f t="shared" si="389"/>
        <v>0</v>
      </c>
      <c r="BZ76" s="64">
        <f t="shared" si="390"/>
        <v>0</v>
      </c>
      <c r="CA76" s="64">
        <f t="shared" si="391"/>
        <v>0</v>
      </c>
      <c r="CB76" s="64">
        <f t="shared" si="392"/>
        <v>0</v>
      </c>
      <c r="CC76" s="148">
        <f t="shared" si="393"/>
        <v>0</v>
      </c>
      <c r="CD76" s="147">
        <v>0</v>
      </c>
      <c r="CE76" s="64">
        <f t="shared" si="394"/>
        <v>0</v>
      </c>
      <c r="CF76" s="64">
        <f t="shared" si="395"/>
        <v>0</v>
      </c>
      <c r="CG76" s="64">
        <f t="shared" si="396"/>
        <v>0</v>
      </c>
      <c r="CH76" s="64">
        <f t="shared" si="397"/>
        <v>0</v>
      </c>
      <c r="CI76" s="64">
        <f t="shared" si="491"/>
        <v>0</v>
      </c>
      <c r="CJ76" s="64">
        <f t="shared" si="492"/>
        <v>0</v>
      </c>
      <c r="CK76" s="64">
        <f t="shared" si="493"/>
        <v>0</v>
      </c>
      <c r="CL76" s="64">
        <f t="shared" si="494"/>
        <v>0</v>
      </c>
      <c r="CM76" s="64">
        <f t="shared" si="495"/>
        <v>0</v>
      </c>
      <c r="CN76" s="64">
        <f t="shared" si="398"/>
        <v>0</v>
      </c>
      <c r="CO76" s="64">
        <f t="shared" si="399"/>
        <v>0</v>
      </c>
      <c r="CP76" s="64">
        <f t="shared" si="400"/>
        <v>0</v>
      </c>
      <c r="CQ76" s="64">
        <f t="shared" si="401"/>
        <v>0</v>
      </c>
      <c r="CR76" s="148">
        <f t="shared" si="402"/>
        <v>0</v>
      </c>
      <c r="CS76" s="147">
        <v>0</v>
      </c>
      <c r="CT76" s="64">
        <f t="shared" si="403"/>
        <v>0</v>
      </c>
      <c r="CU76" s="64">
        <f t="shared" si="404"/>
        <v>0</v>
      </c>
      <c r="CV76" s="64">
        <f t="shared" si="405"/>
        <v>0</v>
      </c>
      <c r="CW76" s="64">
        <f t="shared" si="406"/>
        <v>0</v>
      </c>
      <c r="CX76" s="64">
        <f t="shared" si="496"/>
        <v>0</v>
      </c>
      <c r="CY76" s="64">
        <f t="shared" si="497"/>
        <v>0</v>
      </c>
      <c r="CZ76" s="64">
        <f t="shared" si="498"/>
        <v>0</v>
      </c>
      <c r="DA76" s="64">
        <f t="shared" si="499"/>
        <v>0</v>
      </c>
      <c r="DB76" s="64">
        <f t="shared" si="500"/>
        <v>0</v>
      </c>
      <c r="DC76" s="64">
        <f t="shared" si="407"/>
        <v>0</v>
      </c>
      <c r="DD76" s="64">
        <f t="shared" si="408"/>
        <v>0</v>
      </c>
      <c r="DE76" s="64">
        <f t="shared" si="409"/>
        <v>0</v>
      </c>
      <c r="DF76" s="64">
        <f t="shared" si="410"/>
        <v>0</v>
      </c>
      <c r="DG76" s="148">
        <f t="shared" si="411"/>
        <v>0</v>
      </c>
      <c r="DH76" s="147">
        <v>0</v>
      </c>
      <c r="DI76" s="64">
        <f t="shared" si="412"/>
        <v>0</v>
      </c>
      <c r="DJ76" s="64">
        <f t="shared" si="413"/>
        <v>0</v>
      </c>
      <c r="DK76" s="64">
        <f t="shared" si="414"/>
        <v>0</v>
      </c>
      <c r="DL76" s="64">
        <f t="shared" si="415"/>
        <v>0</v>
      </c>
      <c r="DM76" s="64">
        <f t="shared" si="501"/>
        <v>0</v>
      </c>
      <c r="DN76" s="64">
        <f t="shared" si="502"/>
        <v>0</v>
      </c>
      <c r="DO76" s="64">
        <f t="shared" si="503"/>
        <v>0</v>
      </c>
      <c r="DP76" s="64">
        <f t="shared" si="504"/>
        <v>0</v>
      </c>
      <c r="DQ76" s="64">
        <f t="shared" si="505"/>
        <v>0</v>
      </c>
      <c r="DR76" s="64">
        <f t="shared" si="416"/>
        <v>0</v>
      </c>
      <c r="DS76" s="64">
        <f t="shared" si="417"/>
        <v>0</v>
      </c>
      <c r="DT76" s="64">
        <f t="shared" si="418"/>
        <v>0</v>
      </c>
      <c r="DU76" s="64">
        <f t="shared" si="419"/>
        <v>0</v>
      </c>
      <c r="DV76" s="148">
        <f t="shared" si="420"/>
        <v>0</v>
      </c>
      <c r="DW76" s="147">
        <v>0</v>
      </c>
      <c r="DX76" s="64">
        <f t="shared" si="421"/>
        <v>0</v>
      </c>
      <c r="DY76" s="64">
        <f t="shared" si="422"/>
        <v>0</v>
      </c>
      <c r="DZ76" s="64">
        <f t="shared" si="423"/>
        <v>0</v>
      </c>
      <c r="EA76" s="64">
        <f t="shared" si="424"/>
        <v>0</v>
      </c>
      <c r="EB76" s="64">
        <f t="shared" si="506"/>
        <v>0</v>
      </c>
      <c r="EC76" s="64">
        <f t="shared" si="507"/>
        <v>0</v>
      </c>
      <c r="ED76" s="64">
        <f t="shared" si="508"/>
        <v>0</v>
      </c>
      <c r="EE76" s="64">
        <f t="shared" si="509"/>
        <v>0</v>
      </c>
      <c r="EF76" s="64">
        <f t="shared" si="510"/>
        <v>0</v>
      </c>
      <c r="EG76" s="64">
        <f t="shared" si="425"/>
        <v>0</v>
      </c>
      <c r="EH76" s="64">
        <f t="shared" si="426"/>
        <v>0</v>
      </c>
      <c r="EI76" s="64">
        <f t="shared" si="427"/>
        <v>0</v>
      </c>
      <c r="EJ76" s="64">
        <f t="shared" si="428"/>
        <v>0</v>
      </c>
      <c r="EK76" s="148">
        <f t="shared" si="429"/>
        <v>0</v>
      </c>
      <c r="EL76" s="147">
        <v>0</v>
      </c>
      <c r="EM76" s="64">
        <f t="shared" si="430"/>
        <v>0</v>
      </c>
      <c r="EN76" s="64">
        <f t="shared" si="431"/>
        <v>0</v>
      </c>
      <c r="EO76" s="64">
        <f t="shared" si="432"/>
        <v>0</v>
      </c>
      <c r="EP76" s="64">
        <f t="shared" si="433"/>
        <v>0</v>
      </c>
      <c r="EQ76" s="64">
        <f t="shared" si="511"/>
        <v>0</v>
      </c>
      <c r="ER76" s="64">
        <f t="shared" si="512"/>
        <v>0</v>
      </c>
      <c r="ES76" s="64">
        <f t="shared" si="513"/>
        <v>0</v>
      </c>
      <c r="ET76" s="64">
        <f t="shared" si="514"/>
        <v>0</v>
      </c>
      <c r="EU76" s="64">
        <f t="shared" si="515"/>
        <v>0</v>
      </c>
      <c r="EV76" s="64">
        <f t="shared" si="434"/>
        <v>0</v>
      </c>
      <c r="EW76" s="64">
        <f t="shared" si="435"/>
        <v>0</v>
      </c>
      <c r="EX76" s="64">
        <f t="shared" si="436"/>
        <v>0</v>
      </c>
      <c r="EY76" s="64">
        <f t="shared" si="437"/>
        <v>0</v>
      </c>
      <c r="EZ76" s="148">
        <f t="shared" si="438"/>
        <v>0</v>
      </c>
      <c r="FA76" s="147">
        <v>0</v>
      </c>
      <c r="FB76" s="64">
        <f t="shared" si="439"/>
        <v>0</v>
      </c>
      <c r="FC76" s="64">
        <f t="shared" si="440"/>
        <v>0</v>
      </c>
      <c r="FD76" s="64">
        <f t="shared" si="441"/>
        <v>0</v>
      </c>
      <c r="FE76" s="64">
        <f t="shared" si="442"/>
        <v>0</v>
      </c>
      <c r="FF76" s="64">
        <f t="shared" si="516"/>
        <v>0</v>
      </c>
      <c r="FG76" s="64">
        <f t="shared" si="517"/>
        <v>0</v>
      </c>
      <c r="FH76" s="64">
        <f t="shared" si="518"/>
        <v>0</v>
      </c>
      <c r="FI76" s="64">
        <f t="shared" si="519"/>
        <v>0</v>
      </c>
      <c r="FJ76" s="64">
        <f t="shared" si="520"/>
        <v>0</v>
      </c>
      <c r="FK76" s="64">
        <f t="shared" si="443"/>
        <v>0</v>
      </c>
      <c r="FL76" s="64">
        <f t="shared" si="444"/>
        <v>0</v>
      </c>
      <c r="FM76" s="64">
        <f t="shared" si="445"/>
        <v>0</v>
      </c>
      <c r="FN76" s="64">
        <f t="shared" si="446"/>
        <v>0</v>
      </c>
      <c r="FO76" s="148">
        <f t="shared" si="447"/>
        <v>0</v>
      </c>
      <c r="FP76" s="147">
        <v>0</v>
      </c>
      <c r="FQ76" s="64">
        <f t="shared" si="448"/>
        <v>0</v>
      </c>
      <c r="FR76" s="64">
        <f t="shared" si="449"/>
        <v>0</v>
      </c>
      <c r="FS76" s="64">
        <f t="shared" si="450"/>
        <v>0</v>
      </c>
      <c r="FT76" s="64">
        <f t="shared" si="451"/>
        <v>0</v>
      </c>
      <c r="FU76" s="64">
        <f t="shared" si="521"/>
        <v>0</v>
      </c>
      <c r="FV76" s="64">
        <f t="shared" si="522"/>
        <v>0</v>
      </c>
      <c r="FW76" s="64">
        <f t="shared" si="523"/>
        <v>0</v>
      </c>
      <c r="FX76" s="64">
        <f t="shared" si="524"/>
        <v>0</v>
      </c>
      <c r="FY76" s="64">
        <f t="shared" si="525"/>
        <v>0</v>
      </c>
      <c r="FZ76" s="64">
        <f t="shared" si="452"/>
        <v>0</v>
      </c>
      <c r="GA76" s="64">
        <f t="shared" si="453"/>
        <v>0</v>
      </c>
      <c r="GB76" s="64">
        <f t="shared" si="454"/>
        <v>0</v>
      </c>
      <c r="GC76" s="64">
        <f t="shared" si="455"/>
        <v>0</v>
      </c>
      <c r="GD76" s="148">
        <f t="shared" si="456"/>
        <v>0</v>
      </c>
      <c r="GE76" s="147">
        <v>0</v>
      </c>
      <c r="GF76" s="64">
        <f t="shared" si="457"/>
        <v>0</v>
      </c>
      <c r="GG76" s="64">
        <f t="shared" si="458"/>
        <v>0</v>
      </c>
      <c r="GH76" s="64">
        <f t="shared" si="459"/>
        <v>0</v>
      </c>
      <c r="GI76" s="64">
        <f t="shared" si="460"/>
        <v>0</v>
      </c>
      <c r="GJ76" s="64">
        <f t="shared" si="526"/>
        <v>0</v>
      </c>
      <c r="GK76" s="64">
        <f t="shared" si="527"/>
        <v>0</v>
      </c>
      <c r="GL76" s="64">
        <f t="shared" si="528"/>
        <v>0</v>
      </c>
      <c r="GM76" s="64">
        <f t="shared" si="529"/>
        <v>0</v>
      </c>
      <c r="GN76" s="64">
        <f t="shared" si="530"/>
        <v>0</v>
      </c>
      <c r="GO76" s="64">
        <f t="shared" si="461"/>
        <v>0</v>
      </c>
      <c r="GP76" s="64">
        <f t="shared" si="462"/>
        <v>0</v>
      </c>
      <c r="GQ76" s="64">
        <f t="shared" si="463"/>
        <v>0</v>
      </c>
      <c r="GR76" s="64">
        <f t="shared" si="464"/>
        <v>0</v>
      </c>
      <c r="GS76" s="148">
        <f t="shared" si="465"/>
        <v>0</v>
      </c>
    </row>
    <row r="77" spans="1:201" x14ac:dyDescent="0.2">
      <c r="A77" s="104">
        <v>71</v>
      </c>
      <c r="B77" s="8" t="s">
        <v>64</v>
      </c>
      <c r="C77" s="71">
        <v>441457</v>
      </c>
      <c r="D77" s="71">
        <v>381037</v>
      </c>
      <c r="E77" s="71">
        <f t="shared" si="347"/>
        <v>0.53672975122006972</v>
      </c>
      <c r="F77" s="105">
        <f t="shared" si="348"/>
        <v>0.46327024877993028</v>
      </c>
      <c r="G77" s="147">
        <v>0</v>
      </c>
      <c r="H77" s="64">
        <f t="shared" si="349"/>
        <v>0</v>
      </c>
      <c r="I77" s="64">
        <f t="shared" si="350"/>
        <v>0</v>
      </c>
      <c r="J77" s="64">
        <f t="shared" si="351"/>
        <v>0</v>
      </c>
      <c r="K77" s="64">
        <f t="shared" si="352"/>
        <v>0</v>
      </c>
      <c r="L77" s="64">
        <f t="shared" si="466"/>
        <v>0</v>
      </c>
      <c r="M77" s="64">
        <f t="shared" si="467"/>
        <v>0</v>
      </c>
      <c r="N77" s="64">
        <f t="shared" si="468"/>
        <v>0</v>
      </c>
      <c r="O77" s="64">
        <f t="shared" si="469"/>
        <v>0</v>
      </c>
      <c r="P77" s="64">
        <f t="shared" si="470"/>
        <v>0</v>
      </c>
      <c r="Q77" s="64">
        <f t="shared" si="353"/>
        <v>0</v>
      </c>
      <c r="R77" s="64">
        <f t="shared" si="354"/>
        <v>0</v>
      </c>
      <c r="S77" s="64">
        <f t="shared" si="355"/>
        <v>0</v>
      </c>
      <c r="T77" s="64">
        <f t="shared" si="356"/>
        <v>0</v>
      </c>
      <c r="U77" s="148">
        <f t="shared" si="357"/>
        <v>0</v>
      </c>
      <c r="V77" s="147">
        <v>0</v>
      </c>
      <c r="W77" s="64">
        <f t="shared" si="358"/>
        <v>0</v>
      </c>
      <c r="X77" s="64">
        <f t="shared" si="359"/>
        <v>0</v>
      </c>
      <c r="Y77" s="64">
        <f t="shared" si="360"/>
        <v>0</v>
      </c>
      <c r="Z77" s="64">
        <f t="shared" si="361"/>
        <v>0</v>
      </c>
      <c r="AA77" s="64">
        <f t="shared" si="471"/>
        <v>0</v>
      </c>
      <c r="AB77" s="64">
        <f t="shared" si="472"/>
        <v>0</v>
      </c>
      <c r="AC77" s="64">
        <f t="shared" si="473"/>
        <v>0</v>
      </c>
      <c r="AD77" s="64">
        <f t="shared" si="474"/>
        <v>0</v>
      </c>
      <c r="AE77" s="64">
        <f t="shared" si="475"/>
        <v>0</v>
      </c>
      <c r="AF77" s="64">
        <f t="shared" si="362"/>
        <v>0</v>
      </c>
      <c r="AG77" s="64">
        <f t="shared" si="363"/>
        <v>0</v>
      </c>
      <c r="AH77" s="64">
        <f t="shared" si="364"/>
        <v>0</v>
      </c>
      <c r="AI77" s="64">
        <f t="shared" si="365"/>
        <v>0</v>
      </c>
      <c r="AJ77" s="148">
        <f t="shared" si="366"/>
        <v>0</v>
      </c>
      <c r="AK77" s="147">
        <v>0</v>
      </c>
      <c r="AL77" s="64">
        <f t="shared" si="367"/>
        <v>0</v>
      </c>
      <c r="AM77" s="64">
        <f t="shared" si="368"/>
        <v>0</v>
      </c>
      <c r="AN77" s="64">
        <f t="shared" si="369"/>
        <v>0</v>
      </c>
      <c r="AO77" s="64">
        <f t="shared" si="370"/>
        <v>0</v>
      </c>
      <c r="AP77" s="64">
        <f t="shared" si="476"/>
        <v>0</v>
      </c>
      <c r="AQ77" s="64">
        <f t="shared" si="477"/>
        <v>0</v>
      </c>
      <c r="AR77" s="64">
        <f t="shared" si="478"/>
        <v>0</v>
      </c>
      <c r="AS77" s="64">
        <f t="shared" si="479"/>
        <v>0</v>
      </c>
      <c r="AT77" s="64">
        <f t="shared" si="480"/>
        <v>0</v>
      </c>
      <c r="AU77" s="64">
        <f t="shared" si="371"/>
        <v>0</v>
      </c>
      <c r="AV77" s="64">
        <f t="shared" si="372"/>
        <v>0</v>
      </c>
      <c r="AW77" s="64">
        <f t="shared" si="373"/>
        <v>0</v>
      </c>
      <c r="AX77" s="64">
        <f t="shared" si="374"/>
        <v>0</v>
      </c>
      <c r="AY77" s="148">
        <f t="shared" si="375"/>
        <v>0</v>
      </c>
      <c r="AZ77" s="147">
        <v>0</v>
      </c>
      <c r="BA77" s="64">
        <f t="shared" si="376"/>
        <v>0</v>
      </c>
      <c r="BB77" s="64">
        <f t="shared" si="377"/>
        <v>0</v>
      </c>
      <c r="BC77" s="64">
        <f t="shared" si="378"/>
        <v>0</v>
      </c>
      <c r="BD77" s="64">
        <f t="shared" si="379"/>
        <v>0</v>
      </c>
      <c r="BE77" s="18">
        <f t="shared" si="481"/>
        <v>0</v>
      </c>
      <c r="BF77" s="18">
        <f t="shared" si="482"/>
        <v>0</v>
      </c>
      <c r="BG77" s="18">
        <f t="shared" si="483"/>
        <v>0</v>
      </c>
      <c r="BH77" s="18">
        <f t="shared" si="484"/>
        <v>0</v>
      </c>
      <c r="BI77" s="18">
        <f t="shared" si="485"/>
        <v>0</v>
      </c>
      <c r="BJ77" s="18">
        <f t="shared" si="380"/>
        <v>0</v>
      </c>
      <c r="BK77" s="18">
        <f t="shared" si="381"/>
        <v>0</v>
      </c>
      <c r="BL77" s="18">
        <f t="shared" si="382"/>
        <v>0</v>
      </c>
      <c r="BM77" s="18">
        <f t="shared" si="383"/>
        <v>0</v>
      </c>
      <c r="BN77" s="85">
        <f t="shared" si="384"/>
        <v>0</v>
      </c>
      <c r="BO77" s="147">
        <v>0</v>
      </c>
      <c r="BP77" s="64">
        <f t="shared" si="385"/>
        <v>0</v>
      </c>
      <c r="BQ77" s="64">
        <f t="shared" si="386"/>
        <v>0</v>
      </c>
      <c r="BR77" s="64">
        <f t="shared" si="387"/>
        <v>0</v>
      </c>
      <c r="BS77" s="64">
        <f t="shared" si="388"/>
        <v>0</v>
      </c>
      <c r="BT77" s="64">
        <f t="shared" si="486"/>
        <v>0</v>
      </c>
      <c r="BU77" s="64">
        <f t="shared" si="487"/>
        <v>0</v>
      </c>
      <c r="BV77" s="64">
        <f t="shared" si="488"/>
        <v>0</v>
      </c>
      <c r="BW77" s="64">
        <f t="shared" si="489"/>
        <v>0</v>
      </c>
      <c r="BX77" s="64">
        <f t="shared" si="490"/>
        <v>0</v>
      </c>
      <c r="BY77" s="64">
        <f t="shared" si="389"/>
        <v>0</v>
      </c>
      <c r="BZ77" s="64">
        <f t="shared" si="390"/>
        <v>0</v>
      </c>
      <c r="CA77" s="64">
        <f t="shared" si="391"/>
        <v>0</v>
      </c>
      <c r="CB77" s="64">
        <f t="shared" si="392"/>
        <v>0</v>
      </c>
      <c r="CC77" s="148">
        <f t="shared" si="393"/>
        <v>0</v>
      </c>
      <c r="CD77" s="147">
        <v>7021142.4299999997</v>
      </c>
      <c r="CE77" s="64">
        <f t="shared" si="394"/>
        <v>1755286</v>
      </c>
      <c r="CF77" s="64">
        <f t="shared" si="395"/>
        <v>1755286</v>
      </c>
      <c r="CG77" s="64">
        <f t="shared" si="396"/>
        <v>1755286</v>
      </c>
      <c r="CH77" s="64">
        <f t="shared" si="397"/>
        <v>1755284.4299999997</v>
      </c>
      <c r="CI77" s="64">
        <f t="shared" si="491"/>
        <v>3768456</v>
      </c>
      <c r="CJ77" s="64">
        <f t="shared" si="492"/>
        <v>942114</v>
      </c>
      <c r="CK77" s="64">
        <f t="shared" si="493"/>
        <v>942114</v>
      </c>
      <c r="CL77" s="64">
        <f t="shared" si="494"/>
        <v>942114</v>
      </c>
      <c r="CM77" s="64">
        <f t="shared" si="495"/>
        <v>942114</v>
      </c>
      <c r="CN77" s="64">
        <f t="shared" si="398"/>
        <v>3252686.4299999997</v>
      </c>
      <c r="CO77" s="64">
        <f t="shared" si="399"/>
        <v>813172</v>
      </c>
      <c r="CP77" s="64">
        <f t="shared" si="400"/>
        <v>813172</v>
      </c>
      <c r="CQ77" s="64">
        <f t="shared" si="401"/>
        <v>813172</v>
      </c>
      <c r="CR77" s="148">
        <f t="shared" si="402"/>
        <v>813170.4299999997</v>
      </c>
      <c r="CS77" s="147">
        <v>5640855.5999999996</v>
      </c>
      <c r="CT77" s="64">
        <f t="shared" si="403"/>
        <v>1410214</v>
      </c>
      <c r="CU77" s="64">
        <f t="shared" si="404"/>
        <v>1410214</v>
      </c>
      <c r="CV77" s="64">
        <f t="shared" si="405"/>
        <v>1410214</v>
      </c>
      <c r="CW77" s="64">
        <f t="shared" si="406"/>
        <v>1410213.5999999996</v>
      </c>
      <c r="CX77" s="64">
        <f t="shared" si="496"/>
        <v>3027615</v>
      </c>
      <c r="CY77" s="64">
        <f t="shared" si="497"/>
        <v>756904</v>
      </c>
      <c r="CZ77" s="64">
        <f t="shared" si="498"/>
        <v>756904</v>
      </c>
      <c r="DA77" s="64">
        <f t="shared" si="499"/>
        <v>756904</v>
      </c>
      <c r="DB77" s="64">
        <f t="shared" si="500"/>
        <v>756903</v>
      </c>
      <c r="DC77" s="64">
        <f t="shared" si="407"/>
        <v>2613240.5999999996</v>
      </c>
      <c r="DD77" s="64">
        <f t="shared" si="408"/>
        <v>653310</v>
      </c>
      <c r="DE77" s="64">
        <f t="shared" si="409"/>
        <v>653310</v>
      </c>
      <c r="DF77" s="64">
        <f t="shared" si="410"/>
        <v>653310</v>
      </c>
      <c r="DG77" s="148">
        <f t="shared" si="411"/>
        <v>653310.59999999963</v>
      </c>
      <c r="DH77" s="147">
        <v>0</v>
      </c>
      <c r="DI77" s="64">
        <f t="shared" si="412"/>
        <v>0</v>
      </c>
      <c r="DJ77" s="64">
        <f t="shared" si="413"/>
        <v>0</v>
      </c>
      <c r="DK77" s="64">
        <f t="shared" si="414"/>
        <v>0</v>
      </c>
      <c r="DL77" s="64">
        <f t="shared" si="415"/>
        <v>0</v>
      </c>
      <c r="DM77" s="64">
        <f t="shared" si="501"/>
        <v>0</v>
      </c>
      <c r="DN77" s="64">
        <f t="shared" si="502"/>
        <v>0</v>
      </c>
      <c r="DO77" s="64">
        <f t="shared" si="503"/>
        <v>0</v>
      </c>
      <c r="DP77" s="64">
        <f t="shared" si="504"/>
        <v>0</v>
      </c>
      <c r="DQ77" s="64">
        <f t="shared" si="505"/>
        <v>0</v>
      </c>
      <c r="DR77" s="64">
        <f t="shared" si="416"/>
        <v>0</v>
      </c>
      <c r="DS77" s="64">
        <f t="shared" si="417"/>
        <v>0</v>
      </c>
      <c r="DT77" s="64">
        <f t="shared" si="418"/>
        <v>0</v>
      </c>
      <c r="DU77" s="64">
        <f t="shared" si="419"/>
        <v>0</v>
      </c>
      <c r="DV77" s="148">
        <f t="shared" si="420"/>
        <v>0</v>
      </c>
      <c r="DW77" s="147">
        <v>0</v>
      </c>
      <c r="DX77" s="64">
        <f t="shared" si="421"/>
        <v>0</v>
      </c>
      <c r="DY77" s="64">
        <f t="shared" si="422"/>
        <v>0</v>
      </c>
      <c r="DZ77" s="64">
        <f t="shared" si="423"/>
        <v>0</v>
      </c>
      <c r="EA77" s="64">
        <f t="shared" si="424"/>
        <v>0</v>
      </c>
      <c r="EB77" s="64">
        <f t="shared" si="506"/>
        <v>0</v>
      </c>
      <c r="EC77" s="64">
        <f t="shared" si="507"/>
        <v>0</v>
      </c>
      <c r="ED77" s="64">
        <f t="shared" si="508"/>
        <v>0</v>
      </c>
      <c r="EE77" s="64">
        <f t="shared" si="509"/>
        <v>0</v>
      </c>
      <c r="EF77" s="64">
        <f t="shared" si="510"/>
        <v>0</v>
      </c>
      <c r="EG77" s="64">
        <f t="shared" si="425"/>
        <v>0</v>
      </c>
      <c r="EH77" s="64">
        <f t="shared" si="426"/>
        <v>0</v>
      </c>
      <c r="EI77" s="64">
        <f t="shared" si="427"/>
        <v>0</v>
      </c>
      <c r="EJ77" s="64">
        <f t="shared" si="428"/>
        <v>0</v>
      </c>
      <c r="EK77" s="148">
        <f t="shared" si="429"/>
        <v>0</v>
      </c>
      <c r="EL77" s="147">
        <v>0</v>
      </c>
      <c r="EM77" s="64">
        <f t="shared" si="430"/>
        <v>0</v>
      </c>
      <c r="EN77" s="64">
        <f t="shared" si="431"/>
        <v>0</v>
      </c>
      <c r="EO77" s="64">
        <f t="shared" si="432"/>
        <v>0</v>
      </c>
      <c r="EP77" s="64">
        <f t="shared" si="433"/>
        <v>0</v>
      </c>
      <c r="EQ77" s="64">
        <f t="shared" si="511"/>
        <v>0</v>
      </c>
      <c r="ER77" s="64">
        <f t="shared" si="512"/>
        <v>0</v>
      </c>
      <c r="ES77" s="64">
        <f t="shared" si="513"/>
        <v>0</v>
      </c>
      <c r="ET77" s="64">
        <f t="shared" si="514"/>
        <v>0</v>
      </c>
      <c r="EU77" s="64">
        <f t="shared" si="515"/>
        <v>0</v>
      </c>
      <c r="EV77" s="64">
        <f t="shared" si="434"/>
        <v>0</v>
      </c>
      <c r="EW77" s="64">
        <f t="shared" si="435"/>
        <v>0</v>
      </c>
      <c r="EX77" s="64">
        <f t="shared" si="436"/>
        <v>0</v>
      </c>
      <c r="EY77" s="64">
        <f t="shared" si="437"/>
        <v>0</v>
      </c>
      <c r="EZ77" s="148">
        <f t="shared" si="438"/>
        <v>0</v>
      </c>
      <c r="FA77" s="147">
        <v>0</v>
      </c>
      <c r="FB77" s="64">
        <f t="shared" si="439"/>
        <v>0</v>
      </c>
      <c r="FC77" s="64">
        <f t="shared" si="440"/>
        <v>0</v>
      </c>
      <c r="FD77" s="64">
        <f t="shared" si="441"/>
        <v>0</v>
      </c>
      <c r="FE77" s="64">
        <f t="shared" si="442"/>
        <v>0</v>
      </c>
      <c r="FF77" s="64">
        <f t="shared" si="516"/>
        <v>0</v>
      </c>
      <c r="FG77" s="64">
        <f t="shared" si="517"/>
        <v>0</v>
      </c>
      <c r="FH77" s="64">
        <f t="shared" si="518"/>
        <v>0</v>
      </c>
      <c r="FI77" s="64">
        <f t="shared" si="519"/>
        <v>0</v>
      </c>
      <c r="FJ77" s="64">
        <f t="shared" si="520"/>
        <v>0</v>
      </c>
      <c r="FK77" s="64">
        <f t="shared" si="443"/>
        <v>0</v>
      </c>
      <c r="FL77" s="64">
        <f t="shared" si="444"/>
        <v>0</v>
      </c>
      <c r="FM77" s="64">
        <f t="shared" si="445"/>
        <v>0</v>
      </c>
      <c r="FN77" s="64">
        <f t="shared" si="446"/>
        <v>0</v>
      </c>
      <c r="FO77" s="148">
        <f t="shared" si="447"/>
        <v>0</v>
      </c>
      <c r="FP77" s="147">
        <v>0</v>
      </c>
      <c r="FQ77" s="64">
        <f t="shared" si="448"/>
        <v>0</v>
      </c>
      <c r="FR77" s="64">
        <f t="shared" si="449"/>
        <v>0</v>
      </c>
      <c r="FS77" s="64">
        <f t="shared" si="450"/>
        <v>0</v>
      </c>
      <c r="FT77" s="64">
        <f t="shared" si="451"/>
        <v>0</v>
      </c>
      <c r="FU77" s="64">
        <f t="shared" si="521"/>
        <v>0</v>
      </c>
      <c r="FV77" s="64">
        <f t="shared" si="522"/>
        <v>0</v>
      </c>
      <c r="FW77" s="64">
        <f t="shared" si="523"/>
        <v>0</v>
      </c>
      <c r="FX77" s="64">
        <f t="shared" si="524"/>
        <v>0</v>
      </c>
      <c r="FY77" s="64">
        <f t="shared" si="525"/>
        <v>0</v>
      </c>
      <c r="FZ77" s="64">
        <f t="shared" si="452"/>
        <v>0</v>
      </c>
      <c r="GA77" s="64">
        <f t="shared" si="453"/>
        <v>0</v>
      </c>
      <c r="GB77" s="64">
        <f t="shared" si="454"/>
        <v>0</v>
      </c>
      <c r="GC77" s="64">
        <f t="shared" si="455"/>
        <v>0</v>
      </c>
      <c r="GD77" s="148">
        <f t="shared" si="456"/>
        <v>0</v>
      </c>
      <c r="GE77" s="147">
        <v>0</v>
      </c>
      <c r="GF77" s="64">
        <f t="shared" si="457"/>
        <v>0</v>
      </c>
      <c r="GG77" s="64">
        <f t="shared" si="458"/>
        <v>0</v>
      </c>
      <c r="GH77" s="64">
        <f t="shared" si="459"/>
        <v>0</v>
      </c>
      <c r="GI77" s="64">
        <f t="shared" si="460"/>
        <v>0</v>
      </c>
      <c r="GJ77" s="64">
        <f t="shared" si="526"/>
        <v>0</v>
      </c>
      <c r="GK77" s="64">
        <f t="shared" si="527"/>
        <v>0</v>
      </c>
      <c r="GL77" s="64">
        <f t="shared" si="528"/>
        <v>0</v>
      </c>
      <c r="GM77" s="64">
        <f t="shared" si="529"/>
        <v>0</v>
      </c>
      <c r="GN77" s="64">
        <f t="shared" si="530"/>
        <v>0</v>
      </c>
      <c r="GO77" s="64">
        <f t="shared" si="461"/>
        <v>0</v>
      </c>
      <c r="GP77" s="64">
        <f t="shared" si="462"/>
        <v>0</v>
      </c>
      <c r="GQ77" s="64">
        <f t="shared" si="463"/>
        <v>0</v>
      </c>
      <c r="GR77" s="64">
        <f t="shared" si="464"/>
        <v>0</v>
      </c>
      <c r="GS77" s="148">
        <f t="shared" si="465"/>
        <v>0</v>
      </c>
    </row>
    <row r="78" spans="1:201" x14ac:dyDescent="0.2">
      <c r="A78" s="104">
        <v>72</v>
      </c>
      <c r="B78" s="3" t="s">
        <v>79</v>
      </c>
      <c r="C78" s="71">
        <v>441457</v>
      </c>
      <c r="D78" s="71">
        <v>381037</v>
      </c>
      <c r="E78" s="71">
        <f t="shared" si="347"/>
        <v>0.53672975122006972</v>
      </c>
      <c r="F78" s="105">
        <f t="shared" si="348"/>
        <v>0.46327024877993028</v>
      </c>
      <c r="G78" s="147">
        <v>0</v>
      </c>
      <c r="H78" s="64">
        <f t="shared" si="349"/>
        <v>0</v>
      </c>
      <c r="I78" s="64">
        <f t="shared" si="350"/>
        <v>0</v>
      </c>
      <c r="J78" s="64">
        <f t="shared" si="351"/>
        <v>0</v>
      </c>
      <c r="K78" s="64">
        <f t="shared" si="352"/>
        <v>0</v>
      </c>
      <c r="L78" s="64">
        <f t="shared" si="466"/>
        <v>0</v>
      </c>
      <c r="M78" s="64">
        <f t="shared" si="467"/>
        <v>0</v>
      </c>
      <c r="N78" s="64">
        <f t="shared" si="468"/>
        <v>0</v>
      </c>
      <c r="O78" s="64">
        <f t="shared" si="469"/>
        <v>0</v>
      </c>
      <c r="P78" s="64">
        <f t="shared" si="470"/>
        <v>0</v>
      </c>
      <c r="Q78" s="64">
        <f t="shared" si="353"/>
        <v>0</v>
      </c>
      <c r="R78" s="64">
        <f t="shared" si="354"/>
        <v>0</v>
      </c>
      <c r="S78" s="64">
        <f t="shared" si="355"/>
        <v>0</v>
      </c>
      <c r="T78" s="64">
        <f t="shared" si="356"/>
        <v>0</v>
      </c>
      <c r="U78" s="148">
        <f t="shared" si="357"/>
        <v>0</v>
      </c>
      <c r="V78" s="147">
        <v>0</v>
      </c>
      <c r="W78" s="64">
        <f t="shared" si="358"/>
        <v>0</v>
      </c>
      <c r="X78" s="64">
        <f t="shared" si="359"/>
        <v>0</v>
      </c>
      <c r="Y78" s="64">
        <f t="shared" si="360"/>
        <v>0</v>
      </c>
      <c r="Z78" s="64">
        <f t="shared" si="361"/>
        <v>0</v>
      </c>
      <c r="AA78" s="64">
        <f t="shared" si="471"/>
        <v>0</v>
      </c>
      <c r="AB78" s="64">
        <f t="shared" si="472"/>
        <v>0</v>
      </c>
      <c r="AC78" s="64">
        <f t="shared" si="473"/>
        <v>0</v>
      </c>
      <c r="AD78" s="64">
        <f t="shared" si="474"/>
        <v>0</v>
      </c>
      <c r="AE78" s="64">
        <f t="shared" si="475"/>
        <v>0</v>
      </c>
      <c r="AF78" s="64">
        <f t="shared" si="362"/>
        <v>0</v>
      </c>
      <c r="AG78" s="64">
        <f t="shared" si="363"/>
        <v>0</v>
      </c>
      <c r="AH78" s="64">
        <f t="shared" si="364"/>
        <v>0</v>
      </c>
      <c r="AI78" s="64">
        <f t="shared" si="365"/>
        <v>0</v>
      </c>
      <c r="AJ78" s="148">
        <f t="shared" si="366"/>
        <v>0</v>
      </c>
      <c r="AK78" s="147">
        <v>0</v>
      </c>
      <c r="AL78" s="64">
        <f t="shared" si="367"/>
        <v>0</v>
      </c>
      <c r="AM78" s="64">
        <f t="shared" si="368"/>
        <v>0</v>
      </c>
      <c r="AN78" s="64">
        <f t="shared" si="369"/>
        <v>0</v>
      </c>
      <c r="AO78" s="64">
        <f t="shared" si="370"/>
        <v>0</v>
      </c>
      <c r="AP78" s="64">
        <f t="shared" si="476"/>
        <v>0</v>
      </c>
      <c r="AQ78" s="64">
        <f t="shared" si="477"/>
        <v>0</v>
      </c>
      <c r="AR78" s="64">
        <f t="shared" si="478"/>
        <v>0</v>
      </c>
      <c r="AS78" s="64">
        <f t="shared" si="479"/>
        <v>0</v>
      </c>
      <c r="AT78" s="64">
        <f t="shared" si="480"/>
        <v>0</v>
      </c>
      <c r="AU78" s="64">
        <f t="shared" si="371"/>
        <v>0</v>
      </c>
      <c r="AV78" s="64">
        <f t="shared" si="372"/>
        <v>0</v>
      </c>
      <c r="AW78" s="64">
        <f t="shared" si="373"/>
        <v>0</v>
      </c>
      <c r="AX78" s="64">
        <f t="shared" si="374"/>
        <v>0</v>
      </c>
      <c r="AY78" s="148">
        <f t="shared" si="375"/>
        <v>0</v>
      </c>
      <c r="AZ78" s="147">
        <v>0</v>
      </c>
      <c r="BA78" s="64">
        <f t="shared" si="376"/>
        <v>0</v>
      </c>
      <c r="BB78" s="64">
        <f t="shared" si="377"/>
        <v>0</v>
      </c>
      <c r="BC78" s="64">
        <f t="shared" si="378"/>
        <v>0</v>
      </c>
      <c r="BD78" s="64">
        <f t="shared" si="379"/>
        <v>0</v>
      </c>
      <c r="BE78" s="18">
        <f t="shared" si="481"/>
        <v>0</v>
      </c>
      <c r="BF78" s="18">
        <f t="shared" si="482"/>
        <v>0</v>
      </c>
      <c r="BG78" s="18">
        <f t="shared" si="483"/>
        <v>0</v>
      </c>
      <c r="BH78" s="18">
        <f t="shared" si="484"/>
        <v>0</v>
      </c>
      <c r="BI78" s="18">
        <f t="shared" si="485"/>
        <v>0</v>
      </c>
      <c r="BJ78" s="18">
        <f t="shared" si="380"/>
        <v>0</v>
      </c>
      <c r="BK78" s="18">
        <f t="shared" si="381"/>
        <v>0</v>
      </c>
      <c r="BL78" s="18">
        <f t="shared" si="382"/>
        <v>0</v>
      </c>
      <c r="BM78" s="18">
        <f t="shared" si="383"/>
        <v>0</v>
      </c>
      <c r="BN78" s="85">
        <f t="shared" si="384"/>
        <v>0</v>
      </c>
      <c r="BO78" s="147">
        <v>0</v>
      </c>
      <c r="BP78" s="64">
        <f t="shared" si="385"/>
        <v>0</v>
      </c>
      <c r="BQ78" s="64">
        <f t="shared" si="386"/>
        <v>0</v>
      </c>
      <c r="BR78" s="64">
        <f t="shared" si="387"/>
        <v>0</v>
      </c>
      <c r="BS78" s="64">
        <f t="shared" si="388"/>
        <v>0</v>
      </c>
      <c r="BT78" s="64">
        <f t="shared" si="486"/>
        <v>0</v>
      </c>
      <c r="BU78" s="64">
        <f t="shared" si="487"/>
        <v>0</v>
      </c>
      <c r="BV78" s="64">
        <f t="shared" si="488"/>
        <v>0</v>
      </c>
      <c r="BW78" s="64">
        <f t="shared" si="489"/>
        <v>0</v>
      </c>
      <c r="BX78" s="64">
        <f t="shared" si="490"/>
        <v>0</v>
      </c>
      <c r="BY78" s="64">
        <f t="shared" si="389"/>
        <v>0</v>
      </c>
      <c r="BZ78" s="64">
        <f t="shared" si="390"/>
        <v>0</v>
      </c>
      <c r="CA78" s="64">
        <f t="shared" si="391"/>
        <v>0</v>
      </c>
      <c r="CB78" s="64">
        <f t="shared" si="392"/>
        <v>0</v>
      </c>
      <c r="CC78" s="148">
        <f t="shared" si="393"/>
        <v>0</v>
      </c>
      <c r="CD78" s="147">
        <v>0</v>
      </c>
      <c r="CE78" s="64">
        <f t="shared" si="394"/>
        <v>0</v>
      </c>
      <c r="CF78" s="64">
        <f t="shared" si="395"/>
        <v>0</v>
      </c>
      <c r="CG78" s="64">
        <f t="shared" si="396"/>
        <v>0</v>
      </c>
      <c r="CH78" s="64">
        <f t="shared" si="397"/>
        <v>0</v>
      </c>
      <c r="CI78" s="64">
        <f t="shared" si="491"/>
        <v>0</v>
      </c>
      <c r="CJ78" s="64">
        <f t="shared" si="492"/>
        <v>0</v>
      </c>
      <c r="CK78" s="64">
        <f t="shared" si="493"/>
        <v>0</v>
      </c>
      <c r="CL78" s="64">
        <f t="shared" si="494"/>
        <v>0</v>
      </c>
      <c r="CM78" s="64">
        <f t="shared" si="495"/>
        <v>0</v>
      </c>
      <c r="CN78" s="64">
        <f t="shared" si="398"/>
        <v>0</v>
      </c>
      <c r="CO78" s="64">
        <f t="shared" si="399"/>
        <v>0</v>
      </c>
      <c r="CP78" s="64">
        <f t="shared" si="400"/>
        <v>0</v>
      </c>
      <c r="CQ78" s="64">
        <f t="shared" si="401"/>
        <v>0</v>
      </c>
      <c r="CR78" s="148">
        <f t="shared" si="402"/>
        <v>0</v>
      </c>
      <c r="CS78" s="147">
        <v>0</v>
      </c>
      <c r="CT78" s="64">
        <f t="shared" si="403"/>
        <v>0</v>
      </c>
      <c r="CU78" s="64">
        <f t="shared" si="404"/>
        <v>0</v>
      </c>
      <c r="CV78" s="64">
        <f t="shared" si="405"/>
        <v>0</v>
      </c>
      <c r="CW78" s="64">
        <f t="shared" si="406"/>
        <v>0</v>
      </c>
      <c r="CX78" s="64">
        <f t="shared" si="496"/>
        <v>0</v>
      </c>
      <c r="CY78" s="64">
        <f t="shared" si="497"/>
        <v>0</v>
      </c>
      <c r="CZ78" s="64">
        <f t="shared" si="498"/>
        <v>0</v>
      </c>
      <c r="DA78" s="64">
        <f t="shared" si="499"/>
        <v>0</v>
      </c>
      <c r="DB78" s="64">
        <f t="shared" si="500"/>
        <v>0</v>
      </c>
      <c r="DC78" s="64">
        <f t="shared" si="407"/>
        <v>0</v>
      </c>
      <c r="DD78" s="64">
        <f t="shared" si="408"/>
        <v>0</v>
      </c>
      <c r="DE78" s="64">
        <f t="shared" si="409"/>
        <v>0</v>
      </c>
      <c r="DF78" s="64">
        <f t="shared" si="410"/>
        <v>0</v>
      </c>
      <c r="DG78" s="148">
        <f t="shared" si="411"/>
        <v>0</v>
      </c>
      <c r="DH78" s="147">
        <v>0</v>
      </c>
      <c r="DI78" s="64">
        <f t="shared" si="412"/>
        <v>0</v>
      </c>
      <c r="DJ78" s="64">
        <f t="shared" si="413"/>
        <v>0</v>
      </c>
      <c r="DK78" s="64">
        <f t="shared" si="414"/>
        <v>0</v>
      </c>
      <c r="DL78" s="64">
        <f t="shared" si="415"/>
        <v>0</v>
      </c>
      <c r="DM78" s="64">
        <f t="shared" si="501"/>
        <v>0</v>
      </c>
      <c r="DN78" s="64">
        <f t="shared" si="502"/>
        <v>0</v>
      </c>
      <c r="DO78" s="64">
        <f t="shared" si="503"/>
        <v>0</v>
      </c>
      <c r="DP78" s="64">
        <f t="shared" si="504"/>
        <v>0</v>
      </c>
      <c r="DQ78" s="64">
        <f t="shared" si="505"/>
        <v>0</v>
      </c>
      <c r="DR78" s="64">
        <f t="shared" si="416"/>
        <v>0</v>
      </c>
      <c r="DS78" s="64">
        <f t="shared" si="417"/>
        <v>0</v>
      </c>
      <c r="DT78" s="64">
        <f t="shared" si="418"/>
        <v>0</v>
      </c>
      <c r="DU78" s="64">
        <f t="shared" si="419"/>
        <v>0</v>
      </c>
      <c r="DV78" s="148">
        <f t="shared" si="420"/>
        <v>0</v>
      </c>
      <c r="DW78" s="147">
        <v>0</v>
      </c>
      <c r="DX78" s="64">
        <f t="shared" si="421"/>
        <v>0</v>
      </c>
      <c r="DY78" s="64">
        <f t="shared" si="422"/>
        <v>0</v>
      </c>
      <c r="DZ78" s="64">
        <f t="shared" si="423"/>
        <v>0</v>
      </c>
      <c r="EA78" s="64">
        <f t="shared" si="424"/>
        <v>0</v>
      </c>
      <c r="EB78" s="64">
        <f t="shared" si="506"/>
        <v>0</v>
      </c>
      <c r="EC78" s="64">
        <f t="shared" si="507"/>
        <v>0</v>
      </c>
      <c r="ED78" s="64">
        <f t="shared" si="508"/>
        <v>0</v>
      </c>
      <c r="EE78" s="64">
        <f t="shared" si="509"/>
        <v>0</v>
      </c>
      <c r="EF78" s="64">
        <f t="shared" si="510"/>
        <v>0</v>
      </c>
      <c r="EG78" s="64">
        <f t="shared" si="425"/>
        <v>0</v>
      </c>
      <c r="EH78" s="64">
        <f t="shared" si="426"/>
        <v>0</v>
      </c>
      <c r="EI78" s="64">
        <f t="shared" si="427"/>
        <v>0</v>
      </c>
      <c r="EJ78" s="64">
        <f t="shared" si="428"/>
        <v>0</v>
      </c>
      <c r="EK78" s="148">
        <f t="shared" si="429"/>
        <v>0</v>
      </c>
      <c r="EL78" s="147">
        <v>0</v>
      </c>
      <c r="EM78" s="64">
        <f t="shared" si="430"/>
        <v>0</v>
      </c>
      <c r="EN78" s="64">
        <f t="shared" si="431"/>
        <v>0</v>
      </c>
      <c r="EO78" s="64">
        <f t="shared" si="432"/>
        <v>0</v>
      </c>
      <c r="EP78" s="64">
        <f t="shared" si="433"/>
        <v>0</v>
      </c>
      <c r="EQ78" s="64">
        <f t="shared" si="511"/>
        <v>0</v>
      </c>
      <c r="ER78" s="64">
        <f t="shared" si="512"/>
        <v>0</v>
      </c>
      <c r="ES78" s="64">
        <f t="shared" si="513"/>
        <v>0</v>
      </c>
      <c r="ET78" s="64">
        <f t="shared" si="514"/>
        <v>0</v>
      </c>
      <c r="EU78" s="64">
        <f t="shared" si="515"/>
        <v>0</v>
      </c>
      <c r="EV78" s="64">
        <f t="shared" si="434"/>
        <v>0</v>
      </c>
      <c r="EW78" s="64">
        <f t="shared" si="435"/>
        <v>0</v>
      </c>
      <c r="EX78" s="64">
        <f t="shared" si="436"/>
        <v>0</v>
      </c>
      <c r="EY78" s="64">
        <f t="shared" si="437"/>
        <v>0</v>
      </c>
      <c r="EZ78" s="148">
        <f t="shared" si="438"/>
        <v>0</v>
      </c>
      <c r="FA78" s="147">
        <v>0</v>
      </c>
      <c r="FB78" s="64">
        <f t="shared" si="439"/>
        <v>0</v>
      </c>
      <c r="FC78" s="64">
        <f t="shared" si="440"/>
        <v>0</v>
      </c>
      <c r="FD78" s="64">
        <f t="shared" si="441"/>
        <v>0</v>
      </c>
      <c r="FE78" s="64">
        <f t="shared" si="442"/>
        <v>0</v>
      </c>
      <c r="FF78" s="64">
        <f t="shared" si="516"/>
        <v>0</v>
      </c>
      <c r="FG78" s="64">
        <f t="shared" si="517"/>
        <v>0</v>
      </c>
      <c r="FH78" s="64">
        <f t="shared" si="518"/>
        <v>0</v>
      </c>
      <c r="FI78" s="64">
        <f t="shared" si="519"/>
        <v>0</v>
      </c>
      <c r="FJ78" s="64">
        <f t="shared" si="520"/>
        <v>0</v>
      </c>
      <c r="FK78" s="64">
        <f t="shared" si="443"/>
        <v>0</v>
      </c>
      <c r="FL78" s="64">
        <f t="shared" si="444"/>
        <v>0</v>
      </c>
      <c r="FM78" s="64">
        <f t="shared" si="445"/>
        <v>0</v>
      </c>
      <c r="FN78" s="64">
        <f t="shared" si="446"/>
        <v>0</v>
      </c>
      <c r="FO78" s="148">
        <f t="shared" si="447"/>
        <v>0</v>
      </c>
      <c r="FP78" s="147">
        <v>0</v>
      </c>
      <c r="FQ78" s="64">
        <f t="shared" si="448"/>
        <v>0</v>
      </c>
      <c r="FR78" s="64">
        <f t="shared" si="449"/>
        <v>0</v>
      </c>
      <c r="FS78" s="64">
        <f t="shared" si="450"/>
        <v>0</v>
      </c>
      <c r="FT78" s="64">
        <f t="shared" si="451"/>
        <v>0</v>
      </c>
      <c r="FU78" s="64">
        <f t="shared" si="521"/>
        <v>0</v>
      </c>
      <c r="FV78" s="64">
        <f t="shared" si="522"/>
        <v>0</v>
      </c>
      <c r="FW78" s="64">
        <f t="shared" si="523"/>
        <v>0</v>
      </c>
      <c r="FX78" s="64">
        <f t="shared" si="524"/>
        <v>0</v>
      </c>
      <c r="FY78" s="64">
        <f t="shared" si="525"/>
        <v>0</v>
      </c>
      <c r="FZ78" s="64">
        <f t="shared" si="452"/>
        <v>0</v>
      </c>
      <c r="GA78" s="64">
        <f t="shared" si="453"/>
        <v>0</v>
      </c>
      <c r="GB78" s="64">
        <f t="shared" si="454"/>
        <v>0</v>
      </c>
      <c r="GC78" s="64">
        <f t="shared" si="455"/>
        <v>0</v>
      </c>
      <c r="GD78" s="148">
        <f t="shared" si="456"/>
        <v>0</v>
      </c>
      <c r="GE78" s="147">
        <v>0</v>
      </c>
      <c r="GF78" s="64">
        <f t="shared" si="457"/>
        <v>0</v>
      </c>
      <c r="GG78" s="64">
        <f t="shared" si="458"/>
        <v>0</v>
      </c>
      <c r="GH78" s="64">
        <f t="shared" si="459"/>
        <v>0</v>
      </c>
      <c r="GI78" s="64">
        <f t="shared" si="460"/>
        <v>0</v>
      </c>
      <c r="GJ78" s="64">
        <f t="shared" si="526"/>
        <v>0</v>
      </c>
      <c r="GK78" s="64">
        <f t="shared" si="527"/>
        <v>0</v>
      </c>
      <c r="GL78" s="64">
        <f t="shared" si="528"/>
        <v>0</v>
      </c>
      <c r="GM78" s="64">
        <f t="shared" si="529"/>
        <v>0</v>
      </c>
      <c r="GN78" s="64">
        <f t="shared" si="530"/>
        <v>0</v>
      </c>
      <c r="GO78" s="64">
        <f t="shared" si="461"/>
        <v>0</v>
      </c>
      <c r="GP78" s="64">
        <f t="shared" si="462"/>
        <v>0</v>
      </c>
      <c r="GQ78" s="64">
        <f t="shared" si="463"/>
        <v>0</v>
      </c>
      <c r="GR78" s="64">
        <f t="shared" si="464"/>
        <v>0</v>
      </c>
      <c r="GS78" s="148">
        <f t="shared" si="465"/>
        <v>0</v>
      </c>
    </row>
    <row r="79" spans="1:201" x14ac:dyDescent="0.2">
      <c r="A79" s="104">
        <v>73</v>
      </c>
      <c r="B79" s="8" t="s">
        <v>55</v>
      </c>
      <c r="C79" s="71">
        <v>441457</v>
      </c>
      <c r="D79" s="71">
        <v>381037</v>
      </c>
      <c r="E79" s="71">
        <f t="shared" si="347"/>
        <v>0.53672975122006972</v>
      </c>
      <c r="F79" s="105">
        <f t="shared" si="348"/>
        <v>0.46327024877993028</v>
      </c>
      <c r="G79" s="147">
        <v>0</v>
      </c>
      <c r="H79" s="64">
        <f t="shared" si="349"/>
        <v>0</v>
      </c>
      <c r="I79" s="64">
        <f t="shared" si="350"/>
        <v>0</v>
      </c>
      <c r="J79" s="64">
        <f t="shared" si="351"/>
        <v>0</v>
      </c>
      <c r="K79" s="64">
        <f t="shared" si="352"/>
        <v>0</v>
      </c>
      <c r="L79" s="64">
        <f t="shared" si="466"/>
        <v>0</v>
      </c>
      <c r="M79" s="64">
        <f t="shared" si="467"/>
        <v>0</v>
      </c>
      <c r="N79" s="64">
        <f t="shared" si="468"/>
        <v>0</v>
      </c>
      <c r="O79" s="64">
        <f t="shared" si="469"/>
        <v>0</v>
      </c>
      <c r="P79" s="64">
        <f t="shared" si="470"/>
        <v>0</v>
      </c>
      <c r="Q79" s="64">
        <f t="shared" si="353"/>
        <v>0</v>
      </c>
      <c r="R79" s="64">
        <f t="shared" si="354"/>
        <v>0</v>
      </c>
      <c r="S79" s="64">
        <f t="shared" si="355"/>
        <v>0</v>
      </c>
      <c r="T79" s="64">
        <f t="shared" si="356"/>
        <v>0</v>
      </c>
      <c r="U79" s="148">
        <f t="shared" si="357"/>
        <v>0</v>
      </c>
      <c r="V79" s="147">
        <v>0</v>
      </c>
      <c r="W79" s="64">
        <f t="shared" si="358"/>
        <v>0</v>
      </c>
      <c r="X79" s="64">
        <f t="shared" si="359"/>
        <v>0</v>
      </c>
      <c r="Y79" s="64">
        <f t="shared" si="360"/>
        <v>0</v>
      </c>
      <c r="Z79" s="64">
        <f t="shared" si="361"/>
        <v>0</v>
      </c>
      <c r="AA79" s="64">
        <f t="shared" si="471"/>
        <v>0</v>
      </c>
      <c r="AB79" s="64">
        <f t="shared" si="472"/>
        <v>0</v>
      </c>
      <c r="AC79" s="64">
        <f t="shared" si="473"/>
        <v>0</v>
      </c>
      <c r="AD79" s="64">
        <f t="shared" si="474"/>
        <v>0</v>
      </c>
      <c r="AE79" s="64">
        <f t="shared" si="475"/>
        <v>0</v>
      </c>
      <c r="AF79" s="64">
        <f t="shared" si="362"/>
        <v>0</v>
      </c>
      <c r="AG79" s="64">
        <f t="shared" si="363"/>
        <v>0</v>
      </c>
      <c r="AH79" s="64">
        <f t="shared" si="364"/>
        <v>0</v>
      </c>
      <c r="AI79" s="64">
        <f t="shared" si="365"/>
        <v>0</v>
      </c>
      <c r="AJ79" s="148">
        <f t="shared" si="366"/>
        <v>0</v>
      </c>
      <c r="AK79" s="147">
        <v>0</v>
      </c>
      <c r="AL79" s="64">
        <f t="shared" si="367"/>
        <v>0</v>
      </c>
      <c r="AM79" s="64">
        <f t="shared" si="368"/>
        <v>0</v>
      </c>
      <c r="AN79" s="64">
        <f t="shared" si="369"/>
        <v>0</v>
      </c>
      <c r="AO79" s="64">
        <f t="shared" si="370"/>
        <v>0</v>
      </c>
      <c r="AP79" s="64">
        <f t="shared" si="476"/>
        <v>0</v>
      </c>
      <c r="AQ79" s="64">
        <f t="shared" si="477"/>
        <v>0</v>
      </c>
      <c r="AR79" s="64">
        <f t="shared" si="478"/>
        <v>0</v>
      </c>
      <c r="AS79" s="64">
        <f t="shared" si="479"/>
        <v>0</v>
      </c>
      <c r="AT79" s="64">
        <f t="shared" si="480"/>
        <v>0</v>
      </c>
      <c r="AU79" s="64">
        <f t="shared" si="371"/>
        <v>0</v>
      </c>
      <c r="AV79" s="64">
        <f t="shared" si="372"/>
        <v>0</v>
      </c>
      <c r="AW79" s="64">
        <f t="shared" si="373"/>
        <v>0</v>
      </c>
      <c r="AX79" s="64">
        <f t="shared" si="374"/>
        <v>0</v>
      </c>
      <c r="AY79" s="148">
        <f t="shared" si="375"/>
        <v>0</v>
      </c>
      <c r="AZ79" s="147">
        <v>0</v>
      </c>
      <c r="BA79" s="64">
        <f t="shared" si="376"/>
        <v>0</v>
      </c>
      <c r="BB79" s="64">
        <f t="shared" si="377"/>
        <v>0</v>
      </c>
      <c r="BC79" s="64">
        <f t="shared" si="378"/>
        <v>0</v>
      </c>
      <c r="BD79" s="64">
        <f t="shared" si="379"/>
        <v>0</v>
      </c>
      <c r="BE79" s="18">
        <f t="shared" si="481"/>
        <v>0</v>
      </c>
      <c r="BF79" s="18">
        <f t="shared" si="482"/>
        <v>0</v>
      </c>
      <c r="BG79" s="18">
        <f t="shared" si="483"/>
        <v>0</v>
      </c>
      <c r="BH79" s="18">
        <f t="shared" si="484"/>
        <v>0</v>
      </c>
      <c r="BI79" s="18">
        <f t="shared" si="485"/>
        <v>0</v>
      </c>
      <c r="BJ79" s="18">
        <f t="shared" si="380"/>
        <v>0</v>
      </c>
      <c r="BK79" s="18">
        <f t="shared" si="381"/>
        <v>0</v>
      </c>
      <c r="BL79" s="18">
        <f t="shared" si="382"/>
        <v>0</v>
      </c>
      <c r="BM79" s="18">
        <f t="shared" si="383"/>
        <v>0</v>
      </c>
      <c r="BN79" s="85">
        <f t="shared" si="384"/>
        <v>0</v>
      </c>
      <c r="BO79" s="147">
        <v>0</v>
      </c>
      <c r="BP79" s="64">
        <f t="shared" si="385"/>
        <v>0</v>
      </c>
      <c r="BQ79" s="64">
        <f t="shared" si="386"/>
        <v>0</v>
      </c>
      <c r="BR79" s="64">
        <f t="shared" si="387"/>
        <v>0</v>
      </c>
      <c r="BS79" s="64">
        <f t="shared" si="388"/>
        <v>0</v>
      </c>
      <c r="BT79" s="64">
        <f t="shared" si="486"/>
        <v>0</v>
      </c>
      <c r="BU79" s="64">
        <f t="shared" si="487"/>
        <v>0</v>
      </c>
      <c r="BV79" s="64">
        <f t="shared" si="488"/>
        <v>0</v>
      </c>
      <c r="BW79" s="64">
        <f t="shared" si="489"/>
        <v>0</v>
      </c>
      <c r="BX79" s="64">
        <f t="shared" si="490"/>
        <v>0</v>
      </c>
      <c r="BY79" s="64">
        <f t="shared" si="389"/>
        <v>0</v>
      </c>
      <c r="BZ79" s="64">
        <f t="shared" si="390"/>
        <v>0</v>
      </c>
      <c r="CA79" s="64">
        <f t="shared" si="391"/>
        <v>0</v>
      </c>
      <c r="CB79" s="64">
        <f t="shared" si="392"/>
        <v>0</v>
      </c>
      <c r="CC79" s="148">
        <f t="shared" si="393"/>
        <v>0</v>
      </c>
      <c r="CD79" s="147">
        <v>0</v>
      </c>
      <c r="CE79" s="64">
        <f t="shared" si="394"/>
        <v>0</v>
      </c>
      <c r="CF79" s="64">
        <f t="shared" si="395"/>
        <v>0</v>
      </c>
      <c r="CG79" s="64">
        <f t="shared" si="396"/>
        <v>0</v>
      </c>
      <c r="CH79" s="64">
        <f t="shared" si="397"/>
        <v>0</v>
      </c>
      <c r="CI79" s="64">
        <f t="shared" si="491"/>
        <v>0</v>
      </c>
      <c r="CJ79" s="64">
        <f t="shared" si="492"/>
        <v>0</v>
      </c>
      <c r="CK79" s="64">
        <f t="shared" si="493"/>
        <v>0</v>
      </c>
      <c r="CL79" s="64">
        <f t="shared" si="494"/>
        <v>0</v>
      </c>
      <c r="CM79" s="64">
        <f t="shared" si="495"/>
        <v>0</v>
      </c>
      <c r="CN79" s="64">
        <f t="shared" si="398"/>
        <v>0</v>
      </c>
      <c r="CO79" s="64">
        <f t="shared" si="399"/>
        <v>0</v>
      </c>
      <c r="CP79" s="64">
        <f t="shared" si="400"/>
        <v>0</v>
      </c>
      <c r="CQ79" s="64">
        <f t="shared" si="401"/>
        <v>0</v>
      </c>
      <c r="CR79" s="148">
        <f t="shared" si="402"/>
        <v>0</v>
      </c>
      <c r="CS79" s="147">
        <v>0</v>
      </c>
      <c r="CT79" s="64">
        <f t="shared" si="403"/>
        <v>0</v>
      </c>
      <c r="CU79" s="64">
        <f t="shared" si="404"/>
        <v>0</v>
      </c>
      <c r="CV79" s="64">
        <f t="shared" si="405"/>
        <v>0</v>
      </c>
      <c r="CW79" s="64">
        <f t="shared" si="406"/>
        <v>0</v>
      </c>
      <c r="CX79" s="64">
        <f t="shared" si="496"/>
        <v>0</v>
      </c>
      <c r="CY79" s="64">
        <f t="shared" si="497"/>
        <v>0</v>
      </c>
      <c r="CZ79" s="64">
        <f t="shared" si="498"/>
        <v>0</v>
      </c>
      <c r="DA79" s="64">
        <f t="shared" si="499"/>
        <v>0</v>
      </c>
      <c r="DB79" s="64">
        <f t="shared" si="500"/>
        <v>0</v>
      </c>
      <c r="DC79" s="64">
        <f t="shared" si="407"/>
        <v>0</v>
      </c>
      <c r="DD79" s="64">
        <f t="shared" si="408"/>
        <v>0</v>
      </c>
      <c r="DE79" s="64">
        <f t="shared" si="409"/>
        <v>0</v>
      </c>
      <c r="DF79" s="64">
        <f t="shared" si="410"/>
        <v>0</v>
      </c>
      <c r="DG79" s="148">
        <f t="shared" si="411"/>
        <v>0</v>
      </c>
      <c r="DH79" s="147">
        <v>0</v>
      </c>
      <c r="DI79" s="64">
        <f t="shared" si="412"/>
        <v>0</v>
      </c>
      <c r="DJ79" s="64">
        <f t="shared" si="413"/>
        <v>0</v>
      </c>
      <c r="DK79" s="64">
        <f t="shared" si="414"/>
        <v>0</v>
      </c>
      <c r="DL79" s="64">
        <f t="shared" si="415"/>
        <v>0</v>
      </c>
      <c r="DM79" s="64">
        <f t="shared" si="501"/>
        <v>0</v>
      </c>
      <c r="DN79" s="64">
        <f t="shared" si="502"/>
        <v>0</v>
      </c>
      <c r="DO79" s="64">
        <f t="shared" si="503"/>
        <v>0</v>
      </c>
      <c r="DP79" s="64">
        <f t="shared" si="504"/>
        <v>0</v>
      </c>
      <c r="DQ79" s="64">
        <f t="shared" si="505"/>
        <v>0</v>
      </c>
      <c r="DR79" s="64">
        <f t="shared" si="416"/>
        <v>0</v>
      </c>
      <c r="DS79" s="64">
        <f t="shared" si="417"/>
        <v>0</v>
      </c>
      <c r="DT79" s="64">
        <f t="shared" si="418"/>
        <v>0</v>
      </c>
      <c r="DU79" s="64">
        <f t="shared" si="419"/>
        <v>0</v>
      </c>
      <c r="DV79" s="148">
        <f t="shared" si="420"/>
        <v>0</v>
      </c>
      <c r="DW79" s="147">
        <v>0</v>
      </c>
      <c r="DX79" s="64">
        <f t="shared" si="421"/>
        <v>0</v>
      </c>
      <c r="DY79" s="64">
        <f t="shared" si="422"/>
        <v>0</v>
      </c>
      <c r="DZ79" s="64">
        <f t="shared" si="423"/>
        <v>0</v>
      </c>
      <c r="EA79" s="64">
        <f t="shared" si="424"/>
        <v>0</v>
      </c>
      <c r="EB79" s="64">
        <f t="shared" si="506"/>
        <v>0</v>
      </c>
      <c r="EC79" s="64">
        <f t="shared" si="507"/>
        <v>0</v>
      </c>
      <c r="ED79" s="64">
        <f t="shared" si="508"/>
        <v>0</v>
      </c>
      <c r="EE79" s="64">
        <f t="shared" si="509"/>
        <v>0</v>
      </c>
      <c r="EF79" s="64">
        <f t="shared" si="510"/>
        <v>0</v>
      </c>
      <c r="EG79" s="64">
        <f t="shared" si="425"/>
        <v>0</v>
      </c>
      <c r="EH79" s="64">
        <f t="shared" si="426"/>
        <v>0</v>
      </c>
      <c r="EI79" s="64">
        <f t="shared" si="427"/>
        <v>0</v>
      </c>
      <c r="EJ79" s="64">
        <f t="shared" si="428"/>
        <v>0</v>
      </c>
      <c r="EK79" s="148">
        <f t="shared" si="429"/>
        <v>0</v>
      </c>
      <c r="EL79" s="147">
        <v>0</v>
      </c>
      <c r="EM79" s="64">
        <f t="shared" si="430"/>
        <v>0</v>
      </c>
      <c r="EN79" s="64">
        <f t="shared" si="431"/>
        <v>0</v>
      </c>
      <c r="EO79" s="64">
        <f t="shared" si="432"/>
        <v>0</v>
      </c>
      <c r="EP79" s="64">
        <f t="shared" si="433"/>
        <v>0</v>
      </c>
      <c r="EQ79" s="64">
        <f t="shared" si="511"/>
        <v>0</v>
      </c>
      <c r="ER79" s="64">
        <f t="shared" si="512"/>
        <v>0</v>
      </c>
      <c r="ES79" s="64">
        <f t="shared" si="513"/>
        <v>0</v>
      </c>
      <c r="ET79" s="64">
        <f t="shared" si="514"/>
        <v>0</v>
      </c>
      <c r="EU79" s="64">
        <f t="shared" si="515"/>
        <v>0</v>
      </c>
      <c r="EV79" s="64">
        <f t="shared" si="434"/>
        <v>0</v>
      </c>
      <c r="EW79" s="64">
        <f t="shared" si="435"/>
        <v>0</v>
      </c>
      <c r="EX79" s="64">
        <f t="shared" si="436"/>
        <v>0</v>
      </c>
      <c r="EY79" s="64">
        <f t="shared" si="437"/>
        <v>0</v>
      </c>
      <c r="EZ79" s="148">
        <f t="shared" si="438"/>
        <v>0</v>
      </c>
      <c r="FA79" s="147">
        <v>0</v>
      </c>
      <c r="FB79" s="64">
        <f t="shared" si="439"/>
        <v>0</v>
      </c>
      <c r="FC79" s="64">
        <f t="shared" si="440"/>
        <v>0</v>
      </c>
      <c r="FD79" s="64">
        <f t="shared" si="441"/>
        <v>0</v>
      </c>
      <c r="FE79" s="64">
        <f t="shared" si="442"/>
        <v>0</v>
      </c>
      <c r="FF79" s="64">
        <f t="shared" si="516"/>
        <v>0</v>
      </c>
      <c r="FG79" s="64">
        <f t="shared" si="517"/>
        <v>0</v>
      </c>
      <c r="FH79" s="64">
        <f t="shared" si="518"/>
        <v>0</v>
      </c>
      <c r="FI79" s="64">
        <f t="shared" si="519"/>
        <v>0</v>
      </c>
      <c r="FJ79" s="64">
        <f t="shared" si="520"/>
        <v>0</v>
      </c>
      <c r="FK79" s="64">
        <f t="shared" si="443"/>
        <v>0</v>
      </c>
      <c r="FL79" s="64">
        <f t="shared" si="444"/>
        <v>0</v>
      </c>
      <c r="FM79" s="64">
        <f t="shared" si="445"/>
        <v>0</v>
      </c>
      <c r="FN79" s="64">
        <f t="shared" si="446"/>
        <v>0</v>
      </c>
      <c r="FO79" s="148">
        <f t="shared" si="447"/>
        <v>0</v>
      </c>
      <c r="FP79" s="147">
        <v>0</v>
      </c>
      <c r="FQ79" s="64">
        <f t="shared" si="448"/>
        <v>0</v>
      </c>
      <c r="FR79" s="64">
        <f t="shared" si="449"/>
        <v>0</v>
      </c>
      <c r="FS79" s="64">
        <f t="shared" si="450"/>
        <v>0</v>
      </c>
      <c r="FT79" s="64">
        <f t="shared" si="451"/>
        <v>0</v>
      </c>
      <c r="FU79" s="64">
        <f t="shared" si="521"/>
        <v>0</v>
      </c>
      <c r="FV79" s="64">
        <f t="shared" si="522"/>
        <v>0</v>
      </c>
      <c r="FW79" s="64">
        <f t="shared" si="523"/>
        <v>0</v>
      </c>
      <c r="FX79" s="64">
        <f t="shared" si="524"/>
        <v>0</v>
      </c>
      <c r="FY79" s="64">
        <f t="shared" si="525"/>
        <v>0</v>
      </c>
      <c r="FZ79" s="64">
        <f t="shared" si="452"/>
        <v>0</v>
      </c>
      <c r="GA79" s="64">
        <f t="shared" si="453"/>
        <v>0</v>
      </c>
      <c r="GB79" s="64">
        <f t="shared" si="454"/>
        <v>0</v>
      </c>
      <c r="GC79" s="64">
        <f t="shared" si="455"/>
        <v>0</v>
      </c>
      <c r="GD79" s="148">
        <f t="shared" si="456"/>
        <v>0</v>
      </c>
      <c r="GE79" s="147">
        <v>0</v>
      </c>
      <c r="GF79" s="64">
        <f t="shared" si="457"/>
        <v>0</v>
      </c>
      <c r="GG79" s="64">
        <f t="shared" si="458"/>
        <v>0</v>
      </c>
      <c r="GH79" s="64">
        <f t="shared" si="459"/>
        <v>0</v>
      </c>
      <c r="GI79" s="64">
        <f t="shared" si="460"/>
        <v>0</v>
      </c>
      <c r="GJ79" s="64">
        <f t="shared" si="526"/>
        <v>0</v>
      </c>
      <c r="GK79" s="64">
        <f t="shared" si="527"/>
        <v>0</v>
      </c>
      <c r="GL79" s="64">
        <f t="shared" si="528"/>
        <v>0</v>
      </c>
      <c r="GM79" s="64">
        <f t="shared" si="529"/>
        <v>0</v>
      </c>
      <c r="GN79" s="64">
        <f t="shared" si="530"/>
        <v>0</v>
      </c>
      <c r="GO79" s="64">
        <f t="shared" si="461"/>
        <v>0</v>
      </c>
      <c r="GP79" s="64">
        <f t="shared" si="462"/>
        <v>0</v>
      </c>
      <c r="GQ79" s="64">
        <f t="shared" si="463"/>
        <v>0</v>
      </c>
      <c r="GR79" s="64">
        <f t="shared" si="464"/>
        <v>0</v>
      </c>
      <c r="GS79" s="148">
        <f t="shared" si="465"/>
        <v>0</v>
      </c>
    </row>
    <row r="80" spans="1:201" x14ac:dyDescent="0.2">
      <c r="A80" s="104">
        <v>74</v>
      </c>
      <c r="B80" s="8" t="s">
        <v>57</v>
      </c>
      <c r="C80" s="71">
        <v>441457</v>
      </c>
      <c r="D80" s="71">
        <v>381037</v>
      </c>
      <c r="E80" s="71">
        <f t="shared" si="347"/>
        <v>0.53672975122006972</v>
      </c>
      <c r="F80" s="105">
        <f t="shared" si="348"/>
        <v>0.46327024877993028</v>
      </c>
      <c r="G80" s="147">
        <v>0</v>
      </c>
      <c r="H80" s="64">
        <f t="shared" si="349"/>
        <v>0</v>
      </c>
      <c r="I80" s="64">
        <f t="shared" si="350"/>
        <v>0</v>
      </c>
      <c r="J80" s="64">
        <f t="shared" si="351"/>
        <v>0</v>
      </c>
      <c r="K80" s="64">
        <f t="shared" si="352"/>
        <v>0</v>
      </c>
      <c r="L80" s="64">
        <f t="shared" si="466"/>
        <v>0</v>
      </c>
      <c r="M80" s="64">
        <f t="shared" si="467"/>
        <v>0</v>
      </c>
      <c r="N80" s="64">
        <f t="shared" si="468"/>
        <v>0</v>
      </c>
      <c r="O80" s="64">
        <f t="shared" si="469"/>
        <v>0</v>
      </c>
      <c r="P80" s="64">
        <f t="shared" si="470"/>
        <v>0</v>
      </c>
      <c r="Q80" s="64">
        <f t="shared" si="353"/>
        <v>0</v>
      </c>
      <c r="R80" s="64">
        <f t="shared" si="354"/>
        <v>0</v>
      </c>
      <c r="S80" s="64">
        <f t="shared" si="355"/>
        <v>0</v>
      </c>
      <c r="T80" s="64">
        <f t="shared" si="356"/>
        <v>0</v>
      </c>
      <c r="U80" s="148">
        <f t="shared" si="357"/>
        <v>0</v>
      </c>
      <c r="V80" s="147">
        <v>0</v>
      </c>
      <c r="W80" s="64">
        <f t="shared" si="358"/>
        <v>0</v>
      </c>
      <c r="X80" s="64">
        <f t="shared" si="359"/>
        <v>0</v>
      </c>
      <c r="Y80" s="64">
        <f t="shared" si="360"/>
        <v>0</v>
      </c>
      <c r="Z80" s="64">
        <f t="shared" si="361"/>
        <v>0</v>
      </c>
      <c r="AA80" s="64">
        <f t="shared" si="471"/>
        <v>0</v>
      </c>
      <c r="AB80" s="64">
        <f t="shared" si="472"/>
        <v>0</v>
      </c>
      <c r="AC80" s="64">
        <f t="shared" si="473"/>
        <v>0</v>
      </c>
      <c r="AD80" s="64">
        <f t="shared" si="474"/>
        <v>0</v>
      </c>
      <c r="AE80" s="64">
        <f t="shared" si="475"/>
        <v>0</v>
      </c>
      <c r="AF80" s="64">
        <f t="shared" si="362"/>
        <v>0</v>
      </c>
      <c r="AG80" s="64">
        <f t="shared" si="363"/>
        <v>0</v>
      </c>
      <c r="AH80" s="64">
        <f t="shared" si="364"/>
        <v>0</v>
      </c>
      <c r="AI80" s="64">
        <f t="shared" si="365"/>
        <v>0</v>
      </c>
      <c r="AJ80" s="148">
        <f t="shared" si="366"/>
        <v>0</v>
      </c>
      <c r="AK80" s="147">
        <v>0</v>
      </c>
      <c r="AL80" s="64">
        <f t="shared" si="367"/>
        <v>0</v>
      </c>
      <c r="AM80" s="64">
        <f t="shared" si="368"/>
        <v>0</v>
      </c>
      <c r="AN80" s="64">
        <f t="shared" si="369"/>
        <v>0</v>
      </c>
      <c r="AO80" s="64">
        <f t="shared" si="370"/>
        <v>0</v>
      </c>
      <c r="AP80" s="64">
        <f t="shared" si="476"/>
        <v>0</v>
      </c>
      <c r="AQ80" s="64">
        <f t="shared" si="477"/>
        <v>0</v>
      </c>
      <c r="AR80" s="64">
        <f t="shared" si="478"/>
        <v>0</v>
      </c>
      <c r="AS80" s="64">
        <f t="shared" si="479"/>
        <v>0</v>
      </c>
      <c r="AT80" s="64">
        <f t="shared" si="480"/>
        <v>0</v>
      </c>
      <c r="AU80" s="64">
        <f t="shared" si="371"/>
        <v>0</v>
      </c>
      <c r="AV80" s="64">
        <f t="shared" si="372"/>
        <v>0</v>
      </c>
      <c r="AW80" s="64">
        <f t="shared" si="373"/>
        <v>0</v>
      </c>
      <c r="AX80" s="64">
        <f t="shared" si="374"/>
        <v>0</v>
      </c>
      <c r="AY80" s="148">
        <f t="shared" si="375"/>
        <v>0</v>
      </c>
      <c r="AZ80" s="147">
        <v>0</v>
      </c>
      <c r="BA80" s="64">
        <f t="shared" si="376"/>
        <v>0</v>
      </c>
      <c r="BB80" s="64">
        <f t="shared" si="377"/>
        <v>0</v>
      </c>
      <c r="BC80" s="64">
        <f t="shared" si="378"/>
        <v>0</v>
      </c>
      <c r="BD80" s="64">
        <f t="shared" si="379"/>
        <v>0</v>
      </c>
      <c r="BE80" s="18">
        <f t="shared" si="481"/>
        <v>0</v>
      </c>
      <c r="BF80" s="18">
        <f t="shared" si="482"/>
        <v>0</v>
      </c>
      <c r="BG80" s="18">
        <f t="shared" si="483"/>
        <v>0</v>
      </c>
      <c r="BH80" s="18">
        <f t="shared" si="484"/>
        <v>0</v>
      </c>
      <c r="BI80" s="18">
        <f t="shared" si="485"/>
        <v>0</v>
      </c>
      <c r="BJ80" s="18">
        <f t="shared" si="380"/>
        <v>0</v>
      </c>
      <c r="BK80" s="18">
        <f t="shared" si="381"/>
        <v>0</v>
      </c>
      <c r="BL80" s="18">
        <f t="shared" si="382"/>
        <v>0</v>
      </c>
      <c r="BM80" s="18">
        <f t="shared" si="383"/>
        <v>0</v>
      </c>
      <c r="BN80" s="85">
        <f t="shared" si="384"/>
        <v>0</v>
      </c>
      <c r="BO80" s="147">
        <v>0</v>
      </c>
      <c r="BP80" s="64">
        <f t="shared" si="385"/>
        <v>0</v>
      </c>
      <c r="BQ80" s="64">
        <f t="shared" si="386"/>
        <v>0</v>
      </c>
      <c r="BR80" s="64">
        <f t="shared" si="387"/>
        <v>0</v>
      </c>
      <c r="BS80" s="64">
        <f t="shared" si="388"/>
        <v>0</v>
      </c>
      <c r="BT80" s="64">
        <f t="shared" si="486"/>
        <v>0</v>
      </c>
      <c r="BU80" s="64">
        <f t="shared" si="487"/>
        <v>0</v>
      </c>
      <c r="BV80" s="64">
        <f t="shared" si="488"/>
        <v>0</v>
      </c>
      <c r="BW80" s="64">
        <f t="shared" si="489"/>
        <v>0</v>
      </c>
      <c r="BX80" s="64">
        <f t="shared" si="490"/>
        <v>0</v>
      </c>
      <c r="BY80" s="64">
        <f t="shared" si="389"/>
        <v>0</v>
      </c>
      <c r="BZ80" s="64">
        <f t="shared" si="390"/>
        <v>0</v>
      </c>
      <c r="CA80" s="64">
        <f t="shared" si="391"/>
        <v>0</v>
      </c>
      <c r="CB80" s="64">
        <f t="shared" si="392"/>
        <v>0</v>
      </c>
      <c r="CC80" s="148">
        <f t="shared" si="393"/>
        <v>0</v>
      </c>
      <c r="CD80" s="147">
        <v>0</v>
      </c>
      <c r="CE80" s="64">
        <f t="shared" si="394"/>
        <v>0</v>
      </c>
      <c r="CF80" s="64">
        <f t="shared" si="395"/>
        <v>0</v>
      </c>
      <c r="CG80" s="64">
        <f t="shared" si="396"/>
        <v>0</v>
      </c>
      <c r="CH80" s="64">
        <f t="shared" si="397"/>
        <v>0</v>
      </c>
      <c r="CI80" s="64">
        <f t="shared" si="491"/>
        <v>0</v>
      </c>
      <c r="CJ80" s="64">
        <f t="shared" si="492"/>
        <v>0</v>
      </c>
      <c r="CK80" s="64">
        <f t="shared" si="493"/>
        <v>0</v>
      </c>
      <c r="CL80" s="64">
        <f t="shared" si="494"/>
        <v>0</v>
      </c>
      <c r="CM80" s="64">
        <f t="shared" si="495"/>
        <v>0</v>
      </c>
      <c r="CN80" s="64">
        <f t="shared" si="398"/>
        <v>0</v>
      </c>
      <c r="CO80" s="64">
        <f t="shared" si="399"/>
        <v>0</v>
      </c>
      <c r="CP80" s="64">
        <f t="shared" si="400"/>
        <v>0</v>
      </c>
      <c r="CQ80" s="64">
        <f t="shared" si="401"/>
        <v>0</v>
      </c>
      <c r="CR80" s="148">
        <f t="shared" si="402"/>
        <v>0</v>
      </c>
      <c r="CS80" s="147">
        <v>0</v>
      </c>
      <c r="CT80" s="64">
        <f t="shared" si="403"/>
        <v>0</v>
      </c>
      <c r="CU80" s="64">
        <f t="shared" si="404"/>
        <v>0</v>
      </c>
      <c r="CV80" s="64">
        <f t="shared" si="405"/>
        <v>0</v>
      </c>
      <c r="CW80" s="64">
        <f t="shared" si="406"/>
        <v>0</v>
      </c>
      <c r="CX80" s="64">
        <f t="shared" si="496"/>
        <v>0</v>
      </c>
      <c r="CY80" s="64">
        <f t="shared" si="497"/>
        <v>0</v>
      </c>
      <c r="CZ80" s="64">
        <f t="shared" si="498"/>
        <v>0</v>
      </c>
      <c r="DA80" s="64">
        <f t="shared" si="499"/>
        <v>0</v>
      </c>
      <c r="DB80" s="64">
        <f t="shared" si="500"/>
        <v>0</v>
      </c>
      <c r="DC80" s="64">
        <f t="shared" si="407"/>
        <v>0</v>
      </c>
      <c r="DD80" s="64">
        <f t="shared" si="408"/>
        <v>0</v>
      </c>
      <c r="DE80" s="64">
        <f t="shared" si="409"/>
        <v>0</v>
      </c>
      <c r="DF80" s="64">
        <f t="shared" si="410"/>
        <v>0</v>
      </c>
      <c r="DG80" s="148">
        <f t="shared" si="411"/>
        <v>0</v>
      </c>
      <c r="DH80" s="147">
        <v>0</v>
      </c>
      <c r="DI80" s="64">
        <f t="shared" si="412"/>
        <v>0</v>
      </c>
      <c r="DJ80" s="64">
        <f t="shared" si="413"/>
        <v>0</v>
      </c>
      <c r="DK80" s="64">
        <f t="shared" si="414"/>
        <v>0</v>
      </c>
      <c r="DL80" s="64">
        <f t="shared" si="415"/>
        <v>0</v>
      </c>
      <c r="DM80" s="64">
        <f t="shared" si="501"/>
        <v>0</v>
      </c>
      <c r="DN80" s="64">
        <f t="shared" si="502"/>
        <v>0</v>
      </c>
      <c r="DO80" s="64">
        <f t="shared" si="503"/>
        <v>0</v>
      </c>
      <c r="DP80" s="64">
        <f t="shared" si="504"/>
        <v>0</v>
      </c>
      <c r="DQ80" s="64">
        <f t="shared" si="505"/>
        <v>0</v>
      </c>
      <c r="DR80" s="64">
        <f t="shared" si="416"/>
        <v>0</v>
      </c>
      <c r="DS80" s="64">
        <f t="shared" si="417"/>
        <v>0</v>
      </c>
      <c r="DT80" s="64">
        <f t="shared" si="418"/>
        <v>0</v>
      </c>
      <c r="DU80" s="64">
        <f t="shared" si="419"/>
        <v>0</v>
      </c>
      <c r="DV80" s="148">
        <f t="shared" si="420"/>
        <v>0</v>
      </c>
      <c r="DW80" s="147">
        <v>0</v>
      </c>
      <c r="DX80" s="64">
        <f t="shared" si="421"/>
        <v>0</v>
      </c>
      <c r="DY80" s="64">
        <f t="shared" si="422"/>
        <v>0</v>
      </c>
      <c r="DZ80" s="64">
        <f t="shared" si="423"/>
        <v>0</v>
      </c>
      <c r="EA80" s="64">
        <f t="shared" si="424"/>
        <v>0</v>
      </c>
      <c r="EB80" s="64">
        <f t="shared" si="506"/>
        <v>0</v>
      </c>
      <c r="EC80" s="64">
        <f t="shared" si="507"/>
        <v>0</v>
      </c>
      <c r="ED80" s="64">
        <f t="shared" si="508"/>
        <v>0</v>
      </c>
      <c r="EE80" s="64">
        <f t="shared" si="509"/>
        <v>0</v>
      </c>
      <c r="EF80" s="64">
        <f t="shared" si="510"/>
        <v>0</v>
      </c>
      <c r="EG80" s="64">
        <f t="shared" si="425"/>
        <v>0</v>
      </c>
      <c r="EH80" s="64">
        <f t="shared" si="426"/>
        <v>0</v>
      </c>
      <c r="EI80" s="64">
        <f t="shared" si="427"/>
        <v>0</v>
      </c>
      <c r="EJ80" s="64">
        <f t="shared" si="428"/>
        <v>0</v>
      </c>
      <c r="EK80" s="148">
        <f t="shared" si="429"/>
        <v>0</v>
      </c>
      <c r="EL80" s="147">
        <v>0</v>
      </c>
      <c r="EM80" s="64">
        <f t="shared" si="430"/>
        <v>0</v>
      </c>
      <c r="EN80" s="64">
        <f t="shared" si="431"/>
        <v>0</v>
      </c>
      <c r="EO80" s="64">
        <f t="shared" si="432"/>
        <v>0</v>
      </c>
      <c r="EP80" s="64">
        <f t="shared" si="433"/>
        <v>0</v>
      </c>
      <c r="EQ80" s="64">
        <f t="shared" si="511"/>
        <v>0</v>
      </c>
      <c r="ER80" s="64">
        <f t="shared" si="512"/>
        <v>0</v>
      </c>
      <c r="ES80" s="64">
        <f t="shared" si="513"/>
        <v>0</v>
      </c>
      <c r="ET80" s="64">
        <f t="shared" si="514"/>
        <v>0</v>
      </c>
      <c r="EU80" s="64">
        <f t="shared" si="515"/>
        <v>0</v>
      </c>
      <c r="EV80" s="64">
        <f t="shared" si="434"/>
        <v>0</v>
      </c>
      <c r="EW80" s="64">
        <f t="shared" si="435"/>
        <v>0</v>
      </c>
      <c r="EX80" s="64">
        <f t="shared" si="436"/>
        <v>0</v>
      </c>
      <c r="EY80" s="64">
        <f t="shared" si="437"/>
        <v>0</v>
      </c>
      <c r="EZ80" s="148">
        <f t="shared" si="438"/>
        <v>0</v>
      </c>
      <c r="FA80" s="147">
        <v>0</v>
      </c>
      <c r="FB80" s="64">
        <f t="shared" si="439"/>
        <v>0</v>
      </c>
      <c r="FC80" s="64">
        <f t="shared" si="440"/>
        <v>0</v>
      </c>
      <c r="FD80" s="64">
        <f t="shared" si="441"/>
        <v>0</v>
      </c>
      <c r="FE80" s="64">
        <f t="shared" si="442"/>
        <v>0</v>
      </c>
      <c r="FF80" s="64">
        <f t="shared" si="516"/>
        <v>0</v>
      </c>
      <c r="FG80" s="64">
        <f t="shared" si="517"/>
        <v>0</v>
      </c>
      <c r="FH80" s="64">
        <f t="shared" si="518"/>
        <v>0</v>
      </c>
      <c r="FI80" s="64">
        <f t="shared" si="519"/>
        <v>0</v>
      </c>
      <c r="FJ80" s="64">
        <f t="shared" si="520"/>
        <v>0</v>
      </c>
      <c r="FK80" s="64">
        <f t="shared" si="443"/>
        <v>0</v>
      </c>
      <c r="FL80" s="64">
        <f t="shared" si="444"/>
        <v>0</v>
      </c>
      <c r="FM80" s="64">
        <f t="shared" si="445"/>
        <v>0</v>
      </c>
      <c r="FN80" s="64">
        <f t="shared" si="446"/>
        <v>0</v>
      </c>
      <c r="FO80" s="148">
        <f t="shared" si="447"/>
        <v>0</v>
      </c>
      <c r="FP80" s="147">
        <v>0</v>
      </c>
      <c r="FQ80" s="64">
        <f t="shared" si="448"/>
        <v>0</v>
      </c>
      <c r="FR80" s="64">
        <f t="shared" si="449"/>
        <v>0</v>
      </c>
      <c r="FS80" s="64">
        <f t="shared" si="450"/>
        <v>0</v>
      </c>
      <c r="FT80" s="64">
        <f t="shared" si="451"/>
        <v>0</v>
      </c>
      <c r="FU80" s="64">
        <f t="shared" si="521"/>
        <v>0</v>
      </c>
      <c r="FV80" s="64">
        <f t="shared" si="522"/>
        <v>0</v>
      </c>
      <c r="FW80" s="64">
        <f t="shared" si="523"/>
        <v>0</v>
      </c>
      <c r="FX80" s="64">
        <f t="shared" si="524"/>
        <v>0</v>
      </c>
      <c r="FY80" s="64">
        <f t="shared" si="525"/>
        <v>0</v>
      </c>
      <c r="FZ80" s="64">
        <f t="shared" si="452"/>
        <v>0</v>
      </c>
      <c r="GA80" s="64">
        <f t="shared" si="453"/>
        <v>0</v>
      </c>
      <c r="GB80" s="64">
        <f t="shared" si="454"/>
        <v>0</v>
      </c>
      <c r="GC80" s="64">
        <f t="shared" si="455"/>
        <v>0</v>
      </c>
      <c r="GD80" s="148">
        <f t="shared" si="456"/>
        <v>0</v>
      </c>
      <c r="GE80" s="147">
        <v>0</v>
      </c>
      <c r="GF80" s="64">
        <f t="shared" si="457"/>
        <v>0</v>
      </c>
      <c r="GG80" s="64">
        <f t="shared" si="458"/>
        <v>0</v>
      </c>
      <c r="GH80" s="64">
        <f t="shared" si="459"/>
        <v>0</v>
      </c>
      <c r="GI80" s="64">
        <f t="shared" si="460"/>
        <v>0</v>
      </c>
      <c r="GJ80" s="64">
        <f t="shared" si="526"/>
        <v>0</v>
      </c>
      <c r="GK80" s="64">
        <f t="shared" si="527"/>
        <v>0</v>
      </c>
      <c r="GL80" s="64">
        <f t="shared" si="528"/>
        <v>0</v>
      </c>
      <c r="GM80" s="64">
        <f t="shared" si="529"/>
        <v>0</v>
      </c>
      <c r="GN80" s="64">
        <f t="shared" si="530"/>
        <v>0</v>
      </c>
      <c r="GO80" s="64">
        <f t="shared" si="461"/>
        <v>0</v>
      </c>
      <c r="GP80" s="64">
        <f t="shared" si="462"/>
        <v>0</v>
      </c>
      <c r="GQ80" s="64">
        <f t="shared" si="463"/>
        <v>0</v>
      </c>
      <c r="GR80" s="64">
        <f t="shared" si="464"/>
        <v>0</v>
      </c>
      <c r="GS80" s="148">
        <f t="shared" si="465"/>
        <v>0</v>
      </c>
    </row>
    <row r="81" spans="1:201" ht="30" x14ac:dyDescent="0.2">
      <c r="A81" s="104">
        <v>75</v>
      </c>
      <c r="B81" s="8" t="s">
        <v>62</v>
      </c>
      <c r="C81" s="71">
        <v>441457</v>
      </c>
      <c r="D81" s="71">
        <v>381037</v>
      </c>
      <c r="E81" s="71">
        <f t="shared" si="347"/>
        <v>0.53672975122006972</v>
      </c>
      <c r="F81" s="105">
        <f t="shared" si="348"/>
        <v>0.46327024877993028</v>
      </c>
      <c r="G81" s="147">
        <v>0</v>
      </c>
      <c r="H81" s="64">
        <f t="shared" si="349"/>
        <v>0</v>
      </c>
      <c r="I81" s="64">
        <f t="shared" si="350"/>
        <v>0</v>
      </c>
      <c r="J81" s="64">
        <f t="shared" si="351"/>
        <v>0</v>
      </c>
      <c r="K81" s="64">
        <f t="shared" si="352"/>
        <v>0</v>
      </c>
      <c r="L81" s="64">
        <f t="shared" si="466"/>
        <v>0</v>
      </c>
      <c r="M81" s="64">
        <f t="shared" si="467"/>
        <v>0</v>
      </c>
      <c r="N81" s="64">
        <f t="shared" si="468"/>
        <v>0</v>
      </c>
      <c r="O81" s="64">
        <f t="shared" si="469"/>
        <v>0</v>
      </c>
      <c r="P81" s="64">
        <f t="shared" si="470"/>
        <v>0</v>
      </c>
      <c r="Q81" s="64">
        <f t="shared" si="353"/>
        <v>0</v>
      </c>
      <c r="R81" s="64">
        <f t="shared" si="354"/>
        <v>0</v>
      </c>
      <c r="S81" s="64">
        <f t="shared" si="355"/>
        <v>0</v>
      </c>
      <c r="T81" s="64">
        <f t="shared" si="356"/>
        <v>0</v>
      </c>
      <c r="U81" s="148">
        <f t="shared" si="357"/>
        <v>0</v>
      </c>
      <c r="V81" s="147">
        <v>0</v>
      </c>
      <c r="W81" s="64">
        <f t="shared" si="358"/>
        <v>0</v>
      </c>
      <c r="X81" s="64">
        <f t="shared" si="359"/>
        <v>0</v>
      </c>
      <c r="Y81" s="64">
        <f t="shared" si="360"/>
        <v>0</v>
      </c>
      <c r="Z81" s="64">
        <f t="shared" si="361"/>
        <v>0</v>
      </c>
      <c r="AA81" s="64">
        <f t="shared" si="471"/>
        <v>0</v>
      </c>
      <c r="AB81" s="64">
        <f t="shared" si="472"/>
        <v>0</v>
      </c>
      <c r="AC81" s="64">
        <f t="shared" si="473"/>
        <v>0</v>
      </c>
      <c r="AD81" s="64">
        <f t="shared" si="474"/>
        <v>0</v>
      </c>
      <c r="AE81" s="64">
        <f t="shared" si="475"/>
        <v>0</v>
      </c>
      <c r="AF81" s="64">
        <f t="shared" si="362"/>
        <v>0</v>
      </c>
      <c r="AG81" s="64">
        <f t="shared" si="363"/>
        <v>0</v>
      </c>
      <c r="AH81" s="64">
        <f t="shared" si="364"/>
        <v>0</v>
      </c>
      <c r="AI81" s="64">
        <f t="shared" si="365"/>
        <v>0</v>
      </c>
      <c r="AJ81" s="148">
        <f t="shared" si="366"/>
        <v>0</v>
      </c>
      <c r="AK81" s="147">
        <v>0</v>
      </c>
      <c r="AL81" s="64">
        <f t="shared" si="367"/>
        <v>0</v>
      </c>
      <c r="AM81" s="64">
        <f t="shared" si="368"/>
        <v>0</v>
      </c>
      <c r="AN81" s="64">
        <f t="shared" si="369"/>
        <v>0</v>
      </c>
      <c r="AO81" s="64">
        <f t="shared" si="370"/>
        <v>0</v>
      </c>
      <c r="AP81" s="64">
        <f t="shared" si="476"/>
        <v>0</v>
      </c>
      <c r="AQ81" s="64">
        <f t="shared" si="477"/>
        <v>0</v>
      </c>
      <c r="AR81" s="64">
        <f t="shared" si="478"/>
        <v>0</v>
      </c>
      <c r="AS81" s="64">
        <f t="shared" si="479"/>
        <v>0</v>
      </c>
      <c r="AT81" s="64">
        <f t="shared" si="480"/>
        <v>0</v>
      </c>
      <c r="AU81" s="64">
        <f t="shared" si="371"/>
        <v>0</v>
      </c>
      <c r="AV81" s="64">
        <f t="shared" si="372"/>
        <v>0</v>
      </c>
      <c r="AW81" s="64">
        <f t="shared" si="373"/>
        <v>0</v>
      </c>
      <c r="AX81" s="64">
        <f t="shared" si="374"/>
        <v>0</v>
      </c>
      <c r="AY81" s="148">
        <f t="shared" si="375"/>
        <v>0</v>
      </c>
      <c r="AZ81" s="147">
        <v>0</v>
      </c>
      <c r="BA81" s="64">
        <f t="shared" si="376"/>
        <v>0</v>
      </c>
      <c r="BB81" s="64">
        <f t="shared" si="377"/>
        <v>0</v>
      </c>
      <c r="BC81" s="64">
        <f t="shared" si="378"/>
        <v>0</v>
      </c>
      <c r="BD81" s="64">
        <f t="shared" si="379"/>
        <v>0</v>
      </c>
      <c r="BE81" s="18">
        <f t="shared" si="481"/>
        <v>0</v>
      </c>
      <c r="BF81" s="18">
        <f t="shared" si="482"/>
        <v>0</v>
      </c>
      <c r="BG81" s="18">
        <f t="shared" si="483"/>
        <v>0</v>
      </c>
      <c r="BH81" s="18">
        <f t="shared" si="484"/>
        <v>0</v>
      </c>
      <c r="BI81" s="18">
        <f t="shared" si="485"/>
        <v>0</v>
      </c>
      <c r="BJ81" s="18">
        <f t="shared" si="380"/>
        <v>0</v>
      </c>
      <c r="BK81" s="18">
        <f t="shared" si="381"/>
        <v>0</v>
      </c>
      <c r="BL81" s="18">
        <f t="shared" si="382"/>
        <v>0</v>
      </c>
      <c r="BM81" s="18">
        <f t="shared" si="383"/>
        <v>0</v>
      </c>
      <c r="BN81" s="85">
        <f t="shared" si="384"/>
        <v>0</v>
      </c>
      <c r="BO81" s="147">
        <v>0</v>
      </c>
      <c r="BP81" s="64">
        <f t="shared" si="385"/>
        <v>0</v>
      </c>
      <c r="BQ81" s="64">
        <f t="shared" si="386"/>
        <v>0</v>
      </c>
      <c r="BR81" s="64">
        <f t="shared" si="387"/>
        <v>0</v>
      </c>
      <c r="BS81" s="64">
        <f t="shared" si="388"/>
        <v>0</v>
      </c>
      <c r="BT81" s="64">
        <f t="shared" si="486"/>
        <v>0</v>
      </c>
      <c r="BU81" s="64">
        <f t="shared" si="487"/>
        <v>0</v>
      </c>
      <c r="BV81" s="64">
        <f t="shared" si="488"/>
        <v>0</v>
      </c>
      <c r="BW81" s="64">
        <f t="shared" si="489"/>
        <v>0</v>
      </c>
      <c r="BX81" s="64">
        <f t="shared" si="490"/>
        <v>0</v>
      </c>
      <c r="BY81" s="64">
        <f t="shared" si="389"/>
        <v>0</v>
      </c>
      <c r="BZ81" s="64">
        <f t="shared" si="390"/>
        <v>0</v>
      </c>
      <c r="CA81" s="64">
        <f t="shared" si="391"/>
        <v>0</v>
      </c>
      <c r="CB81" s="64">
        <f t="shared" si="392"/>
        <v>0</v>
      </c>
      <c r="CC81" s="148">
        <f t="shared" si="393"/>
        <v>0</v>
      </c>
      <c r="CD81" s="147">
        <v>0</v>
      </c>
      <c r="CE81" s="64">
        <f t="shared" si="394"/>
        <v>0</v>
      </c>
      <c r="CF81" s="64">
        <f t="shared" si="395"/>
        <v>0</v>
      </c>
      <c r="CG81" s="64">
        <f t="shared" si="396"/>
        <v>0</v>
      </c>
      <c r="CH81" s="64">
        <f t="shared" si="397"/>
        <v>0</v>
      </c>
      <c r="CI81" s="64">
        <f t="shared" si="491"/>
        <v>0</v>
      </c>
      <c r="CJ81" s="64">
        <f t="shared" si="492"/>
        <v>0</v>
      </c>
      <c r="CK81" s="64">
        <f t="shared" si="493"/>
        <v>0</v>
      </c>
      <c r="CL81" s="64">
        <f t="shared" si="494"/>
        <v>0</v>
      </c>
      <c r="CM81" s="64">
        <f t="shared" si="495"/>
        <v>0</v>
      </c>
      <c r="CN81" s="64">
        <f t="shared" si="398"/>
        <v>0</v>
      </c>
      <c r="CO81" s="64">
        <f t="shared" si="399"/>
        <v>0</v>
      </c>
      <c r="CP81" s="64">
        <f t="shared" si="400"/>
        <v>0</v>
      </c>
      <c r="CQ81" s="64">
        <f t="shared" si="401"/>
        <v>0</v>
      </c>
      <c r="CR81" s="148">
        <f t="shared" si="402"/>
        <v>0</v>
      </c>
      <c r="CS81" s="147">
        <v>0</v>
      </c>
      <c r="CT81" s="64">
        <f t="shared" si="403"/>
        <v>0</v>
      </c>
      <c r="CU81" s="64">
        <f t="shared" si="404"/>
        <v>0</v>
      </c>
      <c r="CV81" s="64">
        <f t="shared" si="405"/>
        <v>0</v>
      </c>
      <c r="CW81" s="64">
        <f t="shared" si="406"/>
        <v>0</v>
      </c>
      <c r="CX81" s="64">
        <f t="shared" si="496"/>
        <v>0</v>
      </c>
      <c r="CY81" s="64">
        <f t="shared" si="497"/>
        <v>0</v>
      </c>
      <c r="CZ81" s="64">
        <f t="shared" si="498"/>
        <v>0</v>
      </c>
      <c r="DA81" s="64">
        <f t="shared" si="499"/>
        <v>0</v>
      </c>
      <c r="DB81" s="64">
        <f t="shared" si="500"/>
        <v>0</v>
      </c>
      <c r="DC81" s="64">
        <f t="shared" si="407"/>
        <v>0</v>
      </c>
      <c r="DD81" s="64">
        <f t="shared" si="408"/>
        <v>0</v>
      </c>
      <c r="DE81" s="64">
        <f t="shared" si="409"/>
        <v>0</v>
      </c>
      <c r="DF81" s="64">
        <f t="shared" si="410"/>
        <v>0</v>
      </c>
      <c r="DG81" s="148">
        <f t="shared" si="411"/>
        <v>0</v>
      </c>
      <c r="DH81" s="147">
        <v>0</v>
      </c>
      <c r="DI81" s="64">
        <f t="shared" si="412"/>
        <v>0</v>
      </c>
      <c r="DJ81" s="64">
        <f t="shared" si="413"/>
        <v>0</v>
      </c>
      <c r="DK81" s="64">
        <f t="shared" si="414"/>
        <v>0</v>
      </c>
      <c r="DL81" s="64">
        <f t="shared" si="415"/>
        <v>0</v>
      </c>
      <c r="DM81" s="64">
        <f t="shared" si="501"/>
        <v>0</v>
      </c>
      <c r="DN81" s="64">
        <f t="shared" si="502"/>
        <v>0</v>
      </c>
      <c r="DO81" s="64">
        <f t="shared" si="503"/>
        <v>0</v>
      </c>
      <c r="DP81" s="64">
        <f t="shared" si="504"/>
        <v>0</v>
      </c>
      <c r="DQ81" s="64">
        <f t="shared" si="505"/>
        <v>0</v>
      </c>
      <c r="DR81" s="64">
        <f t="shared" si="416"/>
        <v>0</v>
      </c>
      <c r="DS81" s="64">
        <f t="shared" si="417"/>
        <v>0</v>
      </c>
      <c r="DT81" s="64">
        <f t="shared" si="418"/>
        <v>0</v>
      </c>
      <c r="DU81" s="64">
        <f t="shared" si="419"/>
        <v>0</v>
      </c>
      <c r="DV81" s="148">
        <f t="shared" si="420"/>
        <v>0</v>
      </c>
      <c r="DW81" s="147">
        <v>0</v>
      </c>
      <c r="DX81" s="64">
        <f t="shared" si="421"/>
        <v>0</v>
      </c>
      <c r="DY81" s="64">
        <f t="shared" si="422"/>
        <v>0</v>
      </c>
      <c r="DZ81" s="64">
        <f t="shared" si="423"/>
        <v>0</v>
      </c>
      <c r="EA81" s="64">
        <f t="shared" si="424"/>
        <v>0</v>
      </c>
      <c r="EB81" s="64">
        <f t="shared" si="506"/>
        <v>0</v>
      </c>
      <c r="EC81" s="64">
        <f t="shared" si="507"/>
        <v>0</v>
      </c>
      <c r="ED81" s="64">
        <f t="shared" si="508"/>
        <v>0</v>
      </c>
      <c r="EE81" s="64">
        <f t="shared" si="509"/>
        <v>0</v>
      </c>
      <c r="EF81" s="64">
        <f t="shared" si="510"/>
        <v>0</v>
      </c>
      <c r="EG81" s="64">
        <f t="shared" si="425"/>
        <v>0</v>
      </c>
      <c r="EH81" s="64">
        <f t="shared" si="426"/>
        <v>0</v>
      </c>
      <c r="EI81" s="64">
        <f t="shared" si="427"/>
        <v>0</v>
      </c>
      <c r="EJ81" s="64">
        <f t="shared" si="428"/>
        <v>0</v>
      </c>
      <c r="EK81" s="148">
        <f t="shared" si="429"/>
        <v>0</v>
      </c>
      <c r="EL81" s="147">
        <v>0</v>
      </c>
      <c r="EM81" s="64">
        <f t="shared" si="430"/>
        <v>0</v>
      </c>
      <c r="EN81" s="64">
        <f t="shared" si="431"/>
        <v>0</v>
      </c>
      <c r="EO81" s="64">
        <f t="shared" si="432"/>
        <v>0</v>
      </c>
      <c r="EP81" s="64">
        <f t="shared" si="433"/>
        <v>0</v>
      </c>
      <c r="EQ81" s="64">
        <f t="shared" si="511"/>
        <v>0</v>
      </c>
      <c r="ER81" s="64">
        <f t="shared" si="512"/>
        <v>0</v>
      </c>
      <c r="ES81" s="64">
        <f t="shared" si="513"/>
        <v>0</v>
      </c>
      <c r="ET81" s="64">
        <f t="shared" si="514"/>
        <v>0</v>
      </c>
      <c r="EU81" s="64">
        <f t="shared" si="515"/>
        <v>0</v>
      </c>
      <c r="EV81" s="64">
        <f t="shared" si="434"/>
        <v>0</v>
      </c>
      <c r="EW81" s="64">
        <f t="shared" si="435"/>
        <v>0</v>
      </c>
      <c r="EX81" s="64">
        <f t="shared" si="436"/>
        <v>0</v>
      </c>
      <c r="EY81" s="64">
        <f t="shared" si="437"/>
        <v>0</v>
      </c>
      <c r="EZ81" s="148">
        <f t="shared" si="438"/>
        <v>0</v>
      </c>
      <c r="FA81" s="147">
        <v>0</v>
      </c>
      <c r="FB81" s="64">
        <f t="shared" si="439"/>
        <v>0</v>
      </c>
      <c r="FC81" s="64">
        <f t="shared" si="440"/>
        <v>0</v>
      </c>
      <c r="FD81" s="64">
        <f t="shared" si="441"/>
        <v>0</v>
      </c>
      <c r="FE81" s="64">
        <f t="shared" si="442"/>
        <v>0</v>
      </c>
      <c r="FF81" s="64">
        <f t="shared" si="516"/>
        <v>0</v>
      </c>
      <c r="FG81" s="64">
        <f t="shared" si="517"/>
        <v>0</v>
      </c>
      <c r="FH81" s="64">
        <f t="shared" si="518"/>
        <v>0</v>
      </c>
      <c r="FI81" s="64">
        <f t="shared" si="519"/>
        <v>0</v>
      </c>
      <c r="FJ81" s="64">
        <f t="shared" si="520"/>
        <v>0</v>
      </c>
      <c r="FK81" s="64">
        <f t="shared" si="443"/>
        <v>0</v>
      </c>
      <c r="FL81" s="64">
        <f t="shared" si="444"/>
        <v>0</v>
      </c>
      <c r="FM81" s="64">
        <f t="shared" si="445"/>
        <v>0</v>
      </c>
      <c r="FN81" s="64">
        <f t="shared" si="446"/>
        <v>0</v>
      </c>
      <c r="FO81" s="148">
        <f t="shared" si="447"/>
        <v>0</v>
      </c>
      <c r="FP81" s="147">
        <v>0</v>
      </c>
      <c r="FQ81" s="64">
        <f t="shared" si="448"/>
        <v>0</v>
      </c>
      <c r="FR81" s="64">
        <f t="shared" si="449"/>
        <v>0</v>
      </c>
      <c r="FS81" s="64">
        <f t="shared" si="450"/>
        <v>0</v>
      </c>
      <c r="FT81" s="64">
        <f t="shared" si="451"/>
        <v>0</v>
      </c>
      <c r="FU81" s="64">
        <f t="shared" si="521"/>
        <v>0</v>
      </c>
      <c r="FV81" s="64">
        <f t="shared" si="522"/>
        <v>0</v>
      </c>
      <c r="FW81" s="64">
        <f t="shared" si="523"/>
        <v>0</v>
      </c>
      <c r="FX81" s="64">
        <f t="shared" si="524"/>
        <v>0</v>
      </c>
      <c r="FY81" s="64">
        <f t="shared" si="525"/>
        <v>0</v>
      </c>
      <c r="FZ81" s="64">
        <f t="shared" si="452"/>
        <v>0</v>
      </c>
      <c r="GA81" s="64">
        <f t="shared" si="453"/>
        <v>0</v>
      </c>
      <c r="GB81" s="64">
        <f t="shared" si="454"/>
        <v>0</v>
      </c>
      <c r="GC81" s="64">
        <f t="shared" si="455"/>
        <v>0</v>
      </c>
      <c r="GD81" s="148">
        <f t="shared" si="456"/>
        <v>0</v>
      </c>
      <c r="GE81" s="147">
        <v>0</v>
      </c>
      <c r="GF81" s="64">
        <f t="shared" si="457"/>
        <v>0</v>
      </c>
      <c r="GG81" s="64">
        <f t="shared" si="458"/>
        <v>0</v>
      </c>
      <c r="GH81" s="64">
        <f t="shared" si="459"/>
        <v>0</v>
      </c>
      <c r="GI81" s="64">
        <f t="shared" si="460"/>
        <v>0</v>
      </c>
      <c r="GJ81" s="64">
        <f t="shared" si="526"/>
        <v>0</v>
      </c>
      <c r="GK81" s="64">
        <f t="shared" si="527"/>
        <v>0</v>
      </c>
      <c r="GL81" s="64">
        <f t="shared" si="528"/>
        <v>0</v>
      </c>
      <c r="GM81" s="64">
        <f t="shared" si="529"/>
        <v>0</v>
      </c>
      <c r="GN81" s="64">
        <f t="shared" si="530"/>
        <v>0</v>
      </c>
      <c r="GO81" s="64">
        <f t="shared" si="461"/>
        <v>0</v>
      </c>
      <c r="GP81" s="64">
        <f t="shared" si="462"/>
        <v>0</v>
      </c>
      <c r="GQ81" s="64">
        <f t="shared" si="463"/>
        <v>0</v>
      </c>
      <c r="GR81" s="64">
        <f t="shared" si="464"/>
        <v>0</v>
      </c>
      <c r="GS81" s="148">
        <f t="shared" si="465"/>
        <v>0</v>
      </c>
    </row>
    <row r="82" spans="1:201" x14ac:dyDescent="0.2">
      <c r="A82" s="104">
        <v>76</v>
      </c>
      <c r="B82" s="8" t="s">
        <v>59</v>
      </c>
      <c r="C82" s="71">
        <v>441457</v>
      </c>
      <c r="D82" s="71">
        <v>381037</v>
      </c>
      <c r="E82" s="71">
        <f t="shared" si="347"/>
        <v>0.53672975122006972</v>
      </c>
      <c r="F82" s="105">
        <f t="shared" si="348"/>
        <v>0.46327024877993028</v>
      </c>
      <c r="G82" s="147">
        <v>0</v>
      </c>
      <c r="H82" s="64">
        <f t="shared" si="349"/>
        <v>0</v>
      </c>
      <c r="I82" s="64">
        <f t="shared" si="350"/>
        <v>0</v>
      </c>
      <c r="J82" s="64">
        <f t="shared" si="351"/>
        <v>0</v>
      </c>
      <c r="K82" s="64">
        <f t="shared" si="352"/>
        <v>0</v>
      </c>
      <c r="L82" s="64">
        <f t="shared" si="466"/>
        <v>0</v>
      </c>
      <c r="M82" s="64">
        <f t="shared" si="467"/>
        <v>0</v>
      </c>
      <c r="N82" s="64">
        <f t="shared" si="468"/>
        <v>0</v>
      </c>
      <c r="O82" s="64">
        <f t="shared" si="469"/>
        <v>0</v>
      </c>
      <c r="P82" s="64">
        <f t="shared" si="470"/>
        <v>0</v>
      </c>
      <c r="Q82" s="64">
        <f t="shared" si="353"/>
        <v>0</v>
      </c>
      <c r="R82" s="64">
        <f t="shared" si="354"/>
        <v>0</v>
      </c>
      <c r="S82" s="64">
        <f t="shared" si="355"/>
        <v>0</v>
      </c>
      <c r="T82" s="64">
        <f t="shared" si="356"/>
        <v>0</v>
      </c>
      <c r="U82" s="148">
        <f t="shared" si="357"/>
        <v>0</v>
      </c>
      <c r="V82" s="147">
        <v>0</v>
      </c>
      <c r="W82" s="64">
        <f t="shared" si="358"/>
        <v>0</v>
      </c>
      <c r="X82" s="64">
        <f t="shared" si="359"/>
        <v>0</v>
      </c>
      <c r="Y82" s="64">
        <f t="shared" si="360"/>
        <v>0</v>
      </c>
      <c r="Z82" s="64">
        <f t="shared" si="361"/>
        <v>0</v>
      </c>
      <c r="AA82" s="64">
        <f t="shared" si="471"/>
        <v>0</v>
      </c>
      <c r="AB82" s="64">
        <f t="shared" si="472"/>
        <v>0</v>
      </c>
      <c r="AC82" s="64">
        <f t="shared" si="473"/>
        <v>0</v>
      </c>
      <c r="AD82" s="64">
        <f t="shared" si="474"/>
        <v>0</v>
      </c>
      <c r="AE82" s="64">
        <f t="shared" si="475"/>
        <v>0</v>
      </c>
      <c r="AF82" s="64">
        <f t="shared" si="362"/>
        <v>0</v>
      </c>
      <c r="AG82" s="64">
        <f t="shared" si="363"/>
        <v>0</v>
      </c>
      <c r="AH82" s="64">
        <f t="shared" si="364"/>
        <v>0</v>
      </c>
      <c r="AI82" s="64">
        <f t="shared" si="365"/>
        <v>0</v>
      </c>
      <c r="AJ82" s="148">
        <f t="shared" si="366"/>
        <v>0</v>
      </c>
      <c r="AK82" s="147">
        <v>0</v>
      </c>
      <c r="AL82" s="64">
        <f t="shared" si="367"/>
        <v>0</v>
      </c>
      <c r="AM82" s="64">
        <f t="shared" si="368"/>
        <v>0</v>
      </c>
      <c r="AN82" s="64">
        <f t="shared" si="369"/>
        <v>0</v>
      </c>
      <c r="AO82" s="64">
        <f t="shared" si="370"/>
        <v>0</v>
      </c>
      <c r="AP82" s="64">
        <f t="shared" si="476"/>
        <v>0</v>
      </c>
      <c r="AQ82" s="64">
        <f t="shared" si="477"/>
        <v>0</v>
      </c>
      <c r="AR82" s="64">
        <f t="shared" si="478"/>
        <v>0</v>
      </c>
      <c r="AS82" s="64">
        <f t="shared" si="479"/>
        <v>0</v>
      </c>
      <c r="AT82" s="64">
        <f t="shared" si="480"/>
        <v>0</v>
      </c>
      <c r="AU82" s="64">
        <f t="shared" si="371"/>
        <v>0</v>
      </c>
      <c r="AV82" s="64">
        <f t="shared" si="372"/>
        <v>0</v>
      </c>
      <c r="AW82" s="64">
        <f t="shared" si="373"/>
        <v>0</v>
      </c>
      <c r="AX82" s="64">
        <f t="shared" si="374"/>
        <v>0</v>
      </c>
      <c r="AY82" s="148">
        <f t="shared" si="375"/>
        <v>0</v>
      </c>
      <c r="AZ82" s="147">
        <v>0</v>
      </c>
      <c r="BA82" s="64">
        <f t="shared" si="376"/>
        <v>0</v>
      </c>
      <c r="BB82" s="64">
        <f t="shared" si="377"/>
        <v>0</v>
      </c>
      <c r="BC82" s="64">
        <f t="shared" si="378"/>
        <v>0</v>
      </c>
      <c r="BD82" s="64">
        <f t="shared" si="379"/>
        <v>0</v>
      </c>
      <c r="BE82" s="18">
        <f t="shared" si="481"/>
        <v>0</v>
      </c>
      <c r="BF82" s="18">
        <f t="shared" si="482"/>
        <v>0</v>
      </c>
      <c r="BG82" s="18">
        <f t="shared" si="483"/>
        <v>0</v>
      </c>
      <c r="BH82" s="18">
        <f t="shared" si="484"/>
        <v>0</v>
      </c>
      <c r="BI82" s="18">
        <f t="shared" si="485"/>
        <v>0</v>
      </c>
      <c r="BJ82" s="18">
        <f t="shared" si="380"/>
        <v>0</v>
      </c>
      <c r="BK82" s="18">
        <f t="shared" si="381"/>
        <v>0</v>
      </c>
      <c r="BL82" s="18">
        <f t="shared" si="382"/>
        <v>0</v>
      </c>
      <c r="BM82" s="18">
        <f t="shared" si="383"/>
        <v>0</v>
      </c>
      <c r="BN82" s="85">
        <f t="shared" si="384"/>
        <v>0</v>
      </c>
      <c r="BO82" s="147">
        <v>0</v>
      </c>
      <c r="BP82" s="64">
        <f t="shared" si="385"/>
        <v>0</v>
      </c>
      <c r="BQ82" s="64">
        <f t="shared" si="386"/>
        <v>0</v>
      </c>
      <c r="BR82" s="64">
        <f t="shared" si="387"/>
        <v>0</v>
      </c>
      <c r="BS82" s="64">
        <f t="shared" si="388"/>
        <v>0</v>
      </c>
      <c r="BT82" s="64">
        <f t="shared" si="486"/>
        <v>0</v>
      </c>
      <c r="BU82" s="64">
        <f t="shared" si="487"/>
        <v>0</v>
      </c>
      <c r="BV82" s="64">
        <f t="shared" si="488"/>
        <v>0</v>
      </c>
      <c r="BW82" s="64">
        <f t="shared" si="489"/>
        <v>0</v>
      </c>
      <c r="BX82" s="64">
        <f t="shared" si="490"/>
        <v>0</v>
      </c>
      <c r="BY82" s="64">
        <f t="shared" si="389"/>
        <v>0</v>
      </c>
      <c r="BZ82" s="64">
        <f t="shared" si="390"/>
        <v>0</v>
      </c>
      <c r="CA82" s="64">
        <f t="shared" si="391"/>
        <v>0</v>
      </c>
      <c r="CB82" s="64">
        <f t="shared" si="392"/>
        <v>0</v>
      </c>
      <c r="CC82" s="148">
        <f t="shared" si="393"/>
        <v>0</v>
      </c>
      <c r="CD82" s="147">
        <v>0</v>
      </c>
      <c r="CE82" s="64">
        <f t="shared" si="394"/>
        <v>0</v>
      </c>
      <c r="CF82" s="64">
        <f t="shared" si="395"/>
        <v>0</v>
      </c>
      <c r="CG82" s="64">
        <f t="shared" si="396"/>
        <v>0</v>
      </c>
      <c r="CH82" s="64">
        <f t="shared" si="397"/>
        <v>0</v>
      </c>
      <c r="CI82" s="64">
        <f t="shared" si="491"/>
        <v>0</v>
      </c>
      <c r="CJ82" s="64">
        <f t="shared" si="492"/>
        <v>0</v>
      </c>
      <c r="CK82" s="64">
        <f t="shared" si="493"/>
        <v>0</v>
      </c>
      <c r="CL82" s="64">
        <f t="shared" si="494"/>
        <v>0</v>
      </c>
      <c r="CM82" s="64">
        <f t="shared" si="495"/>
        <v>0</v>
      </c>
      <c r="CN82" s="64">
        <f t="shared" si="398"/>
        <v>0</v>
      </c>
      <c r="CO82" s="64">
        <f t="shared" si="399"/>
        <v>0</v>
      </c>
      <c r="CP82" s="64">
        <f t="shared" si="400"/>
        <v>0</v>
      </c>
      <c r="CQ82" s="64">
        <f t="shared" si="401"/>
        <v>0</v>
      </c>
      <c r="CR82" s="148">
        <f t="shared" si="402"/>
        <v>0</v>
      </c>
      <c r="CS82" s="147">
        <v>0</v>
      </c>
      <c r="CT82" s="64">
        <f t="shared" si="403"/>
        <v>0</v>
      </c>
      <c r="CU82" s="64">
        <f t="shared" si="404"/>
        <v>0</v>
      </c>
      <c r="CV82" s="64">
        <f t="shared" si="405"/>
        <v>0</v>
      </c>
      <c r="CW82" s="64">
        <f t="shared" si="406"/>
        <v>0</v>
      </c>
      <c r="CX82" s="64">
        <f t="shared" si="496"/>
        <v>0</v>
      </c>
      <c r="CY82" s="64">
        <f t="shared" si="497"/>
        <v>0</v>
      </c>
      <c r="CZ82" s="64">
        <f t="shared" si="498"/>
        <v>0</v>
      </c>
      <c r="DA82" s="64">
        <f t="shared" si="499"/>
        <v>0</v>
      </c>
      <c r="DB82" s="64">
        <f t="shared" si="500"/>
        <v>0</v>
      </c>
      <c r="DC82" s="64">
        <f t="shared" si="407"/>
        <v>0</v>
      </c>
      <c r="DD82" s="64">
        <f t="shared" si="408"/>
        <v>0</v>
      </c>
      <c r="DE82" s="64">
        <f t="shared" si="409"/>
        <v>0</v>
      </c>
      <c r="DF82" s="64">
        <f t="shared" si="410"/>
        <v>0</v>
      </c>
      <c r="DG82" s="148">
        <f t="shared" si="411"/>
        <v>0</v>
      </c>
      <c r="DH82" s="147">
        <v>0</v>
      </c>
      <c r="DI82" s="64">
        <f t="shared" si="412"/>
        <v>0</v>
      </c>
      <c r="DJ82" s="64">
        <f t="shared" si="413"/>
        <v>0</v>
      </c>
      <c r="DK82" s="64">
        <f t="shared" si="414"/>
        <v>0</v>
      </c>
      <c r="DL82" s="64">
        <f t="shared" si="415"/>
        <v>0</v>
      </c>
      <c r="DM82" s="64">
        <f t="shared" si="501"/>
        <v>0</v>
      </c>
      <c r="DN82" s="64">
        <f t="shared" si="502"/>
        <v>0</v>
      </c>
      <c r="DO82" s="64">
        <f t="shared" si="503"/>
        <v>0</v>
      </c>
      <c r="DP82" s="64">
        <f t="shared" si="504"/>
        <v>0</v>
      </c>
      <c r="DQ82" s="64">
        <f t="shared" si="505"/>
        <v>0</v>
      </c>
      <c r="DR82" s="64">
        <f t="shared" si="416"/>
        <v>0</v>
      </c>
      <c r="DS82" s="64">
        <f t="shared" si="417"/>
        <v>0</v>
      </c>
      <c r="DT82" s="64">
        <f t="shared" si="418"/>
        <v>0</v>
      </c>
      <c r="DU82" s="64">
        <f t="shared" si="419"/>
        <v>0</v>
      </c>
      <c r="DV82" s="148">
        <f t="shared" si="420"/>
        <v>0</v>
      </c>
      <c r="DW82" s="147">
        <v>0</v>
      </c>
      <c r="DX82" s="64">
        <f t="shared" si="421"/>
        <v>0</v>
      </c>
      <c r="DY82" s="64">
        <f t="shared" si="422"/>
        <v>0</v>
      </c>
      <c r="DZ82" s="64">
        <f t="shared" si="423"/>
        <v>0</v>
      </c>
      <c r="EA82" s="64">
        <f t="shared" si="424"/>
        <v>0</v>
      </c>
      <c r="EB82" s="64">
        <f t="shared" si="506"/>
        <v>0</v>
      </c>
      <c r="EC82" s="64">
        <f t="shared" si="507"/>
        <v>0</v>
      </c>
      <c r="ED82" s="64">
        <f t="shared" si="508"/>
        <v>0</v>
      </c>
      <c r="EE82" s="64">
        <f t="shared" si="509"/>
        <v>0</v>
      </c>
      <c r="EF82" s="64">
        <f t="shared" si="510"/>
        <v>0</v>
      </c>
      <c r="EG82" s="64">
        <f t="shared" si="425"/>
        <v>0</v>
      </c>
      <c r="EH82" s="64">
        <f t="shared" si="426"/>
        <v>0</v>
      </c>
      <c r="EI82" s="64">
        <f t="shared" si="427"/>
        <v>0</v>
      </c>
      <c r="EJ82" s="64">
        <f t="shared" si="428"/>
        <v>0</v>
      </c>
      <c r="EK82" s="148">
        <f t="shared" si="429"/>
        <v>0</v>
      </c>
      <c r="EL82" s="147">
        <v>0</v>
      </c>
      <c r="EM82" s="64">
        <f t="shared" si="430"/>
        <v>0</v>
      </c>
      <c r="EN82" s="64">
        <f t="shared" si="431"/>
        <v>0</v>
      </c>
      <c r="EO82" s="64">
        <f t="shared" si="432"/>
        <v>0</v>
      </c>
      <c r="EP82" s="64">
        <f t="shared" si="433"/>
        <v>0</v>
      </c>
      <c r="EQ82" s="64">
        <f t="shared" si="511"/>
        <v>0</v>
      </c>
      <c r="ER82" s="64">
        <f t="shared" si="512"/>
        <v>0</v>
      </c>
      <c r="ES82" s="64">
        <f t="shared" si="513"/>
        <v>0</v>
      </c>
      <c r="ET82" s="64">
        <f t="shared" si="514"/>
        <v>0</v>
      </c>
      <c r="EU82" s="64">
        <f t="shared" si="515"/>
        <v>0</v>
      </c>
      <c r="EV82" s="64">
        <f t="shared" si="434"/>
        <v>0</v>
      </c>
      <c r="EW82" s="64">
        <f t="shared" si="435"/>
        <v>0</v>
      </c>
      <c r="EX82" s="64">
        <f t="shared" si="436"/>
        <v>0</v>
      </c>
      <c r="EY82" s="64">
        <f t="shared" si="437"/>
        <v>0</v>
      </c>
      <c r="EZ82" s="148">
        <f t="shared" si="438"/>
        <v>0</v>
      </c>
      <c r="FA82" s="147">
        <v>0</v>
      </c>
      <c r="FB82" s="64">
        <f t="shared" si="439"/>
        <v>0</v>
      </c>
      <c r="FC82" s="64">
        <f t="shared" si="440"/>
        <v>0</v>
      </c>
      <c r="FD82" s="64">
        <f t="shared" si="441"/>
        <v>0</v>
      </c>
      <c r="FE82" s="64">
        <f t="shared" si="442"/>
        <v>0</v>
      </c>
      <c r="FF82" s="64">
        <f t="shared" si="516"/>
        <v>0</v>
      </c>
      <c r="FG82" s="64">
        <f t="shared" si="517"/>
        <v>0</v>
      </c>
      <c r="FH82" s="64">
        <f t="shared" si="518"/>
        <v>0</v>
      </c>
      <c r="FI82" s="64">
        <f t="shared" si="519"/>
        <v>0</v>
      </c>
      <c r="FJ82" s="64">
        <f t="shared" si="520"/>
        <v>0</v>
      </c>
      <c r="FK82" s="64">
        <f t="shared" si="443"/>
        <v>0</v>
      </c>
      <c r="FL82" s="64">
        <f t="shared" si="444"/>
        <v>0</v>
      </c>
      <c r="FM82" s="64">
        <f t="shared" si="445"/>
        <v>0</v>
      </c>
      <c r="FN82" s="64">
        <f t="shared" si="446"/>
        <v>0</v>
      </c>
      <c r="FO82" s="148">
        <f t="shared" si="447"/>
        <v>0</v>
      </c>
      <c r="FP82" s="147">
        <v>0</v>
      </c>
      <c r="FQ82" s="64">
        <f t="shared" si="448"/>
        <v>0</v>
      </c>
      <c r="FR82" s="64">
        <f t="shared" si="449"/>
        <v>0</v>
      </c>
      <c r="FS82" s="64">
        <f t="shared" si="450"/>
        <v>0</v>
      </c>
      <c r="FT82" s="64">
        <f t="shared" si="451"/>
        <v>0</v>
      </c>
      <c r="FU82" s="64">
        <f t="shared" si="521"/>
        <v>0</v>
      </c>
      <c r="FV82" s="64">
        <f t="shared" si="522"/>
        <v>0</v>
      </c>
      <c r="FW82" s="64">
        <f t="shared" si="523"/>
        <v>0</v>
      </c>
      <c r="FX82" s="64">
        <f t="shared" si="524"/>
        <v>0</v>
      </c>
      <c r="FY82" s="64">
        <f t="shared" si="525"/>
        <v>0</v>
      </c>
      <c r="FZ82" s="64">
        <f t="shared" si="452"/>
        <v>0</v>
      </c>
      <c r="GA82" s="64">
        <f t="shared" si="453"/>
        <v>0</v>
      </c>
      <c r="GB82" s="64">
        <f t="shared" si="454"/>
        <v>0</v>
      </c>
      <c r="GC82" s="64">
        <f t="shared" si="455"/>
        <v>0</v>
      </c>
      <c r="GD82" s="148">
        <f t="shared" si="456"/>
        <v>0</v>
      </c>
      <c r="GE82" s="147">
        <v>0</v>
      </c>
      <c r="GF82" s="64">
        <f t="shared" si="457"/>
        <v>0</v>
      </c>
      <c r="GG82" s="64">
        <f t="shared" si="458"/>
        <v>0</v>
      </c>
      <c r="GH82" s="64">
        <f t="shared" si="459"/>
        <v>0</v>
      </c>
      <c r="GI82" s="64">
        <f t="shared" si="460"/>
        <v>0</v>
      </c>
      <c r="GJ82" s="64">
        <f t="shared" si="526"/>
        <v>0</v>
      </c>
      <c r="GK82" s="64">
        <f t="shared" si="527"/>
        <v>0</v>
      </c>
      <c r="GL82" s="64">
        <f t="shared" si="528"/>
        <v>0</v>
      </c>
      <c r="GM82" s="64">
        <f t="shared" si="529"/>
        <v>0</v>
      </c>
      <c r="GN82" s="64">
        <f t="shared" si="530"/>
        <v>0</v>
      </c>
      <c r="GO82" s="64">
        <f t="shared" si="461"/>
        <v>0</v>
      </c>
      <c r="GP82" s="64">
        <f t="shared" si="462"/>
        <v>0</v>
      </c>
      <c r="GQ82" s="64">
        <f t="shared" si="463"/>
        <v>0</v>
      </c>
      <c r="GR82" s="64">
        <f t="shared" si="464"/>
        <v>0</v>
      </c>
      <c r="GS82" s="148">
        <f t="shared" si="465"/>
        <v>0</v>
      </c>
    </row>
    <row r="83" spans="1:201" x14ac:dyDescent="0.2">
      <c r="A83" s="104">
        <v>77</v>
      </c>
      <c r="B83" s="8" t="s">
        <v>65</v>
      </c>
      <c r="C83" s="71">
        <v>441457</v>
      </c>
      <c r="D83" s="71">
        <v>381037</v>
      </c>
      <c r="E83" s="71">
        <f t="shared" si="347"/>
        <v>0.53672975122006972</v>
      </c>
      <c r="F83" s="105">
        <f t="shared" si="348"/>
        <v>0.46327024877993028</v>
      </c>
      <c r="G83" s="147">
        <v>0</v>
      </c>
      <c r="H83" s="64">
        <f t="shared" si="349"/>
        <v>0</v>
      </c>
      <c r="I83" s="64">
        <f t="shared" si="350"/>
        <v>0</v>
      </c>
      <c r="J83" s="64">
        <f t="shared" si="351"/>
        <v>0</v>
      </c>
      <c r="K83" s="64">
        <f t="shared" si="352"/>
        <v>0</v>
      </c>
      <c r="L83" s="64">
        <f t="shared" si="466"/>
        <v>0</v>
      </c>
      <c r="M83" s="64">
        <f t="shared" si="467"/>
        <v>0</v>
      </c>
      <c r="N83" s="64">
        <f t="shared" si="468"/>
        <v>0</v>
      </c>
      <c r="O83" s="64">
        <f t="shared" si="469"/>
        <v>0</v>
      </c>
      <c r="P83" s="64">
        <f t="shared" si="470"/>
        <v>0</v>
      </c>
      <c r="Q83" s="64">
        <f t="shared" si="353"/>
        <v>0</v>
      </c>
      <c r="R83" s="64">
        <f t="shared" si="354"/>
        <v>0</v>
      </c>
      <c r="S83" s="64">
        <f t="shared" si="355"/>
        <v>0</v>
      </c>
      <c r="T83" s="64">
        <f t="shared" si="356"/>
        <v>0</v>
      </c>
      <c r="U83" s="148">
        <f t="shared" si="357"/>
        <v>0</v>
      </c>
      <c r="V83" s="147">
        <v>0</v>
      </c>
      <c r="W83" s="64">
        <f t="shared" si="358"/>
        <v>0</v>
      </c>
      <c r="X83" s="64">
        <f t="shared" si="359"/>
        <v>0</v>
      </c>
      <c r="Y83" s="64">
        <f t="shared" si="360"/>
        <v>0</v>
      </c>
      <c r="Z83" s="64">
        <f t="shared" si="361"/>
        <v>0</v>
      </c>
      <c r="AA83" s="64">
        <f t="shared" si="471"/>
        <v>0</v>
      </c>
      <c r="AB83" s="64">
        <f t="shared" si="472"/>
        <v>0</v>
      </c>
      <c r="AC83" s="64">
        <f t="shared" si="473"/>
        <v>0</v>
      </c>
      <c r="AD83" s="64">
        <f t="shared" si="474"/>
        <v>0</v>
      </c>
      <c r="AE83" s="64">
        <f t="shared" si="475"/>
        <v>0</v>
      </c>
      <c r="AF83" s="64">
        <f t="shared" si="362"/>
        <v>0</v>
      </c>
      <c r="AG83" s="64">
        <f t="shared" si="363"/>
        <v>0</v>
      </c>
      <c r="AH83" s="64">
        <f t="shared" si="364"/>
        <v>0</v>
      </c>
      <c r="AI83" s="64">
        <f t="shared" si="365"/>
        <v>0</v>
      </c>
      <c r="AJ83" s="148">
        <f t="shared" si="366"/>
        <v>0</v>
      </c>
      <c r="AK83" s="147">
        <v>0</v>
      </c>
      <c r="AL83" s="64">
        <f t="shared" si="367"/>
        <v>0</v>
      </c>
      <c r="AM83" s="64">
        <f t="shared" si="368"/>
        <v>0</v>
      </c>
      <c r="AN83" s="64">
        <f t="shared" si="369"/>
        <v>0</v>
      </c>
      <c r="AO83" s="64">
        <f t="shared" si="370"/>
        <v>0</v>
      </c>
      <c r="AP83" s="64">
        <f t="shared" si="476"/>
        <v>0</v>
      </c>
      <c r="AQ83" s="64">
        <f t="shared" si="477"/>
        <v>0</v>
      </c>
      <c r="AR83" s="64">
        <f t="shared" si="478"/>
        <v>0</v>
      </c>
      <c r="AS83" s="64">
        <f t="shared" si="479"/>
        <v>0</v>
      </c>
      <c r="AT83" s="64">
        <f t="shared" si="480"/>
        <v>0</v>
      </c>
      <c r="AU83" s="64">
        <f t="shared" si="371"/>
        <v>0</v>
      </c>
      <c r="AV83" s="64">
        <f t="shared" si="372"/>
        <v>0</v>
      </c>
      <c r="AW83" s="64">
        <f t="shared" si="373"/>
        <v>0</v>
      </c>
      <c r="AX83" s="64">
        <f t="shared" si="374"/>
        <v>0</v>
      </c>
      <c r="AY83" s="148">
        <f t="shared" si="375"/>
        <v>0</v>
      </c>
      <c r="AZ83" s="147">
        <v>0</v>
      </c>
      <c r="BA83" s="64">
        <f t="shared" si="376"/>
        <v>0</v>
      </c>
      <c r="BB83" s="64">
        <f t="shared" si="377"/>
        <v>0</v>
      </c>
      <c r="BC83" s="64">
        <f t="shared" si="378"/>
        <v>0</v>
      </c>
      <c r="BD83" s="64">
        <f t="shared" si="379"/>
        <v>0</v>
      </c>
      <c r="BE83" s="18">
        <f t="shared" si="481"/>
        <v>0</v>
      </c>
      <c r="BF83" s="18">
        <f t="shared" si="482"/>
        <v>0</v>
      </c>
      <c r="BG83" s="18">
        <f t="shared" si="483"/>
        <v>0</v>
      </c>
      <c r="BH83" s="18">
        <f t="shared" si="484"/>
        <v>0</v>
      </c>
      <c r="BI83" s="18">
        <f t="shared" si="485"/>
        <v>0</v>
      </c>
      <c r="BJ83" s="18">
        <f t="shared" si="380"/>
        <v>0</v>
      </c>
      <c r="BK83" s="18">
        <f t="shared" si="381"/>
        <v>0</v>
      </c>
      <c r="BL83" s="18">
        <f t="shared" si="382"/>
        <v>0</v>
      </c>
      <c r="BM83" s="18">
        <f t="shared" si="383"/>
        <v>0</v>
      </c>
      <c r="BN83" s="85">
        <f t="shared" si="384"/>
        <v>0</v>
      </c>
      <c r="BO83" s="147">
        <v>0</v>
      </c>
      <c r="BP83" s="64">
        <f t="shared" si="385"/>
        <v>0</v>
      </c>
      <c r="BQ83" s="64">
        <f t="shared" si="386"/>
        <v>0</v>
      </c>
      <c r="BR83" s="64">
        <f t="shared" si="387"/>
        <v>0</v>
      </c>
      <c r="BS83" s="64">
        <f t="shared" si="388"/>
        <v>0</v>
      </c>
      <c r="BT83" s="64">
        <f t="shared" si="486"/>
        <v>0</v>
      </c>
      <c r="BU83" s="64">
        <f t="shared" si="487"/>
        <v>0</v>
      </c>
      <c r="BV83" s="64">
        <f t="shared" si="488"/>
        <v>0</v>
      </c>
      <c r="BW83" s="64">
        <f t="shared" si="489"/>
        <v>0</v>
      </c>
      <c r="BX83" s="64">
        <f t="shared" si="490"/>
        <v>0</v>
      </c>
      <c r="BY83" s="64">
        <f t="shared" si="389"/>
        <v>0</v>
      </c>
      <c r="BZ83" s="64">
        <f t="shared" si="390"/>
        <v>0</v>
      </c>
      <c r="CA83" s="64">
        <f t="shared" si="391"/>
        <v>0</v>
      </c>
      <c r="CB83" s="64">
        <f t="shared" si="392"/>
        <v>0</v>
      </c>
      <c r="CC83" s="148">
        <f t="shared" si="393"/>
        <v>0</v>
      </c>
      <c r="CD83" s="147">
        <v>0</v>
      </c>
      <c r="CE83" s="64">
        <f t="shared" si="394"/>
        <v>0</v>
      </c>
      <c r="CF83" s="64">
        <f t="shared" si="395"/>
        <v>0</v>
      </c>
      <c r="CG83" s="64">
        <f t="shared" si="396"/>
        <v>0</v>
      </c>
      <c r="CH83" s="64">
        <f t="shared" si="397"/>
        <v>0</v>
      </c>
      <c r="CI83" s="64">
        <f t="shared" si="491"/>
        <v>0</v>
      </c>
      <c r="CJ83" s="64">
        <f t="shared" si="492"/>
        <v>0</v>
      </c>
      <c r="CK83" s="64">
        <f t="shared" si="493"/>
        <v>0</v>
      </c>
      <c r="CL83" s="64">
        <f t="shared" si="494"/>
        <v>0</v>
      </c>
      <c r="CM83" s="64">
        <f t="shared" si="495"/>
        <v>0</v>
      </c>
      <c r="CN83" s="64">
        <f t="shared" si="398"/>
        <v>0</v>
      </c>
      <c r="CO83" s="64">
        <f t="shared" si="399"/>
        <v>0</v>
      </c>
      <c r="CP83" s="64">
        <f t="shared" si="400"/>
        <v>0</v>
      </c>
      <c r="CQ83" s="64">
        <f t="shared" si="401"/>
        <v>0</v>
      </c>
      <c r="CR83" s="148">
        <f t="shared" si="402"/>
        <v>0</v>
      </c>
      <c r="CS83" s="147">
        <v>0</v>
      </c>
      <c r="CT83" s="64">
        <f t="shared" si="403"/>
        <v>0</v>
      </c>
      <c r="CU83" s="64">
        <f t="shared" si="404"/>
        <v>0</v>
      </c>
      <c r="CV83" s="64">
        <f t="shared" si="405"/>
        <v>0</v>
      </c>
      <c r="CW83" s="64">
        <f t="shared" si="406"/>
        <v>0</v>
      </c>
      <c r="CX83" s="64">
        <f t="shared" si="496"/>
        <v>0</v>
      </c>
      <c r="CY83" s="64">
        <f t="shared" si="497"/>
        <v>0</v>
      </c>
      <c r="CZ83" s="64">
        <f t="shared" si="498"/>
        <v>0</v>
      </c>
      <c r="DA83" s="64">
        <f t="shared" si="499"/>
        <v>0</v>
      </c>
      <c r="DB83" s="64">
        <f t="shared" si="500"/>
        <v>0</v>
      </c>
      <c r="DC83" s="64">
        <f t="shared" si="407"/>
        <v>0</v>
      </c>
      <c r="DD83" s="64">
        <f t="shared" si="408"/>
        <v>0</v>
      </c>
      <c r="DE83" s="64">
        <f t="shared" si="409"/>
        <v>0</v>
      </c>
      <c r="DF83" s="64">
        <f t="shared" si="410"/>
        <v>0</v>
      </c>
      <c r="DG83" s="148">
        <f t="shared" si="411"/>
        <v>0</v>
      </c>
      <c r="DH83" s="147">
        <v>0</v>
      </c>
      <c r="DI83" s="64">
        <f t="shared" si="412"/>
        <v>0</v>
      </c>
      <c r="DJ83" s="64">
        <f t="shared" si="413"/>
        <v>0</v>
      </c>
      <c r="DK83" s="64">
        <f t="shared" si="414"/>
        <v>0</v>
      </c>
      <c r="DL83" s="64">
        <f t="shared" si="415"/>
        <v>0</v>
      </c>
      <c r="DM83" s="64">
        <f t="shared" si="501"/>
        <v>0</v>
      </c>
      <c r="DN83" s="64">
        <f t="shared" si="502"/>
        <v>0</v>
      </c>
      <c r="DO83" s="64">
        <f t="shared" si="503"/>
        <v>0</v>
      </c>
      <c r="DP83" s="64">
        <f t="shared" si="504"/>
        <v>0</v>
      </c>
      <c r="DQ83" s="64">
        <f t="shared" si="505"/>
        <v>0</v>
      </c>
      <c r="DR83" s="64">
        <f t="shared" si="416"/>
        <v>0</v>
      </c>
      <c r="DS83" s="64">
        <f t="shared" si="417"/>
        <v>0</v>
      </c>
      <c r="DT83" s="64">
        <f t="shared" si="418"/>
        <v>0</v>
      </c>
      <c r="DU83" s="64">
        <f t="shared" si="419"/>
        <v>0</v>
      </c>
      <c r="DV83" s="148">
        <f t="shared" si="420"/>
        <v>0</v>
      </c>
      <c r="DW83" s="147">
        <v>0</v>
      </c>
      <c r="DX83" s="64">
        <f t="shared" si="421"/>
        <v>0</v>
      </c>
      <c r="DY83" s="64">
        <f t="shared" si="422"/>
        <v>0</v>
      </c>
      <c r="DZ83" s="64">
        <f t="shared" si="423"/>
        <v>0</v>
      </c>
      <c r="EA83" s="64">
        <f t="shared" si="424"/>
        <v>0</v>
      </c>
      <c r="EB83" s="64">
        <f t="shared" si="506"/>
        <v>0</v>
      </c>
      <c r="EC83" s="64">
        <f t="shared" si="507"/>
        <v>0</v>
      </c>
      <c r="ED83" s="64">
        <f t="shared" si="508"/>
        <v>0</v>
      </c>
      <c r="EE83" s="64">
        <f t="shared" si="509"/>
        <v>0</v>
      </c>
      <c r="EF83" s="64">
        <f t="shared" si="510"/>
        <v>0</v>
      </c>
      <c r="EG83" s="64">
        <f t="shared" si="425"/>
        <v>0</v>
      </c>
      <c r="EH83" s="64">
        <f t="shared" si="426"/>
        <v>0</v>
      </c>
      <c r="EI83" s="64">
        <f t="shared" si="427"/>
        <v>0</v>
      </c>
      <c r="EJ83" s="64">
        <f t="shared" si="428"/>
        <v>0</v>
      </c>
      <c r="EK83" s="148">
        <f t="shared" si="429"/>
        <v>0</v>
      </c>
      <c r="EL83" s="147">
        <v>0</v>
      </c>
      <c r="EM83" s="64">
        <f t="shared" si="430"/>
        <v>0</v>
      </c>
      <c r="EN83" s="64">
        <f t="shared" si="431"/>
        <v>0</v>
      </c>
      <c r="EO83" s="64">
        <f t="shared" si="432"/>
        <v>0</v>
      </c>
      <c r="EP83" s="64">
        <f t="shared" si="433"/>
        <v>0</v>
      </c>
      <c r="EQ83" s="64">
        <f t="shared" si="511"/>
        <v>0</v>
      </c>
      <c r="ER83" s="64">
        <f t="shared" si="512"/>
        <v>0</v>
      </c>
      <c r="ES83" s="64">
        <f t="shared" si="513"/>
        <v>0</v>
      </c>
      <c r="ET83" s="64">
        <f t="shared" si="514"/>
        <v>0</v>
      </c>
      <c r="EU83" s="64">
        <f t="shared" si="515"/>
        <v>0</v>
      </c>
      <c r="EV83" s="64">
        <f t="shared" si="434"/>
        <v>0</v>
      </c>
      <c r="EW83" s="64">
        <f t="shared" si="435"/>
        <v>0</v>
      </c>
      <c r="EX83" s="64">
        <f t="shared" si="436"/>
        <v>0</v>
      </c>
      <c r="EY83" s="64">
        <f t="shared" si="437"/>
        <v>0</v>
      </c>
      <c r="EZ83" s="148">
        <f t="shared" si="438"/>
        <v>0</v>
      </c>
      <c r="FA83" s="147">
        <v>0</v>
      </c>
      <c r="FB83" s="64">
        <f t="shared" si="439"/>
        <v>0</v>
      </c>
      <c r="FC83" s="64">
        <f t="shared" si="440"/>
        <v>0</v>
      </c>
      <c r="FD83" s="64">
        <f t="shared" si="441"/>
        <v>0</v>
      </c>
      <c r="FE83" s="64">
        <f t="shared" si="442"/>
        <v>0</v>
      </c>
      <c r="FF83" s="64">
        <f t="shared" si="516"/>
        <v>0</v>
      </c>
      <c r="FG83" s="64">
        <f t="shared" si="517"/>
        <v>0</v>
      </c>
      <c r="FH83" s="64">
        <f t="shared" si="518"/>
        <v>0</v>
      </c>
      <c r="FI83" s="64">
        <f t="shared" si="519"/>
        <v>0</v>
      </c>
      <c r="FJ83" s="64">
        <f t="shared" si="520"/>
        <v>0</v>
      </c>
      <c r="FK83" s="64">
        <f t="shared" si="443"/>
        <v>0</v>
      </c>
      <c r="FL83" s="64">
        <f t="shared" si="444"/>
        <v>0</v>
      </c>
      <c r="FM83" s="64">
        <f t="shared" si="445"/>
        <v>0</v>
      </c>
      <c r="FN83" s="64">
        <f t="shared" si="446"/>
        <v>0</v>
      </c>
      <c r="FO83" s="148">
        <f t="shared" si="447"/>
        <v>0</v>
      </c>
      <c r="FP83" s="147">
        <v>0</v>
      </c>
      <c r="FQ83" s="64">
        <f t="shared" si="448"/>
        <v>0</v>
      </c>
      <c r="FR83" s="64">
        <f t="shared" si="449"/>
        <v>0</v>
      </c>
      <c r="FS83" s="64">
        <f t="shared" si="450"/>
        <v>0</v>
      </c>
      <c r="FT83" s="64">
        <f t="shared" si="451"/>
        <v>0</v>
      </c>
      <c r="FU83" s="64">
        <f t="shared" si="521"/>
        <v>0</v>
      </c>
      <c r="FV83" s="64">
        <f t="shared" si="522"/>
        <v>0</v>
      </c>
      <c r="FW83" s="64">
        <f t="shared" si="523"/>
        <v>0</v>
      </c>
      <c r="FX83" s="64">
        <f t="shared" si="524"/>
        <v>0</v>
      </c>
      <c r="FY83" s="64">
        <f t="shared" si="525"/>
        <v>0</v>
      </c>
      <c r="FZ83" s="64">
        <f t="shared" si="452"/>
        <v>0</v>
      </c>
      <c r="GA83" s="64">
        <f t="shared" si="453"/>
        <v>0</v>
      </c>
      <c r="GB83" s="64">
        <f t="shared" si="454"/>
        <v>0</v>
      </c>
      <c r="GC83" s="64">
        <f t="shared" si="455"/>
        <v>0</v>
      </c>
      <c r="GD83" s="148">
        <f t="shared" si="456"/>
        <v>0</v>
      </c>
      <c r="GE83" s="147">
        <v>0</v>
      </c>
      <c r="GF83" s="64">
        <f t="shared" si="457"/>
        <v>0</v>
      </c>
      <c r="GG83" s="64">
        <f t="shared" si="458"/>
        <v>0</v>
      </c>
      <c r="GH83" s="64">
        <f t="shared" si="459"/>
        <v>0</v>
      </c>
      <c r="GI83" s="64">
        <f t="shared" si="460"/>
        <v>0</v>
      </c>
      <c r="GJ83" s="64">
        <f t="shared" si="526"/>
        <v>0</v>
      </c>
      <c r="GK83" s="64">
        <f t="shared" si="527"/>
        <v>0</v>
      </c>
      <c r="GL83" s="64">
        <f t="shared" si="528"/>
        <v>0</v>
      </c>
      <c r="GM83" s="64">
        <f t="shared" si="529"/>
        <v>0</v>
      </c>
      <c r="GN83" s="64">
        <f t="shared" si="530"/>
        <v>0</v>
      </c>
      <c r="GO83" s="64">
        <f t="shared" si="461"/>
        <v>0</v>
      </c>
      <c r="GP83" s="64">
        <f t="shared" si="462"/>
        <v>0</v>
      </c>
      <c r="GQ83" s="64">
        <f t="shared" si="463"/>
        <v>0</v>
      </c>
      <c r="GR83" s="64">
        <f t="shared" si="464"/>
        <v>0</v>
      </c>
      <c r="GS83" s="148">
        <f t="shared" si="465"/>
        <v>0</v>
      </c>
    </row>
    <row r="84" spans="1:201" x14ac:dyDescent="0.2">
      <c r="A84" s="104">
        <v>78</v>
      </c>
      <c r="B84" s="8" t="s">
        <v>66</v>
      </c>
      <c r="C84" s="71">
        <v>441457</v>
      </c>
      <c r="D84" s="71">
        <v>381037</v>
      </c>
      <c r="E84" s="71">
        <f t="shared" si="347"/>
        <v>0.53672975122006972</v>
      </c>
      <c r="F84" s="105">
        <f t="shared" si="348"/>
        <v>0.46327024877993028</v>
      </c>
      <c r="G84" s="147">
        <v>0</v>
      </c>
      <c r="H84" s="64">
        <f t="shared" si="349"/>
        <v>0</v>
      </c>
      <c r="I84" s="64">
        <f t="shared" si="350"/>
        <v>0</v>
      </c>
      <c r="J84" s="64">
        <f t="shared" si="351"/>
        <v>0</v>
      </c>
      <c r="K84" s="64">
        <f t="shared" si="352"/>
        <v>0</v>
      </c>
      <c r="L84" s="64">
        <f t="shared" si="466"/>
        <v>0</v>
      </c>
      <c r="M84" s="64">
        <f t="shared" si="467"/>
        <v>0</v>
      </c>
      <c r="N84" s="64">
        <f t="shared" si="468"/>
        <v>0</v>
      </c>
      <c r="O84" s="64">
        <f t="shared" si="469"/>
        <v>0</v>
      </c>
      <c r="P84" s="64">
        <f t="shared" si="470"/>
        <v>0</v>
      </c>
      <c r="Q84" s="64">
        <f t="shared" si="353"/>
        <v>0</v>
      </c>
      <c r="R84" s="64">
        <f t="shared" si="354"/>
        <v>0</v>
      </c>
      <c r="S84" s="64">
        <f t="shared" si="355"/>
        <v>0</v>
      </c>
      <c r="T84" s="64">
        <f t="shared" si="356"/>
        <v>0</v>
      </c>
      <c r="U84" s="148">
        <f t="shared" si="357"/>
        <v>0</v>
      </c>
      <c r="V84" s="147">
        <v>0</v>
      </c>
      <c r="W84" s="64">
        <f t="shared" si="358"/>
        <v>0</v>
      </c>
      <c r="X84" s="64">
        <f t="shared" si="359"/>
        <v>0</v>
      </c>
      <c r="Y84" s="64">
        <f t="shared" si="360"/>
        <v>0</v>
      </c>
      <c r="Z84" s="64">
        <f t="shared" si="361"/>
        <v>0</v>
      </c>
      <c r="AA84" s="64">
        <f t="shared" si="471"/>
        <v>0</v>
      </c>
      <c r="AB84" s="64">
        <f t="shared" si="472"/>
        <v>0</v>
      </c>
      <c r="AC84" s="64">
        <f t="shared" si="473"/>
        <v>0</v>
      </c>
      <c r="AD84" s="64">
        <f t="shared" si="474"/>
        <v>0</v>
      </c>
      <c r="AE84" s="64">
        <f t="shared" si="475"/>
        <v>0</v>
      </c>
      <c r="AF84" s="64">
        <f t="shared" si="362"/>
        <v>0</v>
      </c>
      <c r="AG84" s="64">
        <f t="shared" si="363"/>
        <v>0</v>
      </c>
      <c r="AH84" s="64">
        <f t="shared" si="364"/>
        <v>0</v>
      </c>
      <c r="AI84" s="64">
        <f t="shared" si="365"/>
        <v>0</v>
      </c>
      <c r="AJ84" s="148">
        <f t="shared" si="366"/>
        <v>0</v>
      </c>
      <c r="AK84" s="147">
        <v>0</v>
      </c>
      <c r="AL84" s="64">
        <f t="shared" si="367"/>
        <v>0</v>
      </c>
      <c r="AM84" s="64">
        <f t="shared" si="368"/>
        <v>0</v>
      </c>
      <c r="AN84" s="64">
        <f t="shared" si="369"/>
        <v>0</v>
      </c>
      <c r="AO84" s="64">
        <f t="shared" si="370"/>
        <v>0</v>
      </c>
      <c r="AP84" s="64">
        <f t="shared" si="476"/>
        <v>0</v>
      </c>
      <c r="AQ84" s="64">
        <f t="shared" si="477"/>
        <v>0</v>
      </c>
      <c r="AR84" s="64">
        <f t="shared" si="478"/>
        <v>0</v>
      </c>
      <c r="AS84" s="64">
        <f t="shared" si="479"/>
        <v>0</v>
      </c>
      <c r="AT84" s="64">
        <f t="shared" si="480"/>
        <v>0</v>
      </c>
      <c r="AU84" s="64">
        <f t="shared" si="371"/>
        <v>0</v>
      </c>
      <c r="AV84" s="64">
        <f t="shared" si="372"/>
        <v>0</v>
      </c>
      <c r="AW84" s="64">
        <f t="shared" si="373"/>
        <v>0</v>
      </c>
      <c r="AX84" s="64">
        <f t="shared" si="374"/>
        <v>0</v>
      </c>
      <c r="AY84" s="148">
        <f t="shared" si="375"/>
        <v>0</v>
      </c>
      <c r="AZ84" s="147">
        <v>0</v>
      </c>
      <c r="BA84" s="64">
        <f t="shared" si="376"/>
        <v>0</v>
      </c>
      <c r="BB84" s="64">
        <f t="shared" si="377"/>
        <v>0</v>
      </c>
      <c r="BC84" s="64">
        <f t="shared" si="378"/>
        <v>0</v>
      </c>
      <c r="BD84" s="64">
        <f t="shared" si="379"/>
        <v>0</v>
      </c>
      <c r="BE84" s="18">
        <f t="shared" si="481"/>
        <v>0</v>
      </c>
      <c r="BF84" s="18">
        <f t="shared" si="482"/>
        <v>0</v>
      </c>
      <c r="BG84" s="18">
        <f t="shared" si="483"/>
        <v>0</v>
      </c>
      <c r="BH84" s="18">
        <f t="shared" si="484"/>
        <v>0</v>
      </c>
      <c r="BI84" s="18">
        <f t="shared" si="485"/>
        <v>0</v>
      </c>
      <c r="BJ84" s="18">
        <f t="shared" si="380"/>
        <v>0</v>
      </c>
      <c r="BK84" s="18">
        <f t="shared" si="381"/>
        <v>0</v>
      </c>
      <c r="BL84" s="18">
        <f t="shared" si="382"/>
        <v>0</v>
      </c>
      <c r="BM84" s="18">
        <f t="shared" si="383"/>
        <v>0</v>
      </c>
      <c r="BN84" s="85">
        <f t="shared" si="384"/>
        <v>0</v>
      </c>
      <c r="BO84" s="147">
        <v>0</v>
      </c>
      <c r="BP84" s="64">
        <f t="shared" si="385"/>
        <v>0</v>
      </c>
      <c r="BQ84" s="64">
        <f t="shared" si="386"/>
        <v>0</v>
      </c>
      <c r="BR84" s="64">
        <f t="shared" si="387"/>
        <v>0</v>
      </c>
      <c r="BS84" s="64">
        <f t="shared" si="388"/>
        <v>0</v>
      </c>
      <c r="BT84" s="64">
        <f t="shared" si="486"/>
        <v>0</v>
      </c>
      <c r="BU84" s="64">
        <f t="shared" si="487"/>
        <v>0</v>
      </c>
      <c r="BV84" s="64">
        <f t="shared" si="488"/>
        <v>0</v>
      </c>
      <c r="BW84" s="64">
        <f t="shared" si="489"/>
        <v>0</v>
      </c>
      <c r="BX84" s="64">
        <f t="shared" si="490"/>
        <v>0</v>
      </c>
      <c r="BY84" s="64">
        <f t="shared" si="389"/>
        <v>0</v>
      </c>
      <c r="BZ84" s="64">
        <f t="shared" si="390"/>
        <v>0</v>
      </c>
      <c r="CA84" s="64">
        <f t="shared" si="391"/>
        <v>0</v>
      </c>
      <c r="CB84" s="64">
        <f t="shared" si="392"/>
        <v>0</v>
      </c>
      <c r="CC84" s="148">
        <f t="shared" si="393"/>
        <v>0</v>
      </c>
      <c r="CD84" s="147">
        <v>0</v>
      </c>
      <c r="CE84" s="64">
        <f t="shared" si="394"/>
        <v>0</v>
      </c>
      <c r="CF84" s="64">
        <f t="shared" si="395"/>
        <v>0</v>
      </c>
      <c r="CG84" s="64">
        <f t="shared" si="396"/>
        <v>0</v>
      </c>
      <c r="CH84" s="64">
        <f t="shared" si="397"/>
        <v>0</v>
      </c>
      <c r="CI84" s="64">
        <f t="shared" si="491"/>
        <v>0</v>
      </c>
      <c r="CJ84" s="64">
        <f t="shared" si="492"/>
        <v>0</v>
      </c>
      <c r="CK84" s="64">
        <f t="shared" si="493"/>
        <v>0</v>
      </c>
      <c r="CL84" s="64">
        <f t="shared" si="494"/>
        <v>0</v>
      </c>
      <c r="CM84" s="64">
        <f t="shared" si="495"/>
        <v>0</v>
      </c>
      <c r="CN84" s="64">
        <f t="shared" si="398"/>
        <v>0</v>
      </c>
      <c r="CO84" s="64">
        <f t="shared" si="399"/>
        <v>0</v>
      </c>
      <c r="CP84" s="64">
        <f t="shared" si="400"/>
        <v>0</v>
      </c>
      <c r="CQ84" s="64">
        <f t="shared" si="401"/>
        <v>0</v>
      </c>
      <c r="CR84" s="148">
        <f t="shared" si="402"/>
        <v>0</v>
      </c>
      <c r="CS84" s="147">
        <v>0</v>
      </c>
      <c r="CT84" s="64">
        <f t="shared" si="403"/>
        <v>0</v>
      </c>
      <c r="CU84" s="64">
        <f t="shared" si="404"/>
        <v>0</v>
      </c>
      <c r="CV84" s="64">
        <f t="shared" si="405"/>
        <v>0</v>
      </c>
      <c r="CW84" s="64">
        <f t="shared" si="406"/>
        <v>0</v>
      </c>
      <c r="CX84" s="64">
        <f t="shared" si="496"/>
        <v>0</v>
      </c>
      <c r="CY84" s="64">
        <f t="shared" si="497"/>
        <v>0</v>
      </c>
      <c r="CZ84" s="64">
        <f t="shared" si="498"/>
        <v>0</v>
      </c>
      <c r="DA84" s="64">
        <f t="shared" si="499"/>
        <v>0</v>
      </c>
      <c r="DB84" s="64">
        <f t="shared" si="500"/>
        <v>0</v>
      </c>
      <c r="DC84" s="64">
        <f t="shared" si="407"/>
        <v>0</v>
      </c>
      <c r="DD84" s="64">
        <f t="shared" si="408"/>
        <v>0</v>
      </c>
      <c r="DE84" s="64">
        <f t="shared" si="409"/>
        <v>0</v>
      </c>
      <c r="DF84" s="64">
        <f t="shared" si="410"/>
        <v>0</v>
      </c>
      <c r="DG84" s="148">
        <f t="shared" si="411"/>
        <v>0</v>
      </c>
      <c r="DH84" s="147">
        <v>0</v>
      </c>
      <c r="DI84" s="64">
        <f t="shared" si="412"/>
        <v>0</v>
      </c>
      <c r="DJ84" s="64">
        <f t="shared" si="413"/>
        <v>0</v>
      </c>
      <c r="DK84" s="64">
        <f t="shared" si="414"/>
        <v>0</v>
      </c>
      <c r="DL84" s="64">
        <f t="shared" si="415"/>
        <v>0</v>
      </c>
      <c r="DM84" s="64">
        <f t="shared" si="501"/>
        <v>0</v>
      </c>
      <c r="DN84" s="64">
        <f t="shared" si="502"/>
        <v>0</v>
      </c>
      <c r="DO84" s="64">
        <f t="shared" si="503"/>
        <v>0</v>
      </c>
      <c r="DP84" s="64">
        <f t="shared" si="504"/>
        <v>0</v>
      </c>
      <c r="DQ84" s="64">
        <f t="shared" si="505"/>
        <v>0</v>
      </c>
      <c r="DR84" s="64">
        <f t="shared" si="416"/>
        <v>0</v>
      </c>
      <c r="DS84" s="64">
        <f t="shared" si="417"/>
        <v>0</v>
      </c>
      <c r="DT84" s="64">
        <f t="shared" si="418"/>
        <v>0</v>
      </c>
      <c r="DU84" s="64">
        <f t="shared" si="419"/>
        <v>0</v>
      </c>
      <c r="DV84" s="148">
        <f t="shared" si="420"/>
        <v>0</v>
      </c>
      <c r="DW84" s="147">
        <v>0</v>
      </c>
      <c r="DX84" s="64">
        <f t="shared" si="421"/>
        <v>0</v>
      </c>
      <c r="DY84" s="64">
        <f t="shared" si="422"/>
        <v>0</v>
      </c>
      <c r="DZ84" s="64">
        <f t="shared" si="423"/>
        <v>0</v>
      </c>
      <c r="EA84" s="64">
        <f t="shared" si="424"/>
        <v>0</v>
      </c>
      <c r="EB84" s="64">
        <f t="shared" si="506"/>
        <v>0</v>
      </c>
      <c r="EC84" s="64">
        <f t="shared" si="507"/>
        <v>0</v>
      </c>
      <c r="ED84" s="64">
        <f t="shared" si="508"/>
        <v>0</v>
      </c>
      <c r="EE84" s="64">
        <f t="shared" si="509"/>
        <v>0</v>
      </c>
      <c r="EF84" s="64">
        <f t="shared" si="510"/>
        <v>0</v>
      </c>
      <c r="EG84" s="64">
        <f t="shared" si="425"/>
        <v>0</v>
      </c>
      <c r="EH84" s="64">
        <f t="shared" si="426"/>
        <v>0</v>
      </c>
      <c r="EI84" s="64">
        <f t="shared" si="427"/>
        <v>0</v>
      </c>
      <c r="EJ84" s="64">
        <f t="shared" si="428"/>
        <v>0</v>
      </c>
      <c r="EK84" s="148">
        <f t="shared" si="429"/>
        <v>0</v>
      </c>
      <c r="EL84" s="147">
        <v>0</v>
      </c>
      <c r="EM84" s="64">
        <f t="shared" si="430"/>
        <v>0</v>
      </c>
      <c r="EN84" s="64">
        <f t="shared" si="431"/>
        <v>0</v>
      </c>
      <c r="EO84" s="64">
        <f t="shared" si="432"/>
        <v>0</v>
      </c>
      <c r="EP84" s="64">
        <f t="shared" si="433"/>
        <v>0</v>
      </c>
      <c r="EQ84" s="64">
        <f t="shared" si="511"/>
        <v>0</v>
      </c>
      <c r="ER84" s="64">
        <f t="shared" si="512"/>
        <v>0</v>
      </c>
      <c r="ES84" s="64">
        <f t="shared" si="513"/>
        <v>0</v>
      </c>
      <c r="ET84" s="64">
        <f t="shared" si="514"/>
        <v>0</v>
      </c>
      <c r="EU84" s="64">
        <f t="shared" si="515"/>
        <v>0</v>
      </c>
      <c r="EV84" s="64">
        <f t="shared" si="434"/>
        <v>0</v>
      </c>
      <c r="EW84" s="64">
        <f t="shared" si="435"/>
        <v>0</v>
      </c>
      <c r="EX84" s="64">
        <f t="shared" si="436"/>
        <v>0</v>
      </c>
      <c r="EY84" s="64">
        <f t="shared" si="437"/>
        <v>0</v>
      </c>
      <c r="EZ84" s="148">
        <f t="shared" si="438"/>
        <v>0</v>
      </c>
      <c r="FA84" s="147">
        <v>0</v>
      </c>
      <c r="FB84" s="64">
        <f t="shared" si="439"/>
        <v>0</v>
      </c>
      <c r="FC84" s="64">
        <f t="shared" si="440"/>
        <v>0</v>
      </c>
      <c r="FD84" s="64">
        <f t="shared" si="441"/>
        <v>0</v>
      </c>
      <c r="FE84" s="64">
        <f t="shared" si="442"/>
        <v>0</v>
      </c>
      <c r="FF84" s="64">
        <f t="shared" si="516"/>
        <v>0</v>
      </c>
      <c r="FG84" s="64">
        <f t="shared" si="517"/>
        <v>0</v>
      </c>
      <c r="FH84" s="64">
        <f t="shared" si="518"/>
        <v>0</v>
      </c>
      <c r="FI84" s="64">
        <f t="shared" si="519"/>
        <v>0</v>
      </c>
      <c r="FJ84" s="64">
        <f t="shared" si="520"/>
        <v>0</v>
      </c>
      <c r="FK84" s="64">
        <f t="shared" si="443"/>
        <v>0</v>
      </c>
      <c r="FL84" s="64">
        <f t="shared" si="444"/>
        <v>0</v>
      </c>
      <c r="FM84" s="64">
        <f t="shared" si="445"/>
        <v>0</v>
      </c>
      <c r="FN84" s="64">
        <f t="shared" si="446"/>
        <v>0</v>
      </c>
      <c r="FO84" s="148">
        <f t="shared" si="447"/>
        <v>0</v>
      </c>
      <c r="FP84" s="147">
        <v>0</v>
      </c>
      <c r="FQ84" s="64">
        <f t="shared" si="448"/>
        <v>0</v>
      </c>
      <c r="FR84" s="64">
        <f t="shared" si="449"/>
        <v>0</v>
      </c>
      <c r="FS84" s="64">
        <f t="shared" si="450"/>
        <v>0</v>
      </c>
      <c r="FT84" s="64">
        <f t="shared" si="451"/>
        <v>0</v>
      </c>
      <c r="FU84" s="64">
        <f t="shared" si="521"/>
        <v>0</v>
      </c>
      <c r="FV84" s="64">
        <f t="shared" si="522"/>
        <v>0</v>
      </c>
      <c r="FW84" s="64">
        <f t="shared" si="523"/>
        <v>0</v>
      </c>
      <c r="FX84" s="64">
        <f t="shared" si="524"/>
        <v>0</v>
      </c>
      <c r="FY84" s="64">
        <f t="shared" si="525"/>
        <v>0</v>
      </c>
      <c r="FZ84" s="64">
        <f t="shared" si="452"/>
        <v>0</v>
      </c>
      <c r="GA84" s="64">
        <f t="shared" si="453"/>
        <v>0</v>
      </c>
      <c r="GB84" s="64">
        <f t="shared" si="454"/>
        <v>0</v>
      </c>
      <c r="GC84" s="64">
        <f t="shared" si="455"/>
        <v>0</v>
      </c>
      <c r="GD84" s="148">
        <f t="shared" si="456"/>
        <v>0</v>
      </c>
      <c r="GE84" s="147">
        <v>0</v>
      </c>
      <c r="GF84" s="64">
        <f t="shared" si="457"/>
        <v>0</v>
      </c>
      <c r="GG84" s="64">
        <f t="shared" si="458"/>
        <v>0</v>
      </c>
      <c r="GH84" s="64">
        <f t="shared" si="459"/>
        <v>0</v>
      </c>
      <c r="GI84" s="64">
        <f t="shared" si="460"/>
        <v>0</v>
      </c>
      <c r="GJ84" s="64">
        <f t="shared" si="526"/>
        <v>0</v>
      </c>
      <c r="GK84" s="64">
        <f t="shared" si="527"/>
        <v>0</v>
      </c>
      <c r="GL84" s="64">
        <f t="shared" si="528"/>
        <v>0</v>
      </c>
      <c r="GM84" s="64">
        <f t="shared" si="529"/>
        <v>0</v>
      </c>
      <c r="GN84" s="64">
        <f t="shared" si="530"/>
        <v>0</v>
      </c>
      <c r="GO84" s="64">
        <f t="shared" si="461"/>
        <v>0</v>
      </c>
      <c r="GP84" s="64">
        <f t="shared" si="462"/>
        <v>0</v>
      </c>
      <c r="GQ84" s="64">
        <f t="shared" si="463"/>
        <v>0</v>
      </c>
      <c r="GR84" s="64">
        <f t="shared" si="464"/>
        <v>0</v>
      </c>
      <c r="GS84" s="148">
        <f t="shared" si="465"/>
        <v>0</v>
      </c>
    </row>
    <row r="85" spans="1:201" x14ac:dyDescent="0.2">
      <c r="A85" s="104">
        <v>79</v>
      </c>
      <c r="B85" s="8" t="s">
        <v>356</v>
      </c>
      <c r="C85" s="71">
        <v>441457</v>
      </c>
      <c r="D85" s="71">
        <v>381037</v>
      </c>
      <c r="E85" s="71">
        <f t="shared" ref="E85" si="531">C85/(C85+D85)</f>
        <v>0.53672975122006972</v>
      </c>
      <c r="F85" s="105">
        <f t="shared" ref="F85" si="532">1-E85</f>
        <v>0.46327024877993028</v>
      </c>
      <c r="G85" s="147">
        <v>0</v>
      </c>
      <c r="H85" s="64">
        <f t="shared" si="349"/>
        <v>0</v>
      </c>
      <c r="I85" s="64">
        <f t="shared" si="350"/>
        <v>0</v>
      </c>
      <c r="J85" s="64">
        <f t="shared" si="351"/>
        <v>0</v>
      </c>
      <c r="K85" s="64">
        <f t="shared" si="352"/>
        <v>0</v>
      </c>
      <c r="L85" s="64">
        <f t="shared" si="466"/>
        <v>0</v>
      </c>
      <c r="M85" s="64">
        <f t="shared" si="467"/>
        <v>0</v>
      </c>
      <c r="N85" s="64">
        <f t="shared" si="468"/>
        <v>0</v>
      </c>
      <c r="O85" s="64">
        <f t="shared" si="469"/>
        <v>0</v>
      </c>
      <c r="P85" s="64">
        <f t="shared" si="470"/>
        <v>0</v>
      </c>
      <c r="Q85" s="64">
        <f t="shared" si="353"/>
        <v>0</v>
      </c>
      <c r="R85" s="64"/>
      <c r="S85" s="64"/>
      <c r="T85" s="64"/>
      <c r="U85" s="148"/>
      <c r="V85" s="147">
        <v>0</v>
      </c>
      <c r="W85" s="64">
        <f t="shared" si="358"/>
        <v>0</v>
      </c>
      <c r="X85" s="64">
        <f t="shared" si="359"/>
        <v>0</v>
      </c>
      <c r="Y85" s="64">
        <f t="shared" si="360"/>
        <v>0</v>
      </c>
      <c r="Z85" s="64">
        <f t="shared" si="361"/>
        <v>0</v>
      </c>
      <c r="AA85" s="64">
        <f t="shared" si="471"/>
        <v>0</v>
      </c>
      <c r="AB85" s="64">
        <f t="shared" si="472"/>
        <v>0</v>
      </c>
      <c r="AC85" s="64">
        <f t="shared" si="473"/>
        <v>0</v>
      </c>
      <c r="AD85" s="64">
        <f t="shared" si="474"/>
        <v>0</v>
      </c>
      <c r="AE85" s="64">
        <f t="shared" si="475"/>
        <v>0</v>
      </c>
      <c r="AF85" s="64">
        <f t="shared" si="362"/>
        <v>0</v>
      </c>
      <c r="AG85" s="64"/>
      <c r="AH85" s="64"/>
      <c r="AI85" s="64"/>
      <c r="AJ85" s="148"/>
      <c r="AK85" s="147">
        <v>0</v>
      </c>
      <c r="AL85" s="64">
        <f t="shared" si="367"/>
        <v>0</v>
      </c>
      <c r="AM85" s="64">
        <f t="shared" si="368"/>
        <v>0</v>
      </c>
      <c r="AN85" s="64">
        <f t="shared" si="369"/>
        <v>0</v>
      </c>
      <c r="AO85" s="64">
        <f t="shared" si="370"/>
        <v>0</v>
      </c>
      <c r="AP85" s="64">
        <f t="shared" ref="AP85" si="533">ROUND(AK85*T85,0)</f>
        <v>0</v>
      </c>
      <c r="AQ85" s="64">
        <f t="shared" si="477"/>
        <v>0</v>
      </c>
      <c r="AR85" s="64">
        <f t="shared" si="478"/>
        <v>0</v>
      </c>
      <c r="AS85" s="64">
        <f t="shared" si="479"/>
        <v>0</v>
      </c>
      <c r="AT85" s="64">
        <f t="shared" si="480"/>
        <v>0</v>
      </c>
      <c r="AU85" s="64">
        <v>0</v>
      </c>
      <c r="AV85" s="64"/>
      <c r="AW85" s="64"/>
      <c r="AX85" s="64"/>
      <c r="AY85" s="148"/>
      <c r="AZ85" s="147">
        <v>0</v>
      </c>
      <c r="BA85" s="64">
        <f t="shared" si="376"/>
        <v>0</v>
      </c>
      <c r="BB85" s="64">
        <f t="shared" si="377"/>
        <v>0</v>
      </c>
      <c r="BC85" s="64">
        <f t="shared" si="378"/>
        <v>0</v>
      </c>
      <c r="BD85" s="64">
        <f t="shared" si="379"/>
        <v>0</v>
      </c>
      <c r="BE85" s="18">
        <f t="shared" ref="BE85" si="534">ROUND(AZ85*AI85,0)</f>
        <v>0</v>
      </c>
      <c r="BF85" s="18">
        <f t="shared" si="482"/>
        <v>0</v>
      </c>
      <c r="BG85" s="18">
        <f t="shared" si="483"/>
        <v>0</v>
      </c>
      <c r="BH85" s="18">
        <f t="shared" si="484"/>
        <v>0</v>
      </c>
      <c r="BI85" s="18">
        <f t="shared" si="485"/>
        <v>0</v>
      </c>
      <c r="BJ85" s="18">
        <v>0</v>
      </c>
      <c r="BK85" s="18"/>
      <c r="BL85" s="18"/>
      <c r="BM85" s="18"/>
      <c r="BN85" s="85"/>
      <c r="BO85" s="147">
        <v>0</v>
      </c>
      <c r="BP85" s="64">
        <f t="shared" si="385"/>
        <v>0</v>
      </c>
      <c r="BQ85" s="64">
        <f t="shared" si="386"/>
        <v>0</v>
      </c>
      <c r="BR85" s="64">
        <f t="shared" si="387"/>
        <v>0</v>
      </c>
      <c r="BS85" s="64">
        <f t="shared" si="388"/>
        <v>0</v>
      </c>
      <c r="BT85" s="64">
        <f t="shared" ref="BT85" si="535">ROUND(BO85*AX85,0)</f>
        <v>0</v>
      </c>
      <c r="BU85" s="64">
        <f t="shared" si="487"/>
        <v>0</v>
      </c>
      <c r="BV85" s="64">
        <f t="shared" si="488"/>
        <v>0</v>
      </c>
      <c r="BW85" s="64">
        <f t="shared" si="489"/>
        <v>0</v>
      </c>
      <c r="BX85" s="64">
        <f t="shared" si="490"/>
        <v>0</v>
      </c>
      <c r="BY85" s="64">
        <v>0</v>
      </c>
      <c r="BZ85" s="64"/>
      <c r="CA85" s="64"/>
      <c r="CB85" s="64"/>
      <c r="CC85" s="148"/>
      <c r="CD85" s="147">
        <v>0</v>
      </c>
      <c r="CE85" s="64">
        <f t="shared" si="394"/>
        <v>0</v>
      </c>
      <c r="CF85" s="64">
        <f t="shared" si="395"/>
        <v>0</v>
      </c>
      <c r="CG85" s="64">
        <f t="shared" si="396"/>
        <v>0</v>
      </c>
      <c r="CH85" s="64">
        <f t="shared" si="397"/>
        <v>0</v>
      </c>
      <c r="CI85" s="64">
        <f t="shared" si="491"/>
        <v>0</v>
      </c>
      <c r="CJ85" s="64">
        <f t="shared" si="492"/>
        <v>0</v>
      </c>
      <c r="CK85" s="64">
        <f t="shared" si="493"/>
        <v>0</v>
      </c>
      <c r="CL85" s="64">
        <f t="shared" si="494"/>
        <v>0</v>
      </c>
      <c r="CM85" s="64">
        <f t="shared" si="495"/>
        <v>0</v>
      </c>
      <c r="CN85" s="64">
        <v>0</v>
      </c>
      <c r="CO85" s="64"/>
      <c r="CP85" s="64"/>
      <c r="CQ85" s="64"/>
      <c r="CR85" s="148"/>
      <c r="CS85" s="147">
        <v>0</v>
      </c>
      <c r="CT85" s="64">
        <f t="shared" si="403"/>
        <v>0</v>
      </c>
      <c r="CU85" s="64">
        <f t="shared" si="404"/>
        <v>0</v>
      </c>
      <c r="CV85" s="64">
        <f t="shared" si="405"/>
        <v>0</v>
      </c>
      <c r="CW85" s="64">
        <f t="shared" si="406"/>
        <v>0</v>
      </c>
      <c r="CX85" s="64">
        <f t="shared" ref="CX85" si="536">ROUND(CS85*T85,0)</f>
        <v>0</v>
      </c>
      <c r="CY85" s="64">
        <f t="shared" si="497"/>
        <v>0</v>
      </c>
      <c r="CZ85" s="64">
        <f t="shared" si="498"/>
        <v>0</v>
      </c>
      <c r="DA85" s="64">
        <f t="shared" si="499"/>
        <v>0</v>
      </c>
      <c r="DB85" s="64">
        <f t="shared" si="500"/>
        <v>0</v>
      </c>
      <c r="DC85" s="64">
        <v>0</v>
      </c>
      <c r="DD85" s="64"/>
      <c r="DE85" s="64"/>
      <c r="DF85" s="64"/>
      <c r="DG85" s="148"/>
      <c r="DH85" s="147">
        <v>0</v>
      </c>
      <c r="DI85" s="64">
        <f t="shared" si="412"/>
        <v>0</v>
      </c>
      <c r="DJ85" s="64">
        <f t="shared" si="413"/>
        <v>0</v>
      </c>
      <c r="DK85" s="64">
        <f t="shared" si="414"/>
        <v>0</v>
      </c>
      <c r="DL85" s="64">
        <f t="shared" si="415"/>
        <v>0</v>
      </c>
      <c r="DM85" s="64">
        <f t="shared" si="501"/>
        <v>0</v>
      </c>
      <c r="DN85" s="64">
        <f t="shared" si="502"/>
        <v>0</v>
      </c>
      <c r="DO85" s="64">
        <f t="shared" si="503"/>
        <v>0</v>
      </c>
      <c r="DP85" s="64">
        <f t="shared" si="504"/>
        <v>0</v>
      </c>
      <c r="DQ85" s="64">
        <f t="shared" si="505"/>
        <v>0</v>
      </c>
      <c r="DR85" s="64">
        <v>0</v>
      </c>
      <c r="DS85" s="64"/>
      <c r="DT85" s="64"/>
      <c r="DU85" s="64"/>
      <c r="DV85" s="148"/>
      <c r="DW85" s="147">
        <v>0</v>
      </c>
      <c r="DX85" s="64">
        <f t="shared" si="421"/>
        <v>0</v>
      </c>
      <c r="DY85" s="64">
        <f t="shared" si="422"/>
        <v>0</v>
      </c>
      <c r="DZ85" s="64">
        <f t="shared" si="423"/>
        <v>0</v>
      </c>
      <c r="EA85" s="64">
        <f t="shared" si="424"/>
        <v>0</v>
      </c>
      <c r="EB85" s="64">
        <f t="shared" ref="EB85" si="537">ROUND(DW85*T85,0)</f>
        <v>0</v>
      </c>
      <c r="EC85" s="64">
        <f t="shared" si="507"/>
        <v>0</v>
      </c>
      <c r="ED85" s="64">
        <f t="shared" si="508"/>
        <v>0</v>
      </c>
      <c r="EE85" s="64">
        <f t="shared" si="509"/>
        <v>0</v>
      </c>
      <c r="EF85" s="64">
        <f t="shared" si="510"/>
        <v>0</v>
      </c>
      <c r="EG85" s="64">
        <v>0</v>
      </c>
      <c r="EH85" s="64">
        <v>0</v>
      </c>
      <c r="EI85" s="64">
        <v>0</v>
      </c>
      <c r="EJ85" s="64">
        <v>0</v>
      </c>
      <c r="EK85" s="148">
        <v>0</v>
      </c>
      <c r="EL85" s="147">
        <v>0</v>
      </c>
      <c r="EM85" s="64">
        <f t="shared" si="430"/>
        <v>0</v>
      </c>
      <c r="EN85" s="64">
        <f t="shared" si="431"/>
        <v>0</v>
      </c>
      <c r="EO85" s="64">
        <f t="shared" si="432"/>
        <v>0</v>
      </c>
      <c r="EP85" s="64">
        <f t="shared" si="433"/>
        <v>0</v>
      </c>
      <c r="EQ85" s="64">
        <f t="shared" si="511"/>
        <v>0</v>
      </c>
      <c r="ER85" s="64">
        <f t="shared" si="512"/>
        <v>0</v>
      </c>
      <c r="ES85" s="64">
        <f t="shared" si="513"/>
        <v>0</v>
      </c>
      <c r="ET85" s="64">
        <f t="shared" si="514"/>
        <v>0</v>
      </c>
      <c r="EU85" s="64">
        <f t="shared" si="515"/>
        <v>0</v>
      </c>
      <c r="EV85" s="64">
        <v>0</v>
      </c>
      <c r="EW85" s="64"/>
      <c r="EX85" s="64"/>
      <c r="EY85" s="64"/>
      <c r="EZ85" s="148"/>
      <c r="FA85" s="147">
        <v>0</v>
      </c>
      <c r="FB85" s="64">
        <f t="shared" si="439"/>
        <v>0</v>
      </c>
      <c r="FC85" s="64">
        <f t="shared" si="440"/>
        <v>0</v>
      </c>
      <c r="FD85" s="64">
        <f t="shared" si="441"/>
        <v>0</v>
      </c>
      <c r="FE85" s="64">
        <f t="shared" si="442"/>
        <v>0</v>
      </c>
      <c r="FF85" s="64">
        <f t="shared" si="516"/>
        <v>0</v>
      </c>
      <c r="FG85" s="64">
        <f t="shared" si="517"/>
        <v>0</v>
      </c>
      <c r="FH85" s="64">
        <f t="shared" si="518"/>
        <v>0</v>
      </c>
      <c r="FI85" s="64">
        <f t="shared" si="519"/>
        <v>0</v>
      </c>
      <c r="FJ85" s="64">
        <f t="shared" si="520"/>
        <v>0</v>
      </c>
      <c r="FK85" s="64">
        <v>0</v>
      </c>
      <c r="FL85" s="64"/>
      <c r="FM85" s="64"/>
      <c r="FN85" s="64"/>
      <c r="FO85" s="148"/>
      <c r="FP85" s="147">
        <v>0</v>
      </c>
      <c r="FQ85" s="64">
        <f t="shared" si="448"/>
        <v>0</v>
      </c>
      <c r="FR85" s="64">
        <f t="shared" si="449"/>
        <v>0</v>
      </c>
      <c r="FS85" s="64">
        <f t="shared" si="450"/>
        <v>0</v>
      </c>
      <c r="FT85" s="64">
        <f t="shared" si="451"/>
        <v>0</v>
      </c>
      <c r="FU85" s="64">
        <f t="shared" ref="FU85" si="538">ROUND(FP85*T85,0)</f>
        <v>0</v>
      </c>
      <c r="FV85" s="64">
        <f t="shared" si="522"/>
        <v>0</v>
      </c>
      <c r="FW85" s="64">
        <f t="shared" si="523"/>
        <v>0</v>
      </c>
      <c r="FX85" s="64">
        <f t="shared" si="524"/>
        <v>0</v>
      </c>
      <c r="FY85" s="64">
        <f t="shared" si="525"/>
        <v>0</v>
      </c>
      <c r="FZ85" s="64">
        <v>0</v>
      </c>
      <c r="GA85" s="64"/>
      <c r="GB85" s="64"/>
      <c r="GC85" s="64"/>
      <c r="GD85" s="148"/>
      <c r="GE85" s="147">
        <v>0</v>
      </c>
      <c r="GF85" s="64">
        <f t="shared" si="457"/>
        <v>0</v>
      </c>
      <c r="GG85" s="64">
        <f t="shared" si="458"/>
        <v>0</v>
      </c>
      <c r="GH85" s="64">
        <f t="shared" si="459"/>
        <v>0</v>
      </c>
      <c r="GI85" s="64">
        <f t="shared" si="460"/>
        <v>0</v>
      </c>
      <c r="GJ85" s="64">
        <f t="shared" ref="GJ85" si="539">ROUND(GE85*AI85,0)</f>
        <v>0</v>
      </c>
      <c r="GK85" s="64">
        <f t="shared" si="527"/>
        <v>0</v>
      </c>
      <c r="GL85" s="64">
        <f t="shared" si="528"/>
        <v>0</v>
      </c>
      <c r="GM85" s="64">
        <f t="shared" si="529"/>
        <v>0</v>
      </c>
      <c r="GN85" s="64">
        <f t="shared" si="530"/>
        <v>0</v>
      </c>
      <c r="GO85" s="64">
        <v>0</v>
      </c>
      <c r="GP85" s="64"/>
      <c r="GQ85" s="64"/>
      <c r="GR85" s="64"/>
      <c r="GS85" s="148"/>
    </row>
    <row r="86" spans="1:201" s="4" customFormat="1" ht="16.5" thickBot="1" x14ac:dyDescent="0.3">
      <c r="A86" s="106"/>
      <c r="B86" s="107" t="s">
        <v>99</v>
      </c>
      <c r="C86" s="108"/>
      <c r="D86" s="108"/>
      <c r="E86" s="108"/>
      <c r="F86" s="109"/>
      <c r="G86" s="149">
        <f>SUM(G7:G85)</f>
        <v>42711080</v>
      </c>
      <c r="H86" s="150">
        <f t="shared" ref="H86:U86" si="540">SUM(H7:H85)</f>
        <v>10677770</v>
      </c>
      <c r="I86" s="150">
        <f t="shared" si="540"/>
        <v>10677770</v>
      </c>
      <c r="J86" s="150">
        <f t="shared" si="540"/>
        <v>10677770</v>
      </c>
      <c r="K86" s="150">
        <f t="shared" si="540"/>
        <v>10677770.000000004</v>
      </c>
      <c r="L86" s="150">
        <f t="shared" si="540"/>
        <v>23397471</v>
      </c>
      <c r="M86" s="150">
        <f t="shared" si="540"/>
        <v>5849371</v>
      </c>
      <c r="N86" s="150">
        <f t="shared" si="540"/>
        <v>5849371</v>
      </c>
      <c r="O86" s="150">
        <f t="shared" si="540"/>
        <v>5849371</v>
      </c>
      <c r="P86" s="150">
        <f t="shared" si="540"/>
        <v>5849358</v>
      </c>
      <c r="Q86" s="150">
        <f t="shared" si="540"/>
        <v>19313609</v>
      </c>
      <c r="R86" s="150">
        <f t="shared" si="540"/>
        <v>4828401</v>
      </c>
      <c r="S86" s="150">
        <f t="shared" si="540"/>
        <v>4828401</v>
      </c>
      <c r="T86" s="150">
        <f t="shared" si="540"/>
        <v>4828401</v>
      </c>
      <c r="U86" s="151">
        <f t="shared" si="540"/>
        <v>4828406.0000000019</v>
      </c>
      <c r="V86" s="149">
        <f>SUM(V7:V85)</f>
        <v>73273459.999999985</v>
      </c>
      <c r="W86" s="150">
        <f t="shared" ref="W86:AJ86" si="541">SUM(W7:W85)</f>
        <v>18318363</v>
      </c>
      <c r="X86" s="150">
        <f t="shared" si="541"/>
        <v>18318363</v>
      </c>
      <c r="Y86" s="150">
        <f t="shared" si="541"/>
        <v>18318363</v>
      </c>
      <c r="Z86" s="150">
        <f t="shared" si="541"/>
        <v>18318371.000000004</v>
      </c>
      <c r="AA86" s="150">
        <f t="shared" si="541"/>
        <v>46452145</v>
      </c>
      <c r="AB86" s="150">
        <f t="shared" si="541"/>
        <v>11613038</v>
      </c>
      <c r="AC86" s="150">
        <f t="shared" si="541"/>
        <v>11613038</v>
      </c>
      <c r="AD86" s="150">
        <f t="shared" si="541"/>
        <v>11613038</v>
      </c>
      <c r="AE86" s="150">
        <f t="shared" si="541"/>
        <v>11613031</v>
      </c>
      <c r="AF86" s="150">
        <f t="shared" si="541"/>
        <v>26821315.000000004</v>
      </c>
      <c r="AG86" s="150">
        <f t="shared" si="541"/>
        <v>6705328</v>
      </c>
      <c r="AH86" s="150">
        <f t="shared" si="541"/>
        <v>6705328</v>
      </c>
      <c r="AI86" s="150">
        <f t="shared" si="541"/>
        <v>6705328</v>
      </c>
      <c r="AJ86" s="151">
        <f t="shared" si="541"/>
        <v>6705331.0000000056</v>
      </c>
      <c r="AK86" s="149">
        <f>SUM(AK7:AK85)</f>
        <v>22097757.740000002</v>
      </c>
      <c r="AL86" s="150">
        <f t="shared" ref="AL86:AY86" si="542">SUM(AL7:AL85)</f>
        <v>5524439</v>
      </c>
      <c r="AM86" s="150">
        <f t="shared" si="542"/>
        <v>5524439</v>
      </c>
      <c r="AN86" s="150">
        <f t="shared" si="542"/>
        <v>5524439</v>
      </c>
      <c r="AO86" s="150">
        <f t="shared" si="542"/>
        <v>5524440.7400000012</v>
      </c>
      <c r="AP86" s="150">
        <f t="shared" si="542"/>
        <v>11732405</v>
      </c>
      <c r="AQ86" s="150">
        <f t="shared" si="542"/>
        <v>2933101</v>
      </c>
      <c r="AR86" s="150">
        <f t="shared" si="542"/>
        <v>2933101</v>
      </c>
      <c r="AS86" s="150">
        <f t="shared" si="542"/>
        <v>2933101</v>
      </c>
      <c r="AT86" s="150">
        <f t="shared" si="542"/>
        <v>2933102</v>
      </c>
      <c r="AU86" s="150">
        <f t="shared" si="542"/>
        <v>10365352.74</v>
      </c>
      <c r="AV86" s="150">
        <f t="shared" si="542"/>
        <v>2591338</v>
      </c>
      <c r="AW86" s="150">
        <f t="shared" si="542"/>
        <v>2591338</v>
      </c>
      <c r="AX86" s="150">
        <f t="shared" si="542"/>
        <v>2591338</v>
      </c>
      <c r="AY86" s="151">
        <f t="shared" si="542"/>
        <v>2591338.7400000012</v>
      </c>
      <c r="AZ86" s="149">
        <f>SUM(AZ7:AZ85)</f>
        <v>0</v>
      </c>
      <c r="BA86" s="150">
        <f t="shared" ref="BA86:BN86" si="543">SUM(BA7:BA85)</f>
        <v>0</v>
      </c>
      <c r="BB86" s="150">
        <f t="shared" si="543"/>
        <v>0</v>
      </c>
      <c r="BC86" s="150">
        <f t="shared" si="543"/>
        <v>0</v>
      </c>
      <c r="BD86" s="150">
        <f t="shared" si="543"/>
        <v>0</v>
      </c>
      <c r="BE86" s="87">
        <f t="shared" si="543"/>
        <v>0</v>
      </c>
      <c r="BF86" s="87">
        <f t="shared" si="543"/>
        <v>0</v>
      </c>
      <c r="BG86" s="87">
        <f t="shared" si="543"/>
        <v>0</v>
      </c>
      <c r="BH86" s="87">
        <f t="shared" si="543"/>
        <v>0</v>
      </c>
      <c r="BI86" s="87">
        <f t="shared" si="543"/>
        <v>0</v>
      </c>
      <c r="BJ86" s="87">
        <f t="shared" si="543"/>
        <v>0</v>
      </c>
      <c r="BK86" s="87">
        <f t="shared" si="543"/>
        <v>0</v>
      </c>
      <c r="BL86" s="87">
        <f t="shared" si="543"/>
        <v>0</v>
      </c>
      <c r="BM86" s="87">
        <f t="shared" si="543"/>
        <v>0</v>
      </c>
      <c r="BN86" s="88">
        <f t="shared" si="543"/>
        <v>0</v>
      </c>
      <c r="BO86" s="149">
        <f>SUM(BO7:BO85)</f>
        <v>67402380</v>
      </c>
      <c r="BP86" s="150">
        <f t="shared" ref="BP86:CC86" si="544">SUM(BP7:BP85)</f>
        <v>30564576.640000001</v>
      </c>
      <c r="BQ86" s="150">
        <f t="shared" si="544"/>
        <v>12279268</v>
      </c>
      <c r="BR86" s="150">
        <f t="shared" si="544"/>
        <v>12279268</v>
      </c>
      <c r="BS86" s="150">
        <f t="shared" si="544"/>
        <v>12279267.359999999</v>
      </c>
      <c r="BT86" s="150">
        <f t="shared" si="544"/>
        <v>42379271</v>
      </c>
      <c r="BU86" s="150">
        <f t="shared" si="544"/>
        <v>18125980</v>
      </c>
      <c r="BV86" s="150">
        <f t="shared" si="544"/>
        <v>8084431</v>
      </c>
      <c r="BW86" s="150">
        <f t="shared" si="544"/>
        <v>8084431</v>
      </c>
      <c r="BX86" s="150">
        <f t="shared" si="544"/>
        <v>8084429</v>
      </c>
      <c r="BY86" s="150">
        <f t="shared" si="544"/>
        <v>25023108.999999996</v>
      </c>
      <c r="BZ86" s="150">
        <f t="shared" si="544"/>
        <v>12438596.639999997</v>
      </c>
      <c r="CA86" s="150">
        <f t="shared" si="544"/>
        <v>4194837</v>
      </c>
      <c r="CB86" s="150">
        <f t="shared" si="544"/>
        <v>4194837</v>
      </c>
      <c r="CC86" s="151">
        <f t="shared" si="544"/>
        <v>4194838.3600000003</v>
      </c>
      <c r="CD86" s="150">
        <f t="shared" ref="CD86:CR86" si="545">SUM(CD7:CD85)</f>
        <v>98999100</v>
      </c>
      <c r="CE86" s="150">
        <f t="shared" si="545"/>
        <v>24749776</v>
      </c>
      <c r="CF86" s="150">
        <f t="shared" si="545"/>
        <v>24749776</v>
      </c>
      <c r="CG86" s="150">
        <f t="shared" si="545"/>
        <v>24749776</v>
      </c>
      <c r="CH86" s="150">
        <f t="shared" si="545"/>
        <v>24749771.999999996</v>
      </c>
      <c r="CI86" s="150">
        <f t="shared" si="545"/>
        <v>53648174</v>
      </c>
      <c r="CJ86" s="150">
        <f t="shared" si="545"/>
        <v>13412045</v>
      </c>
      <c r="CK86" s="150">
        <f t="shared" si="545"/>
        <v>13412045</v>
      </c>
      <c r="CL86" s="150">
        <f t="shared" si="545"/>
        <v>13412045</v>
      </c>
      <c r="CM86" s="150">
        <f t="shared" si="545"/>
        <v>13412039</v>
      </c>
      <c r="CN86" s="150">
        <f t="shared" si="545"/>
        <v>45350926</v>
      </c>
      <c r="CO86" s="150">
        <f t="shared" si="545"/>
        <v>11337731</v>
      </c>
      <c r="CP86" s="150">
        <f t="shared" si="545"/>
        <v>11337731</v>
      </c>
      <c r="CQ86" s="150">
        <f t="shared" si="545"/>
        <v>11337731</v>
      </c>
      <c r="CR86" s="151">
        <f t="shared" si="545"/>
        <v>11337733</v>
      </c>
      <c r="CS86" s="149">
        <f>SUM(CS7:CS85)</f>
        <v>44555043.829999998</v>
      </c>
      <c r="CT86" s="150">
        <f t="shared" ref="CT86:DG86" si="546">SUM(CT7:CT85)</f>
        <v>11138761</v>
      </c>
      <c r="CU86" s="150">
        <f t="shared" si="546"/>
        <v>11138761</v>
      </c>
      <c r="CV86" s="150">
        <f t="shared" si="546"/>
        <v>11138761</v>
      </c>
      <c r="CW86" s="150">
        <f t="shared" si="546"/>
        <v>11138760.829999998</v>
      </c>
      <c r="CX86" s="150">
        <f t="shared" si="546"/>
        <v>23914017</v>
      </c>
      <c r="CY86" s="150">
        <f t="shared" si="546"/>
        <v>5978505</v>
      </c>
      <c r="CZ86" s="150">
        <f t="shared" si="546"/>
        <v>5978505</v>
      </c>
      <c r="DA86" s="150">
        <f t="shared" si="546"/>
        <v>5978505</v>
      </c>
      <c r="DB86" s="150">
        <f t="shared" si="546"/>
        <v>5978502</v>
      </c>
      <c r="DC86" s="150">
        <f t="shared" si="546"/>
        <v>20641026.829999998</v>
      </c>
      <c r="DD86" s="150">
        <f t="shared" si="546"/>
        <v>5160256</v>
      </c>
      <c r="DE86" s="150">
        <f t="shared" si="546"/>
        <v>5160256</v>
      </c>
      <c r="DF86" s="150">
        <f t="shared" si="546"/>
        <v>5160256</v>
      </c>
      <c r="DG86" s="151">
        <f t="shared" si="546"/>
        <v>5160258.8299999982</v>
      </c>
      <c r="DH86" s="149">
        <f>SUM(DH7:DH85)</f>
        <v>1510500</v>
      </c>
      <c r="DI86" s="150">
        <f t="shared" ref="DI86:DV86" si="547">SUM(DI7:DI85)</f>
        <v>377625</v>
      </c>
      <c r="DJ86" s="150">
        <f t="shared" si="547"/>
        <v>377625</v>
      </c>
      <c r="DK86" s="150">
        <f t="shared" si="547"/>
        <v>377625</v>
      </c>
      <c r="DL86" s="150">
        <f t="shared" si="547"/>
        <v>377625</v>
      </c>
      <c r="DM86" s="150">
        <f t="shared" si="547"/>
        <v>810730</v>
      </c>
      <c r="DN86" s="150">
        <f t="shared" si="547"/>
        <v>202683</v>
      </c>
      <c r="DO86" s="150">
        <f t="shared" si="547"/>
        <v>202683</v>
      </c>
      <c r="DP86" s="150">
        <f t="shared" si="547"/>
        <v>202683</v>
      </c>
      <c r="DQ86" s="150">
        <f t="shared" si="547"/>
        <v>202681</v>
      </c>
      <c r="DR86" s="150">
        <f t="shared" si="547"/>
        <v>699770</v>
      </c>
      <c r="DS86" s="150">
        <f t="shared" si="547"/>
        <v>174943</v>
      </c>
      <c r="DT86" s="150">
        <f t="shared" si="547"/>
        <v>174943</v>
      </c>
      <c r="DU86" s="150">
        <f t="shared" si="547"/>
        <v>174943</v>
      </c>
      <c r="DV86" s="151">
        <f t="shared" si="547"/>
        <v>174941</v>
      </c>
      <c r="DW86" s="149">
        <f>SUM(DW7:DW85)</f>
        <v>464022.99999999994</v>
      </c>
      <c r="DX86" s="150">
        <f t="shared" ref="DX86:EK86" si="548">SUM(DX7:DX85)</f>
        <v>116006</v>
      </c>
      <c r="DY86" s="150">
        <f t="shared" si="548"/>
        <v>116006</v>
      </c>
      <c r="DZ86" s="150">
        <f t="shared" si="548"/>
        <v>116006</v>
      </c>
      <c r="EA86" s="150">
        <f t="shared" si="548"/>
        <v>116004.99999999994</v>
      </c>
      <c r="EB86" s="150">
        <f t="shared" si="548"/>
        <v>249055</v>
      </c>
      <c r="EC86" s="150">
        <f t="shared" si="548"/>
        <v>62264</v>
      </c>
      <c r="ED86" s="150">
        <f t="shared" si="548"/>
        <v>62264</v>
      </c>
      <c r="EE86" s="150">
        <f t="shared" si="548"/>
        <v>62264</v>
      </c>
      <c r="EF86" s="150">
        <f t="shared" si="548"/>
        <v>62263</v>
      </c>
      <c r="EG86" s="150">
        <f t="shared" si="548"/>
        <v>214967.99999999994</v>
      </c>
      <c r="EH86" s="150">
        <f t="shared" si="548"/>
        <v>53742</v>
      </c>
      <c r="EI86" s="150">
        <f t="shared" si="548"/>
        <v>53742</v>
      </c>
      <c r="EJ86" s="150">
        <f t="shared" si="548"/>
        <v>53742</v>
      </c>
      <c r="EK86" s="151">
        <f t="shared" si="548"/>
        <v>53741.999999999942</v>
      </c>
      <c r="EL86" s="149">
        <f>SUM(EL7:EL85)</f>
        <v>1510500</v>
      </c>
      <c r="EM86" s="150">
        <f t="shared" ref="EM86:EZ86" si="549">SUM(EM7:EM85)</f>
        <v>377625</v>
      </c>
      <c r="EN86" s="150">
        <f t="shared" si="549"/>
        <v>377625</v>
      </c>
      <c r="EO86" s="150">
        <f t="shared" si="549"/>
        <v>377625</v>
      </c>
      <c r="EP86" s="150">
        <f t="shared" si="549"/>
        <v>377625</v>
      </c>
      <c r="EQ86" s="150">
        <f t="shared" si="549"/>
        <v>810730</v>
      </c>
      <c r="ER86" s="150">
        <f t="shared" si="549"/>
        <v>202683</v>
      </c>
      <c r="ES86" s="150">
        <f t="shared" si="549"/>
        <v>202683</v>
      </c>
      <c r="ET86" s="150">
        <f t="shared" si="549"/>
        <v>202683</v>
      </c>
      <c r="EU86" s="150">
        <f t="shared" si="549"/>
        <v>202681</v>
      </c>
      <c r="EV86" s="150">
        <f t="shared" si="549"/>
        <v>699770</v>
      </c>
      <c r="EW86" s="150">
        <f t="shared" si="549"/>
        <v>174943</v>
      </c>
      <c r="EX86" s="150">
        <f t="shared" si="549"/>
        <v>174943</v>
      </c>
      <c r="EY86" s="150">
        <f t="shared" si="549"/>
        <v>174943</v>
      </c>
      <c r="EZ86" s="151">
        <f t="shared" si="549"/>
        <v>174941</v>
      </c>
      <c r="FA86" s="149">
        <f>SUM(FA7:FA85)</f>
        <v>693270.76</v>
      </c>
      <c r="FB86" s="150">
        <f t="shared" ref="FB86:FO86" si="550">SUM(FB7:FB85)</f>
        <v>693270.76</v>
      </c>
      <c r="FC86" s="150">
        <f t="shared" si="550"/>
        <v>0</v>
      </c>
      <c r="FD86" s="150">
        <f t="shared" si="550"/>
        <v>0</v>
      </c>
      <c r="FE86" s="150">
        <f t="shared" si="550"/>
        <v>0</v>
      </c>
      <c r="FF86" s="150">
        <f t="shared" si="550"/>
        <v>372099</v>
      </c>
      <c r="FG86" s="150">
        <f t="shared" si="550"/>
        <v>372099</v>
      </c>
      <c r="FH86" s="150">
        <f t="shared" si="550"/>
        <v>0</v>
      </c>
      <c r="FI86" s="150">
        <f t="shared" si="550"/>
        <v>0</v>
      </c>
      <c r="FJ86" s="150">
        <f t="shared" si="550"/>
        <v>0</v>
      </c>
      <c r="FK86" s="150">
        <f t="shared" si="550"/>
        <v>321171.76</v>
      </c>
      <c r="FL86" s="150">
        <f t="shared" si="550"/>
        <v>321171.76</v>
      </c>
      <c r="FM86" s="150">
        <f t="shared" si="550"/>
        <v>0</v>
      </c>
      <c r="FN86" s="150">
        <f t="shared" si="550"/>
        <v>0</v>
      </c>
      <c r="FO86" s="151">
        <f t="shared" si="550"/>
        <v>0</v>
      </c>
      <c r="FP86" s="149">
        <f>SUM(FP7:FP85)</f>
        <v>226684.2</v>
      </c>
      <c r="FQ86" s="150">
        <f t="shared" ref="FQ86:GD86" si="551">SUM(FQ7:FQ85)</f>
        <v>226684.2</v>
      </c>
      <c r="FR86" s="150">
        <f t="shared" si="551"/>
        <v>0</v>
      </c>
      <c r="FS86" s="150">
        <f t="shared" si="551"/>
        <v>0</v>
      </c>
      <c r="FT86" s="150">
        <f t="shared" si="551"/>
        <v>0</v>
      </c>
      <c r="FU86" s="150">
        <f t="shared" si="551"/>
        <v>121668</v>
      </c>
      <c r="FV86" s="150">
        <f t="shared" si="551"/>
        <v>121668</v>
      </c>
      <c r="FW86" s="150">
        <f t="shared" si="551"/>
        <v>0</v>
      </c>
      <c r="FX86" s="150">
        <f t="shared" si="551"/>
        <v>0</v>
      </c>
      <c r="FY86" s="150">
        <f t="shared" si="551"/>
        <v>0</v>
      </c>
      <c r="FZ86" s="150">
        <f t="shared" si="551"/>
        <v>105016.20000000001</v>
      </c>
      <c r="GA86" s="150">
        <f t="shared" si="551"/>
        <v>105016.20000000001</v>
      </c>
      <c r="GB86" s="150">
        <f t="shared" si="551"/>
        <v>0</v>
      </c>
      <c r="GC86" s="150">
        <f t="shared" si="551"/>
        <v>0</v>
      </c>
      <c r="GD86" s="151">
        <f t="shared" si="551"/>
        <v>0</v>
      </c>
      <c r="GE86" s="149">
        <f>SUM(GE7:GE85)</f>
        <v>9887100</v>
      </c>
      <c r="GF86" s="150">
        <f t="shared" ref="GF86:GS86" si="552">SUM(GF7:GF85)</f>
        <v>2471775</v>
      </c>
      <c r="GG86" s="150">
        <f t="shared" si="552"/>
        <v>2471775</v>
      </c>
      <c r="GH86" s="150">
        <f t="shared" si="552"/>
        <v>2471775</v>
      </c>
      <c r="GI86" s="150">
        <f t="shared" si="552"/>
        <v>2471775</v>
      </c>
      <c r="GJ86" s="150">
        <f t="shared" si="552"/>
        <v>5306701</v>
      </c>
      <c r="GK86" s="150">
        <f t="shared" si="552"/>
        <v>1326675</v>
      </c>
      <c r="GL86" s="150">
        <f t="shared" si="552"/>
        <v>1326675</v>
      </c>
      <c r="GM86" s="150">
        <f t="shared" si="552"/>
        <v>1326675</v>
      </c>
      <c r="GN86" s="150">
        <f t="shared" si="552"/>
        <v>1326676</v>
      </c>
      <c r="GO86" s="150">
        <f t="shared" si="552"/>
        <v>4580399</v>
      </c>
      <c r="GP86" s="150">
        <f t="shared" si="552"/>
        <v>1145100</v>
      </c>
      <c r="GQ86" s="150">
        <f t="shared" si="552"/>
        <v>1145100</v>
      </c>
      <c r="GR86" s="150">
        <f t="shared" si="552"/>
        <v>1145100</v>
      </c>
      <c r="GS86" s="151">
        <f t="shared" si="552"/>
        <v>1145099</v>
      </c>
    </row>
    <row r="87" spans="1:201" x14ac:dyDescent="0.2">
      <c r="C87" s="73"/>
      <c r="D87" s="73"/>
      <c r="E87" s="73"/>
      <c r="F87" s="73"/>
      <c r="G87" s="66"/>
      <c r="L87" s="66"/>
      <c r="Q87" s="66"/>
      <c r="V87" s="66"/>
      <c r="AA87" s="66"/>
      <c r="AF87" s="66"/>
      <c r="AK87" s="66"/>
      <c r="AP87" s="66"/>
      <c r="AU87" s="66"/>
      <c r="AZ87" s="66"/>
      <c r="BE87" s="21"/>
      <c r="BJ87" s="21"/>
      <c r="BO87" s="66"/>
      <c r="BT87" s="66"/>
      <c r="BY87" s="66"/>
      <c r="CD87" s="66"/>
      <c r="CI87" s="66"/>
      <c r="CN87" s="66"/>
      <c r="CS87" s="66"/>
      <c r="CX87" s="66"/>
      <c r="DC87" s="66"/>
      <c r="DH87" s="66"/>
      <c r="DM87" s="66"/>
      <c r="DR87" s="66"/>
      <c r="DW87" s="66"/>
      <c r="EB87" s="66"/>
      <c r="EG87" s="66"/>
      <c r="EL87" s="66"/>
      <c r="EQ87" s="66"/>
      <c r="EV87" s="66"/>
      <c r="FA87" s="66"/>
      <c r="FF87" s="66"/>
      <c r="FK87" s="66"/>
      <c r="FP87" s="66"/>
      <c r="FU87" s="66"/>
      <c r="FZ87" s="66"/>
      <c r="GE87" s="66"/>
      <c r="GJ87" s="66"/>
      <c r="GO87" s="66"/>
    </row>
    <row r="88" spans="1:201" x14ac:dyDescent="0.2">
      <c r="G88" s="66"/>
      <c r="L88" s="66"/>
      <c r="Q88" s="66"/>
      <c r="V88" s="66"/>
      <c r="AA88" s="66"/>
      <c r="AF88" s="66"/>
      <c r="AK88" s="66"/>
      <c r="AP88" s="66"/>
      <c r="AU88" s="66"/>
      <c r="AZ88" s="66"/>
      <c r="BE88" s="21"/>
      <c r="BJ88" s="21"/>
      <c r="BO88" s="66"/>
      <c r="BT88" s="66"/>
      <c r="BY88" s="66"/>
      <c r="CD88" s="66"/>
      <c r="CI88" s="66"/>
      <c r="CN88" s="66"/>
      <c r="CS88" s="66"/>
      <c r="CX88" s="66"/>
      <c r="DC88" s="66"/>
      <c r="DH88" s="66"/>
      <c r="DM88" s="66"/>
      <c r="DR88" s="66"/>
      <c r="DW88" s="66"/>
      <c r="EB88" s="66"/>
      <c r="EG88" s="66"/>
      <c r="EL88" s="66"/>
      <c r="EQ88" s="66"/>
      <c r="EV88" s="66"/>
      <c r="FA88" s="66"/>
      <c r="FF88" s="66"/>
      <c r="FK88" s="66"/>
      <c r="FP88" s="66"/>
      <c r="FU88" s="66"/>
      <c r="FZ88" s="66"/>
      <c r="GE88" s="66"/>
      <c r="GJ88" s="66"/>
      <c r="GO88" s="66"/>
    </row>
  </sheetData>
  <mergeCells count="174">
    <mergeCell ref="A3:A6"/>
    <mergeCell ref="B3:B6"/>
    <mergeCell ref="C3:F4"/>
    <mergeCell ref="G3:U3"/>
    <mergeCell ref="V3:AJ3"/>
    <mergeCell ref="AK3:AY3"/>
    <mergeCell ref="AA4:AE4"/>
    <mergeCell ref="AF4:AJ4"/>
    <mergeCell ref="AK4:AK6"/>
    <mergeCell ref="AL4:AO4"/>
    <mergeCell ref="C5:D5"/>
    <mergeCell ref="E5:F5"/>
    <mergeCell ref="H5:H6"/>
    <mergeCell ref="I5:I6"/>
    <mergeCell ref="J5:J6"/>
    <mergeCell ref="K5:K6"/>
    <mergeCell ref="Y5:Y6"/>
    <mergeCell ref="Z5:Z6"/>
    <mergeCell ref="AA5:AA6"/>
    <mergeCell ref="AB5:AE5"/>
    <mergeCell ref="AF5:AF6"/>
    <mergeCell ref="AG5:AJ5"/>
    <mergeCell ref="L5:L6"/>
    <mergeCell ref="M5:P5"/>
    <mergeCell ref="EL3:EZ3"/>
    <mergeCell ref="FA3:FO3"/>
    <mergeCell ref="FP3:GD3"/>
    <mergeCell ref="GE3:GS3"/>
    <mergeCell ref="G4:G6"/>
    <mergeCell ref="H4:K4"/>
    <mergeCell ref="L4:P4"/>
    <mergeCell ref="Q4:U4"/>
    <mergeCell ref="V4:V6"/>
    <mergeCell ref="W4:Z4"/>
    <mergeCell ref="AZ3:BN3"/>
    <mergeCell ref="BO3:CC3"/>
    <mergeCell ref="CD3:CR3"/>
    <mergeCell ref="CS3:DG3"/>
    <mergeCell ref="DH3:DV3"/>
    <mergeCell ref="DW3:EK3"/>
    <mergeCell ref="AP4:AT4"/>
    <mergeCell ref="AU4:AY4"/>
    <mergeCell ref="AZ4:AZ6"/>
    <mergeCell ref="BA4:BD4"/>
    <mergeCell ref="BE4:BI4"/>
    <mergeCell ref="BJ4:BN4"/>
    <mergeCell ref="AU5:AU6"/>
    <mergeCell ref="AV5:AY5"/>
    <mergeCell ref="BK5:BN5"/>
    <mergeCell ref="CG5:CG6"/>
    <mergeCell ref="CH5:CH6"/>
    <mergeCell ref="BT5:BT6"/>
    <mergeCell ref="BU5:BX5"/>
    <mergeCell ref="BY5:BY6"/>
    <mergeCell ref="BZ5:CC5"/>
    <mergeCell ref="CE5:CE6"/>
    <mergeCell ref="CF5:CF6"/>
    <mergeCell ref="BO4:BO6"/>
    <mergeCell ref="BP4:BS4"/>
    <mergeCell ref="BT4:BX4"/>
    <mergeCell ref="BY4:CC4"/>
    <mergeCell ref="CD4:CD6"/>
    <mergeCell ref="CE4:CH4"/>
    <mergeCell ref="BP5:BP6"/>
    <mergeCell ref="BQ5:BQ6"/>
    <mergeCell ref="BR5:BR6"/>
    <mergeCell ref="BS5:BS6"/>
    <mergeCell ref="DX4:EA4"/>
    <mergeCell ref="DK5:DK6"/>
    <mergeCell ref="DL5:DL6"/>
    <mergeCell ref="DM5:DM6"/>
    <mergeCell ref="DN5:DQ5"/>
    <mergeCell ref="CI4:CM4"/>
    <mergeCell ref="CN4:CR4"/>
    <mergeCell ref="CS4:CS6"/>
    <mergeCell ref="CT4:CW4"/>
    <mergeCell ref="CX4:DB4"/>
    <mergeCell ref="DC4:DG4"/>
    <mergeCell ref="CT5:CT6"/>
    <mergeCell ref="CU5:CU6"/>
    <mergeCell ref="CV5:CV6"/>
    <mergeCell ref="CW5:CW6"/>
    <mergeCell ref="DH4:DH6"/>
    <mergeCell ref="DI4:DL4"/>
    <mergeCell ref="DM4:DQ4"/>
    <mergeCell ref="DR4:DV4"/>
    <mergeCell ref="DW4:DW6"/>
    <mergeCell ref="CI5:CI6"/>
    <mergeCell ref="CJ5:CM5"/>
    <mergeCell ref="CN5:CN6"/>
    <mergeCell ref="CO5:CR5"/>
    <mergeCell ref="GF4:GI4"/>
    <mergeCell ref="GJ4:GN4"/>
    <mergeCell ref="GO4:GS4"/>
    <mergeCell ref="FZ5:FZ6"/>
    <mergeCell ref="GA5:GD5"/>
    <mergeCell ref="GF5:GF6"/>
    <mergeCell ref="GG5:GG6"/>
    <mergeCell ref="FA4:FA6"/>
    <mergeCell ref="FB4:FE4"/>
    <mergeCell ref="FF4:FJ4"/>
    <mergeCell ref="FK4:FO4"/>
    <mergeCell ref="FP4:FP6"/>
    <mergeCell ref="FQ4:FT4"/>
    <mergeCell ref="FF5:FF6"/>
    <mergeCell ref="FG5:FJ5"/>
    <mergeCell ref="FK5:FK6"/>
    <mergeCell ref="FL5:FO5"/>
    <mergeCell ref="FU4:FY4"/>
    <mergeCell ref="FZ4:GD4"/>
    <mergeCell ref="GE4:GE6"/>
    <mergeCell ref="FB5:FB6"/>
    <mergeCell ref="FC5:FC6"/>
    <mergeCell ref="FD5:FD6"/>
    <mergeCell ref="FE5:FE6"/>
    <mergeCell ref="EB4:EF4"/>
    <mergeCell ref="EG4:EK4"/>
    <mergeCell ref="EL4:EL6"/>
    <mergeCell ref="EM4:EP4"/>
    <mergeCell ref="EQ4:EU4"/>
    <mergeCell ref="EV4:EZ4"/>
    <mergeCell ref="EB5:EB6"/>
    <mergeCell ref="EC5:EF5"/>
    <mergeCell ref="EG5:EG6"/>
    <mergeCell ref="EH5:EK5"/>
    <mergeCell ref="EV5:EV6"/>
    <mergeCell ref="EW5:EZ5"/>
    <mergeCell ref="EM5:EM6"/>
    <mergeCell ref="EN5:EN6"/>
    <mergeCell ref="EO5:EO6"/>
    <mergeCell ref="EP5:EP6"/>
    <mergeCell ref="EQ5:EQ6"/>
    <mergeCell ref="ER5:EU5"/>
    <mergeCell ref="Q5:Q6"/>
    <mergeCell ref="R5:U5"/>
    <mergeCell ref="W5:W6"/>
    <mergeCell ref="X5:X6"/>
    <mergeCell ref="BC5:BC6"/>
    <mergeCell ref="BD5:BD6"/>
    <mergeCell ref="BE5:BE6"/>
    <mergeCell ref="BF5:BI5"/>
    <mergeCell ref="BJ5:BJ6"/>
    <mergeCell ref="AL5:AL6"/>
    <mergeCell ref="AM5:AM6"/>
    <mergeCell ref="AN5:AN6"/>
    <mergeCell ref="AO5:AO6"/>
    <mergeCell ref="AP5:AP6"/>
    <mergeCell ref="AQ5:AT5"/>
    <mergeCell ref="BA5:BA6"/>
    <mergeCell ref="BB5:BB6"/>
    <mergeCell ref="DR5:DR6"/>
    <mergeCell ref="DS5:DV5"/>
    <mergeCell ref="DX5:DX6"/>
    <mergeCell ref="DY5:DY6"/>
    <mergeCell ref="DZ5:DZ6"/>
    <mergeCell ref="EA5:EA6"/>
    <mergeCell ref="CX5:CX6"/>
    <mergeCell ref="CY5:DB5"/>
    <mergeCell ref="DC5:DC6"/>
    <mergeCell ref="DD5:DG5"/>
    <mergeCell ref="DI5:DI6"/>
    <mergeCell ref="DJ5:DJ6"/>
    <mergeCell ref="GH5:GH6"/>
    <mergeCell ref="GI5:GI6"/>
    <mergeCell ref="GJ5:GJ6"/>
    <mergeCell ref="GK5:GN5"/>
    <mergeCell ref="GO5:GO6"/>
    <mergeCell ref="GP5:GS5"/>
    <mergeCell ref="FQ5:FQ6"/>
    <mergeCell ref="FR5:FR6"/>
    <mergeCell ref="FS5:FS6"/>
    <mergeCell ref="FT5:FT6"/>
    <mergeCell ref="FU5:FU6"/>
    <mergeCell ref="FV5:FY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workbookViewId="0">
      <pane xSplit="6" ySplit="6" topLeftCell="H7" activePane="bottomRight" state="frozen"/>
      <selection pane="topRight" activeCell="G1" sqref="G1"/>
      <selection pane="bottomLeft" activeCell="A7" sqref="A7"/>
      <selection pane="bottomRight" activeCell="K17" sqref="K17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5.5703125" style="9" hidden="1" customWidth="1"/>
    <col min="8" max="8" width="13.140625" style="14" customWidth="1"/>
    <col min="9" max="12" width="14.7109375" style="15" customWidth="1"/>
    <col min="13" max="22" width="11.140625" style="1" customWidth="1"/>
    <col min="23" max="16384" width="9.140625" style="1"/>
  </cols>
  <sheetData>
    <row r="1" spans="1:22" x14ac:dyDescent="0.2">
      <c r="V1" s="16" t="s">
        <v>86</v>
      </c>
    </row>
    <row r="3" spans="1:22" ht="15.75" x14ac:dyDescent="0.25">
      <c r="B3" s="29" t="s">
        <v>91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2" ht="59.25" customHeight="1" x14ac:dyDescent="0.2">
      <c r="A4" s="182" t="s">
        <v>0</v>
      </c>
      <c r="B4" s="182" t="s">
        <v>1</v>
      </c>
      <c r="C4" s="189" t="s">
        <v>298</v>
      </c>
      <c r="D4" s="190"/>
      <c r="E4" s="190"/>
      <c r="F4" s="191"/>
      <c r="G4" s="178" t="s">
        <v>90</v>
      </c>
      <c r="H4" s="184" t="s">
        <v>331</v>
      </c>
      <c r="I4" s="185" t="s">
        <v>268</v>
      </c>
      <c r="J4" s="185"/>
      <c r="K4" s="185"/>
      <c r="L4" s="185"/>
      <c r="M4" s="183" t="s">
        <v>332</v>
      </c>
      <c r="N4" s="183"/>
      <c r="O4" s="183"/>
      <c r="P4" s="183"/>
      <c r="Q4" s="183"/>
      <c r="R4" s="199" t="s">
        <v>333</v>
      </c>
      <c r="S4" s="200"/>
      <c r="T4" s="200"/>
      <c r="U4" s="200"/>
      <c r="V4" s="201"/>
    </row>
    <row r="5" spans="1:22" s="2" customFormat="1" ht="15" customHeight="1" x14ac:dyDescent="0.2">
      <c r="A5" s="182"/>
      <c r="B5" s="182"/>
      <c r="C5" s="192" t="s">
        <v>289</v>
      </c>
      <c r="D5" s="193"/>
      <c r="E5" s="192" t="s">
        <v>290</v>
      </c>
      <c r="F5" s="193"/>
      <c r="G5" s="178"/>
      <c r="H5" s="184"/>
      <c r="I5" s="185"/>
      <c r="J5" s="185"/>
      <c r="K5" s="185"/>
      <c r="L5" s="185"/>
      <c r="M5" s="194" t="s">
        <v>331</v>
      </c>
      <c r="N5" s="196" t="s">
        <v>80</v>
      </c>
      <c r="O5" s="197"/>
      <c r="P5" s="197"/>
      <c r="Q5" s="198"/>
      <c r="R5" s="202" t="s">
        <v>331</v>
      </c>
      <c r="S5" s="196" t="s">
        <v>80</v>
      </c>
      <c r="T5" s="197"/>
      <c r="U5" s="197"/>
      <c r="V5" s="198"/>
    </row>
    <row r="6" spans="1:22" s="6" customFormat="1" ht="81.75" customHeight="1" x14ac:dyDescent="0.2">
      <c r="A6" s="182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84"/>
      <c r="I6" s="76" t="s">
        <v>81</v>
      </c>
      <c r="J6" s="76" t="s">
        <v>82</v>
      </c>
      <c r="K6" s="76" t="s">
        <v>83</v>
      </c>
      <c r="L6" s="76" t="s">
        <v>84</v>
      </c>
      <c r="M6" s="195"/>
      <c r="N6" s="76" t="s">
        <v>81</v>
      </c>
      <c r="O6" s="76" t="s">
        <v>82</v>
      </c>
      <c r="P6" s="76" t="s">
        <v>83</v>
      </c>
      <c r="Q6" s="76" t="s">
        <v>84</v>
      </c>
      <c r="R6" s="203"/>
      <c r="S6" s="76" t="s">
        <v>81</v>
      </c>
      <c r="T6" s="76" t="s">
        <v>82</v>
      </c>
      <c r="U6" s="76" t="s">
        <v>83</v>
      </c>
      <c r="V6" s="76" t="s">
        <v>84</v>
      </c>
    </row>
    <row r="7" spans="1:22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0">
        <v>8704</v>
      </c>
      <c r="H7" s="18">
        <v>10850</v>
      </c>
      <c r="I7" s="18">
        <v>2976</v>
      </c>
      <c r="J7" s="18">
        <v>2625</v>
      </c>
      <c r="K7" s="18">
        <v>2625</v>
      </c>
      <c r="L7" s="18">
        <v>2624</v>
      </c>
      <c r="M7" s="52">
        <v>287</v>
      </c>
      <c r="N7" s="52">
        <v>79</v>
      </c>
      <c r="O7" s="52">
        <v>69</v>
      </c>
      <c r="P7" s="52">
        <v>69</v>
      </c>
      <c r="Q7" s="52">
        <v>70</v>
      </c>
      <c r="R7" s="60">
        <v>10563</v>
      </c>
      <c r="S7" s="60">
        <v>2897</v>
      </c>
      <c r="T7" s="60">
        <v>2556</v>
      </c>
      <c r="U7" s="60">
        <v>2556</v>
      </c>
      <c r="V7" s="60">
        <v>2554</v>
      </c>
    </row>
    <row r="8" spans="1:22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18">
        <v>19153</v>
      </c>
      <c r="I8" s="18">
        <v>4788</v>
      </c>
      <c r="J8" s="18">
        <v>4788</v>
      </c>
      <c r="K8" s="18">
        <v>4788</v>
      </c>
      <c r="L8" s="18">
        <v>4789</v>
      </c>
      <c r="M8" s="52">
        <v>1394</v>
      </c>
      <c r="N8" s="52">
        <v>349</v>
      </c>
      <c r="O8" s="52">
        <v>349</v>
      </c>
      <c r="P8" s="52">
        <v>349</v>
      </c>
      <c r="Q8" s="52">
        <v>347</v>
      </c>
      <c r="R8" s="60">
        <v>17759</v>
      </c>
      <c r="S8" s="60">
        <v>4439</v>
      </c>
      <c r="T8" s="60">
        <v>4439</v>
      </c>
      <c r="U8" s="60">
        <v>4439</v>
      </c>
      <c r="V8" s="60">
        <v>4442</v>
      </c>
    </row>
    <row r="9" spans="1:22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18">
        <v>22421</v>
      </c>
      <c r="I9" s="18">
        <v>5605</v>
      </c>
      <c r="J9" s="18">
        <v>5605</v>
      </c>
      <c r="K9" s="18">
        <v>5605</v>
      </c>
      <c r="L9" s="18">
        <v>5606</v>
      </c>
      <c r="M9" s="52">
        <v>21816</v>
      </c>
      <c r="N9" s="52">
        <v>5454</v>
      </c>
      <c r="O9" s="52">
        <v>5454</v>
      </c>
      <c r="P9" s="52">
        <v>5454</v>
      </c>
      <c r="Q9" s="52">
        <v>5454</v>
      </c>
      <c r="R9" s="60">
        <v>605</v>
      </c>
      <c r="S9" s="60">
        <v>151</v>
      </c>
      <c r="T9" s="60">
        <v>151</v>
      </c>
      <c r="U9" s="60">
        <v>151</v>
      </c>
      <c r="V9" s="60">
        <v>152</v>
      </c>
    </row>
    <row r="10" spans="1:22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18">
        <v>16331</v>
      </c>
      <c r="I10" s="18">
        <v>4083</v>
      </c>
      <c r="J10" s="18">
        <v>4083</v>
      </c>
      <c r="K10" s="18">
        <v>4083</v>
      </c>
      <c r="L10" s="18">
        <v>4082</v>
      </c>
      <c r="M10" s="52">
        <v>1809</v>
      </c>
      <c r="N10" s="52">
        <v>452</v>
      </c>
      <c r="O10" s="52">
        <v>452</v>
      </c>
      <c r="P10" s="52">
        <v>452</v>
      </c>
      <c r="Q10" s="52">
        <v>453</v>
      </c>
      <c r="R10" s="60">
        <v>14522</v>
      </c>
      <c r="S10" s="60">
        <v>3631</v>
      </c>
      <c r="T10" s="60">
        <v>3631</v>
      </c>
      <c r="U10" s="60">
        <v>3631</v>
      </c>
      <c r="V10" s="60">
        <v>3629</v>
      </c>
    </row>
    <row r="11" spans="1:22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18">
        <v>32424</v>
      </c>
      <c r="I11" s="18">
        <v>8106</v>
      </c>
      <c r="J11" s="18">
        <v>8106</v>
      </c>
      <c r="K11" s="18">
        <v>8106</v>
      </c>
      <c r="L11" s="18">
        <v>8106</v>
      </c>
      <c r="M11" s="52">
        <v>5292</v>
      </c>
      <c r="N11" s="52">
        <v>1323</v>
      </c>
      <c r="O11" s="52">
        <v>1323</v>
      </c>
      <c r="P11" s="52">
        <v>1323</v>
      </c>
      <c r="Q11" s="52">
        <v>1323</v>
      </c>
      <c r="R11" s="60">
        <v>27132</v>
      </c>
      <c r="S11" s="60">
        <v>6783</v>
      </c>
      <c r="T11" s="60">
        <v>6783</v>
      </c>
      <c r="U11" s="60">
        <v>6783</v>
      </c>
      <c r="V11" s="60">
        <v>6783</v>
      </c>
    </row>
    <row r="12" spans="1:22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18">
        <v>10750</v>
      </c>
      <c r="I12" s="18">
        <v>2688</v>
      </c>
      <c r="J12" s="18">
        <v>2688</v>
      </c>
      <c r="K12" s="18">
        <v>2688</v>
      </c>
      <c r="L12" s="18">
        <v>2686</v>
      </c>
      <c r="M12" s="52">
        <v>251</v>
      </c>
      <c r="N12" s="52">
        <v>63</v>
      </c>
      <c r="O12" s="52">
        <v>63</v>
      </c>
      <c r="P12" s="52">
        <v>63</v>
      </c>
      <c r="Q12" s="52">
        <v>62</v>
      </c>
      <c r="R12" s="60">
        <v>10499</v>
      </c>
      <c r="S12" s="60">
        <v>2625</v>
      </c>
      <c r="T12" s="60">
        <v>2625</v>
      </c>
      <c r="U12" s="60">
        <v>2625</v>
      </c>
      <c r="V12" s="60">
        <v>2624</v>
      </c>
    </row>
    <row r="13" spans="1:22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18">
        <v>33934</v>
      </c>
      <c r="I13" s="18">
        <v>8484</v>
      </c>
      <c r="J13" s="18">
        <v>8484</v>
      </c>
      <c r="K13" s="18">
        <v>8484</v>
      </c>
      <c r="L13" s="18">
        <v>8482</v>
      </c>
      <c r="M13" s="52">
        <v>12742</v>
      </c>
      <c r="N13" s="52">
        <v>3186</v>
      </c>
      <c r="O13" s="52">
        <v>3186</v>
      </c>
      <c r="P13" s="52">
        <v>3186</v>
      </c>
      <c r="Q13" s="52">
        <v>3184</v>
      </c>
      <c r="R13" s="60">
        <v>21192</v>
      </c>
      <c r="S13" s="60">
        <v>5298</v>
      </c>
      <c r="T13" s="60">
        <v>5298</v>
      </c>
      <c r="U13" s="60">
        <v>5298</v>
      </c>
      <c r="V13" s="60">
        <v>5298</v>
      </c>
    </row>
    <row r="14" spans="1:22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18">
        <v>25815</v>
      </c>
      <c r="I14" s="18">
        <v>7191</v>
      </c>
      <c r="J14" s="18">
        <v>6208</v>
      </c>
      <c r="K14" s="18">
        <v>6208</v>
      </c>
      <c r="L14" s="18">
        <v>6208</v>
      </c>
      <c r="M14" s="52">
        <v>1302</v>
      </c>
      <c r="N14" s="52">
        <v>363</v>
      </c>
      <c r="O14" s="52">
        <v>313</v>
      </c>
      <c r="P14" s="52">
        <v>313</v>
      </c>
      <c r="Q14" s="52">
        <v>313</v>
      </c>
      <c r="R14" s="60">
        <v>24513</v>
      </c>
      <c r="S14" s="60">
        <v>6828</v>
      </c>
      <c r="T14" s="60">
        <v>5895</v>
      </c>
      <c r="U14" s="60">
        <v>5895</v>
      </c>
      <c r="V14" s="60">
        <v>5895</v>
      </c>
    </row>
    <row r="15" spans="1:22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47980</v>
      </c>
      <c r="H15" s="18">
        <v>59797</v>
      </c>
      <c r="I15" s="18">
        <v>16442</v>
      </c>
      <c r="J15" s="18">
        <v>14452</v>
      </c>
      <c r="K15" s="18">
        <v>14452</v>
      </c>
      <c r="L15" s="18">
        <v>14451</v>
      </c>
      <c r="M15" s="52">
        <v>53657</v>
      </c>
      <c r="N15" s="52">
        <v>14754</v>
      </c>
      <c r="O15" s="52">
        <v>12968</v>
      </c>
      <c r="P15" s="52">
        <v>12968</v>
      </c>
      <c r="Q15" s="52">
        <v>12967</v>
      </c>
      <c r="R15" s="60">
        <v>6140</v>
      </c>
      <c r="S15" s="60">
        <v>1688</v>
      </c>
      <c r="T15" s="60">
        <v>1484</v>
      </c>
      <c r="U15" s="60">
        <v>1484</v>
      </c>
      <c r="V15" s="60">
        <v>1484</v>
      </c>
    </row>
    <row r="16" spans="1:22" ht="30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18">
        <v>36941</v>
      </c>
      <c r="I16" s="18">
        <v>10044</v>
      </c>
      <c r="J16" s="18">
        <v>8966</v>
      </c>
      <c r="K16" s="18">
        <v>8966</v>
      </c>
      <c r="L16" s="18">
        <v>8965</v>
      </c>
      <c r="M16" s="52">
        <v>3201</v>
      </c>
      <c r="N16" s="52">
        <v>870</v>
      </c>
      <c r="O16" s="52">
        <v>777</v>
      </c>
      <c r="P16" s="52">
        <v>777</v>
      </c>
      <c r="Q16" s="52">
        <v>777</v>
      </c>
      <c r="R16" s="60">
        <v>33740</v>
      </c>
      <c r="S16" s="60">
        <v>9174</v>
      </c>
      <c r="T16" s="60">
        <v>8189</v>
      </c>
      <c r="U16" s="60">
        <v>8189</v>
      </c>
      <c r="V16" s="60">
        <v>8188</v>
      </c>
    </row>
    <row r="17" spans="1:22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18">
        <v>18066</v>
      </c>
      <c r="I17" s="18">
        <v>4517</v>
      </c>
      <c r="J17" s="18">
        <v>4517</v>
      </c>
      <c r="K17" s="18">
        <v>4517</v>
      </c>
      <c r="L17" s="18">
        <v>4515</v>
      </c>
      <c r="M17" s="52">
        <v>17260</v>
      </c>
      <c r="N17" s="52">
        <v>4315</v>
      </c>
      <c r="O17" s="52">
        <v>4315</v>
      </c>
      <c r="P17" s="52">
        <v>4315</v>
      </c>
      <c r="Q17" s="52">
        <v>4315</v>
      </c>
      <c r="R17" s="60">
        <v>806</v>
      </c>
      <c r="S17" s="60">
        <v>202</v>
      </c>
      <c r="T17" s="60">
        <v>202</v>
      </c>
      <c r="U17" s="60">
        <v>202</v>
      </c>
      <c r="V17" s="60">
        <v>200</v>
      </c>
    </row>
    <row r="18" spans="1:22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18">
        <v>20177</v>
      </c>
      <c r="I18" s="18">
        <v>5255</v>
      </c>
      <c r="J18" s="18">
        <v>4974</v>
      </c>
      <c r="K18" s="18">
        <v>4974</v>
      </c>
      <c r="L18" s="18">
        <v>4974</v>
      </c>
      <c r="M18" s="52">
        <v>6865</v>
      </c>
      <c r="N18" s="52">
        <v>1788</v>
      </c>
      <c r="O18" s="52">
        <v>1692</v>
      </c>
      <c r="P18" s="52">
        <v>1692</v>
      </c>
      <c r="Q18" s="52">
        <v>1693</v>
      </c>
      <c r="R18" s="60">
        <v>13312</v>
      </c>
      <c r="S18" s="60">
        <v>3467</v>
      </c>
      <c r="T18" s="60">
        <v>3282</v>
      </c>
      <c r="U18" s="60">
        <v>3282</v>
      </c>
      <c r="V18" s="60">
        <v>3281</v>
      </c>
    </row>
    <row r="19" spans="1:22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18">
        <v>20528</v>
      </c>
      <c r="I19" s="18">
        <v>9399</v>
      </c>
      <c r="J19" s="18">
        <v>3710</v>
      </c>
      <c r="K19" s="18">
        <v>3710</v>
      </c>
      <c r="L19" s="18">
        <v>3709</v>
      </c>
      <c r="M19" s="52">
        <v>1033</v>
      </c>
      <c r="N19" s="52">
        <v>473</v>
      </c>
      <c r="O19" s="52">
        <v>187</v>
      </c>
      <c r="P19" s="52">
        <v>187</v>
      </c>
      <c r="Q19" s="52">
        <v>186</v>
      </c>
      <c r="R19" s="60">
        <v>19495</v>
      </c>
      <c r="S19" s="60">
        <v>8926</v>
      </c>
      <c r="T19" s="60">
        <v>3523</v>
      </c>
      <c r="U19" s="60">
        <v>3523</v>
      </c>
      <c r="V19" s="60">
        <v>3523</v>
      </c>
    </row>
    <row r="20" spans="1:22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18">
        <v>14064</v>
      </c>
      <c r="I20" s="18">
        <v>3516</v>
      </c>
      <c r="J20" s="18">
        <v>3516</v>
      </c>
      <c r="K20" s="18">
        <v>3516</v>
      </c>
      <c r="L20" s="18">
        <v>3516</v>
      </c>
      <c r="M20" s="52">
        <v>189</v>
      </c>
      <c r="N20" s="52">
        <v>47</v>
      </c>
      <c r="O20" s="52">
        <v>47</v>
      </c>
      <c r="P20" s="52">
        <v>47</v>
      </c>
      <c r="Q20" s="52">
        <v>48</v>
      </c>
      <c r="R20" s="60">
        <v>13875</v>
      </c>
      <c r="S20" s="60">
        <v>3469</v>
      </c>
      <c r="T20" s="60">
        <v>3469</v>
      </c>
      <c r="U20" s="60">
        <v>3469</v>
      </c>
      <c r="V20" s="60">
        <v>3468</v>
      </c>
    </row>
    <row r="21" spans="1:22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18">
        <v>22772</v>
      </c>
      <c r="I21" s="18">
        <v>5693</v>
      </c>
      <c r="J21" s="18">
        <v>5693</v>
      </c>
      <c r="K21" s="18">
        <v>5693</v>
      </c>
      <c r="L21" s="18">
        <v>5693</v>
      </c>
      <c r="M21" s="52">
        <v>20974</v>
      </c>
      <c r="N21" s="52">
        <v>5244</v>
      </c>
      <c r="O21" s="52">
        <v>5244</v>
      </c>
      <c r="P21" s="52">
        <v>5244</v>
      </c>
      <c r="Q21" s="52">
        <v>5242</v>
      </c>
      <c r="R21" s="60">
        <v>1798</v>
      </c>
      <c r="S21" s="60">
        <v>449</v>
      </c>
      <c r="T21" s="60">
        <v>449</v>
      </c>
      <c r="U21" s="60">
        <v>449</v>
      </c>
      <c r="V21" s="60">
        <v>451</v>
      </c>
    </row>
    <row r="22" spans="1:22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18">
        <v>13629</v>
      </c>
      <c r="I22" s="18">
        <v>3407</v>
      </c>
      <c r="J22" s="18">
        <v>3407</v>
      </c>
      <c r="K22" s="18">
        <v>3407</v>
      </c>
      <c r="L22" s="18">
        <v>3408</v>
      </c>
      <c r="M22" s="52">
        <v>1077</v>
      </c>
      <c r="N22" s="52">
        <v>269</v>
      </c>
      <c r="O22" s="52">
        <v>269</v>
      </c>
      <c r="P22" s="52">
        <v>269</v>
      </c>
      <c r="Q22" s="52">
        <v>270</v>
      </c>
      <c r="R22" s="60">
        <v>12552</v>
      </c>
      <c r="S22" s="60">
        <v>3138</v>
      </c>
      <c r="T22" s="60">
        <v>3138</v>
      </c>
      <c r="U22" s="60">
        <v>3138</v>
      </c>
      <c r="V22" s="60">
        <v>3138</v>
      </c>
    </row>
    <row r="23" spans="1:22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18">
        <v>12291</v>
      </c>
      <c r="I23" s="18">
        <v>3073</v>
      </c>
      <c r="J23" s="18">
        <v>3073</v>
      </c>
      <c r="K23" s="18">
        <v>3073</v>
      </c>
      <c r="L23" s="18">
        <v>3072</v>
      </c>
      <c r="M23" s="52">
        <v>119</v>
      </c>
      <c r="N23" s="52">
        <v>30</v>
      </c>
      <c r="O23" s="52">
        <v>30</v>
      </c>
      <c r="P23" s="52">
        <v>30</v>
      </c>
      <c r="Q23" s="52">
        <v>29</v>
      </c>
      <c r="R23" s="60">
        <v>12172</v>
      </c>
      <c r="S23" s="60">
        <v>3043</v>
      </c>
      <c r="T23" s="60">
        <v>3043</v>
      </c>
      <c r="U23" s="60">
        <v>3043</v>
      </c>
      <c r="V23" s="60">
        <v>3043</v>
      </c>
    </row>
    <row r="24" spans="1:22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18">
        <v>18425</v>
      </c>
      <c r="I24" s="18">
        <v>4654</v>
      </c>
      <c r="J24" s="18">
        <v>4590</v>
      </c>
      <c r="K24" s="18">
        <v>4590</v>
      </c>
      <c r="L24" s="18">
        <v>4591</v>
      </c>
      <c r="M24" s="52">
        <v>1522</v>
      </c>
      <c r="N24" s="52">
        <v>384</v>
      </c>
      <c r="O24" s="52">
        <v>379</v>
      </c>
      <c r="P24" s="52">
        <v>379</v>
      </c>
      <c r="Q24" s="52">
        <v>380</v>
      </c>
      <c r="R24" s="60">
        <v>16903</v>
      </c>
      <c r="S24" s="60">
        <v>4270</v>
      </c>
      <c r="T24" s="60">
        <v>4211</v>
      </c>
      <c r="U24" s="60">
        <v>4211</v>
      </c>
      <c r="V24" s="60">
        <v>4211</v>
      </c>
    </row>
    <row r="25" spans="1:22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18">
        <v>7050</v>
      </c>
      <c r="I25" s="18">
        <v>1763</v>
      </c>
      <c r="J25" s="18">
        <v>1763</v>
      </c>
      <c r="K25" s="18">
        <v>1763</v>
      </c>
      <c r="L25" s="18">
        <v>1761</v>
      </c>
      <c r="M25" s="52">
        <v>665</v>
      </c>
      <c r="N25" s="52">
        <v>166</v>
      </c>
      <c r="O25" s="52">
        <v>166</v>
      </c>
      <c r="P25" s="52">
        <v>166</v>
      </c>
      <c r="Q25" s="52">
        <v>167</v>
      </c>
      <c r="R25" s="60">
        <v>6385</v>
      </c>
      <c r="S25" s="60">
        <v>1597</v>
      </c>
      <c r="T25" s="60">
        <v>1597</v>
      </c>
      <c r="U25" s="60">
        <v>1597</v>
      </c>
      <c r="V25" s="60">
        <v>1594</v>
      </c>
    </row>
    <row r="26" spans="1:22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>
        <v>24490</v>
      </c>
      <c r="H26" s="18">
        <v>30521</v>
      </c>
      <c r="I26" s="18">
        <v>7630</v>
      </c>
      <c r="J26" s="18">
        <v>7630</v>
      </c>
      <c r="K26" s="18">
        <v>7630</v>
      </c>
      <c r="L26" s="18">
        <v>7631</v>
      </c>
      <c r="M26" s="52">
        <v>12356</v>
      </c>
      <c r="N26" s="52">
        <v>3089</v>
      </c>
      <c r="O26" s="52">
        <v>3089</v>
      </c>
      <c r="P26" s="52">
        <v>3089</v>
      </c>
      <c r="Q26" s="52">
        <v>3089</v>
      </c>
      <c r="R26" s="60">
        <v>18165</v>
      </c>
      <c r="S26" s="60">
        <v>4541</v>
      </c>
      <c r="T26" s="60">
        <v>4541</v>
      </c>
      <c r="U26" s="60">
        <v>4541</v>
      </c>
      <c r="V26" s="60">
        <v>4542</v>
      </c>
    </row>
    <row r="27" spans="1:22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18">
        <v>19346</v>
      </c>
      <c r="I27" s="18">
        <v>4837</v>
      </c>
      <c r="J27" s="18">
        <v>4837</v>
      </c>
      <c r="K27" s="18">
        <v>4837</v>
      </c>
      <c r="L27" s="18">
        <v>4835</v>
      </c>
      <c r="M27" s="52">
        <v>1674</v>
      </c>
      <c r="N27" s="52">
        <v>419</v>
      </c>
      <c r="O27" s="52">
        <v>419</v>
      </c>
      <c r="P27" s="52">
        <v>419</v>
      </c>
      <c r="Q27" s="52">
        <v>417</v>
      </c>
      <c r="R27" s="60">
        <v>17672</v>
      </c>
      <c r="S27" s="60">
        <v>4418</v>
      </c>
      <c r="T27" s="60">
        <v>4418</v>
      </c>
      <c r="U27" s="60">
        <v>4418</v>
      </c>
      <c r="V27" s="60">
        <v>4418</v>
      </c>
    </row>
    <row r="28" spans="1:22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18">
        <v>32317</v>
      </c>
      <c r="I28" s="18">
        <v>8079</v>
      </c>
      <c r="J28" s="18">
        <v>8079</v>
      </c>
      <c r="K28" s="18">
        <v>8079</v>
      </c>
      <c r="L28" s="18">
        <v>8080</v>
      </c>
      <c r="M28" s="52">
        <v>5780</v>
      </c>
      <c r="N28" s="52">
        <v>1445</v>
      </c>
      <c r="O28" s="52">
        <v>1445</v>
      </c>
      <c r="P28" s="52">
        <v>1445</v>
      </c>
      <c r="Q28" s="52">
        <v>1445</v>
      </c>
      <c r="R28" s="60">
        <v>26537</v>
      </c>
      <c r="S28" s="60">
        <v>6634</v>
      </c>
      <c r="T28" s="60">
        <v>6634</v>
      </c>
      <c r="U28" s="60">
        <v>6634</v>
      </c>
      <c r="V28" s="60">
        <v>6635</v>
      </c>
    </row>
    <row r="29" spans="1:22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18">
        <v>23502</v>
      </c>
      <c r="I29" s="18">
        <v>5876</v>
      </c>
      <c r="J29" s="18">
        <v>5876</v>
      </c>
      <c r="K29" s="18">
        <v>5876</v>
      </c>
      <c r="L29" s="18">
        <v>5874</v>
      </c>
      <c r="M29" s="52">
        <v>1641</v>
      </c>
      <c r="N29" s="52">
        <v>410</v>
      </c>
      <c r="O29" s="52">
        <v>410</v>
      </c>
      <c r="P29" s="52">
        <v>410</v>
      </c>
      <c r="Q29" s="52">
        <v>411</v>
      </c>
      <c r="R29" s="60">
        <v>21861</v>
      </c>
      <c r="S29" s="60">
        <v>5466</v>
      </c>
      <c r="T29" s="60">
        <v>5466</v>
      </c>
      <c r="U29" s="60">
        <v>5466</v>
      </c>
      <c r="V29" s="60">
        <v>5463</v>
      </c>
    </row>
    <row r="30" spans="1:22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18">
        <v>23090</v>
      </c>
      <c r="I30" s="18">
        <v>5773</v>
      </c>
      <c r="J30" s="18">
        <v>5773</v>
      </c>
      <c r="K30" s="18">
        <v>5773</v>
      </c>
      <c r="L30" s="18">
        <v>5771</v>
      </c>
      <c r="M30" s="52">
        <v>2978</v>
      </c>
      <c r="N30" s="52">
        <v>745</v>
      </c>
      <c r="O30" s="52">
        <v>745</v>
      </c>
      <c r="P30" s="52">
        <v>745</v>
      </c>
      <c r="Q30" s="52">
        <v>743</v>
      </c>
      <c r="R30" s="60">
        <v>20112</v>
      </c>
      <c r="S30" s="60">
        <v>5028</v>
      </c>
      <c r="T30" s="60">
        <v>5028</v>
      </c>
      <c r="U30" s="60">
        <v>5028</v>
      </c>
      <c r="V30" s="60">
        <v>5028</v>
      </c>
    </row>
    <row r="31" spans="1:22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0"/>
      <c r="H31" s="18">
        <v>53042</v>
      </c>
      <c r="I31" s="18">
        <v>14275</v>
      </c>
      <c r="J31" s="18">
        <v>12922</v>
      </c>
      <c r="K31" s="18">
        <v>12922</v>
      </c>
      <c r="L31" s="18">
        <v>12923</v>
      </c>
      <c r="M31" s="52">
        <v>28469</v>
      </c>
      <c r="N31" s="52">
        <v>7662</v>
      </c>
      <c r="O31" s="52">
        <v>6936</v>
      </c>
      <c r="P31" s="52">
        <v>6936</v>
      </c>
      <c r="Q31" s="52">
        <v>6935</v>
      </c>
      <c r="R31" s="60">
        <v>24573</v>
      </c>
      <c r="S31" s="60">
        <v>6613</v>
      </c>
      <c r="T31" s="60">
        <v>5986</v>
      </c>
      <c r="U31" s="60">
        <v>5986</v>
      </c>
      <c r="V31" s="60">
        <v>5988</v>
      </c>
    </row>
    <row r="32" spans="1:22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0"/>
      <c r="H32" s="18">
        <v>11338</v>
      </c>
      <c r="I32" s="18">
        <v>2835</v>
      </c>
      <c r="J32" s="18">
        <v>2835</v>
      </c>
      <c r="K32" s="18">
        <v>2835</v>
      </c>
      <c r="L32" s="18">
        <v>2833</v>
      </c>
      <c r="M32" s="52">
        <v>6085</v>
      </c>
      <c r="N32" s="52">
        <v>1521</v>
      </c>
      <c r="O32" s="52">
        <v>1521</v>
      </c>
      <c r="P32" s="52">
        <v>1521</v>
      </c>
      <c r="Q32" s="52">
        <v>1522</v>
      </c>
      <c r="R32" s="60">
        <v>5253</v>
      </c>
      <c r="S32" s="60">
        <v>1314</v>
      </c>
      <c r="T32" s="60">
        <v>1314</v>
      </c>
      <c r="U32" s="60">
        <v>1314</v>
      </c>
      <c r="V32" s="60">
        <v>1311</v>
      </c>
    </row>
    <row r="33" spans="1:22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0"/>
      <c r="H33" s="18">
        <v>19749</v>
      </c>
      <c r="I33" s="18">
        <v>4937</v>
      </c>
      <c r="J33" s="18">
        <v>4937</v>
      </c>
      <c r="K33" s="18">
        <v>4937</v>
      </c>
      <c r="L33" s="18">
        <v>4938</v>
      </c>
      <c r="M33" s="52">
        <v>10600</v>
      </c>
      <c r="N33" s="52">
        <v>2650</v>
      </c>
      <c r="O33" s="52">
        <v>2650</v>
      </c>
      <c r="P33" s="52">
        <v>2650</v>
      </c>
      <c r="Q33" s="52">
        <v>2650</v>
      </c>
      <c r="R33" s="60">
        <v>9149</v>
      </c>
      <c r="S33" s="60">
        <v>2287</v>
      </c>
      <c r="T33" s="60">
        <v>2287</v>
      </c>
      <c r="U33" s="60">
        <v>2287</v>
      </c>
      <c r="V33" s="60">
        <v>2288</v>
      </c>
    </row>
    <row r="34" spans="1:22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0"/>
      <c r="H34" s="18">
        <v>6430</v>
      </c>
      <c r="I34" s="18">
        <v>1608</v>
      </c>
      <c r="J34" s="18">
        <v>1608</v>
      </c>
      <c r="K34" s="18">
        <v>1608</v>
      </c>
      <c r="L34" s="18">
        <v>1606</v>
      </c>
      <c r="M34" s="52">
        <v>3451</v>
      </c>
      <c r="N34" s="52">
        <v>863</v>
      </c>
      <c r="O34" s="52">
        <v>863</v>
      </c>
      <c r="P34" s="52">
        <v>863</v>
      </c>
      <c r="Q34" s="52">
        <v>862</v>
      </c>
      <c r="R34" s="60">
        <v>2979</v>
      </c>
      <c r="S34" s="60">
        <v>745</v>
      </c>
      <c r="T34" s="60">
        <v>745</v>
      </c>
      <c r="U34" s="60">
        <v>745</v>
      </c>
      <c r="V34" s="60">
        <v>744</v>
      </c>
    </row>
    <row r="35" spans="1:22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0"/>
      <c r="H35" s="18">
        <v>15179</v>
      </c>
      <c r="I35" s="18">
        <v>3795</v>
      </c>
      <c r="J35" s="18">
        <v>3795</v>
      </c>
      <c r="K35" s="18">
        <v>3795</v>
      </c>
      <c r="L35" s="18">
        <v>3794</v>
      </c>
      <c r="M35" s="52">
        <v>8147</v>
      </c>
      <c r="N35" s="52">
        <v>2037</v>
      </c>
      <c r="O35" s="52">
        <v>2037</v>
      </c>
      <c r="P35" s="52">
        <v>2037</v>
      </c>
      <c r="Q35" s="52">
        <v>2036</v>
      </c>
      <c r="R35" s="60">
        <v>7032</v>
      </c>
      <c r="S35" s="60">
        <v>1758</v>
      </c>
      <c r="T35" s="60">
        <v>1758</v>
      </c>
      <c r="U35" s="60">
        <v>1758</v>
      </c>
      <c r="V35" s="60">
        <v>1758</v>
      </c>
    </row>
    <row r="36" spans="1:22" ht="45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0"/>
      <c r="H36" s="18">
        <v>320</v>
      </c>
      <c r="I36" s="18">
        <v>80</v>
      </c>
      <c r="J36" s="18">
        <v>80</v>
      </c>
      <c r="K36" s="18">
        <v>80</v>
      </c>
      <c r="L36" s="18">
        <v>80</v>
      </c>
      <c r="M36" s="52">
        <v>172</v>
      </c>
      <c r="N36" s="52">
        <v>43</v>
      </c>
      <c r="O36" s="52">
        <v>43</v>
      </c>
      <c r="P36" s="52">
        <v>43</v>
      </c>
      <c r="Q36" s="52">
        <v>43</v>
      </c>
      <c r="R36" s="60">
        <v>148</v>
      </c>
      <c r="S36" s="60">
        <v>37</v>
      </c>
      <c r="T36" s="60">
        <v>37</v>
      </c>
      <c r="U36" s="60">
        <v>37</v>
      </c>
      <c r="V36" s="60">
        <v>37</v>
      </c>
    </row>
    <row r="37" spans="1:22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0"/>
      <c r="H37" s="18">
        <v>32361</v>
      </c>
      <c r="I37" s="18">
        <v>8090</v>
      </c>
      <c r="J37" s="18">
        <v>8090</v>
      </c>
      <c r="K37" s="18">
        <v>8090</v>
      </c>
      <c r="L37" s="18">
        <v>8091</v>
      </c>
      <c r="M37" s="52">
        <v>17369</v>
      </c>
      <c r="N37" s="52">
        <v>4342</v>
      </c>
      <c r="O37" s="52">
        <v>4342</v>
      </c>
      <c r="P37" s="52">
        <v>4342</v>
      </c>
      <c r="Q37" s="52">
        <v>4343</v>
      </c>
      <c r="R37" s="60">
        <v>14992</v>
      </c>
      <c r="S37" s="60">
        <v>3748</v>
      </c>
      <c r="T37" s="60">
        <v>3748</v>
      </c>
      <c r="U37" s="60">
        <v>3748</v>
      </c>
      <c r="V37" s="60">
        <v>3748</v>
      </c>
    </row>
    <row r="38" spans="1:22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0"/>
      <c r="H38" s="18">
        <v>1024</v>
      </c>
      <c r="I38" s="18">
        <v>256</v>
      </c>
      <c r="J38" s="18">
        <v>256</v>
      </c>
      <c r="K38" s="18">
        <v>256</v>
      </c>
      <c r="L38" s="18">
        <v>256</v>
      </c>
      <c r="M38" s="52">
        <v>550</v>
      </c>
      <c r="N38" s="52">
        <v>138</v>
      </c>
      <c r="O38" s="52">
        <v>138</v>
      </c>
      <c r="P38" s="52">
        <v>138</v>
      </c>
      <c r="Q38" s="52">
        <v>136</v>
      </c>
      <c r="R38" s="60">
        <v>474</v>
      </c>
      <c r="S38" s="60">
        <v>118</v>
      </c>
      <c r="T38" s="60">
        <v>118</v>
      </c>
      <c r="U38" s="60">
        <v>118</v>
      </c>
      <c r="V38" s="60">
        <v>120</v>
      </c>
    </row>
    <row r="39" spans="1:22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ref="E39:E70" si="2">C39/(C39+D39)</f>
        <v>0.53672975122006972</v>
      </c>
      <c r="F39" s="71">
        <f t="shared" ref="F39:F70" si="3">1-E39</f>
        <v>0.46327024877993028</v>
      </c>
      <c r="G39" s="10"/>
      <c r="H39" s="18">
        <v>23887</v>
      </c>
      <c r="I39" s="18">
        <v>5972</v>
      </c>
      <c r="J39" s="18">
        <v>5972</v>
      </c>
      <c r="K39" s="18">
        <v>5972</v>
      </c>
      <c r="L39" s="18">
        <v>5971</v>
      </c>
      <c r="M39" s="52">
        <v>12821</v>
      </c>
      <c r="N39" s="52">
        <v>3205</v>
      </c>
      <c r="O39" s="52">
        <v>3205</v>
      </c>
      <c r="P39" s="52">
        <v>3205</v>
      </c>
      <c r="Q39" s="52">
        <v>3206</v>
      </c>
      <c r="R39" s="60">
        <v>11066</v>
      </c>
      <c r="S39" s="60">
        <v>2767</v>
      </c>
      <c r="T39" s="60">
        <v>2767</v>
      </c>
      <c r="U39" s="60">
        <v>2767</v>
      </c>
      <c r="V39" s="60">
        <v>2765</v>
      </c>
    </row>
    <row r="40" spans="1:22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2"/>
        <v>0.53672975122006972</v>
      </c>
      <c r="F40" s="71">
        <f t="shared" si="3"/>
        <v>0.46327024877993028</v>
      </c>
      <c r="G40" s="10"/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</row>
    <row r="41" spans="1:22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2"/>
        <v>0.53672975122006972</v>
      </c>
      <c r="F41" s="71">
        <f t="shared" si="3"/>
        <v>0.46327024877993028</v>
      </c>
      <c r="G41" s="10"/>
      <c r="H41" s="18">
        <v>9720</v>
      </c>
      <c r="I41" s="18">
        <v>2430</v>
      </c>
      <c r="J41" s="18">
        <v>2430</v>
      </c>
      <c r="K41" s="18">
        <v>2430</v>
      </c>
      <c r="L41" s="18">
        <v>2430</v>
      </c>
      <c r="M41" s="52">
        <v>5217</v>
      </c>
      <c r="N41" s="52">
        <v>1304</v>
      </c>
      <c r="O41" s="52">
        <v>1304</v>
      </c>
      <c r="P41" s="52">
        <v>1304</v>
      </c>
      <c r="Q41" s="52">
        <v>1305</v>
      </c>
      <c r="R41" s="60">
        <v>4503</v>
      </c>
      <c r="S41" s="60">
        <v>1126</v>
      </c>
      <c r="T41" s="60">
        <v>1126</v>
      </c>
      <c r="U41" s="60">
        <v>1126</v>
      </c>
      <c r="V41" s="60">
        <v>1125</v>
      </c>
    </row>
    <row r="42" spans="1:22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2"/>
        <v>0.53672975122006972</v>
      </c>
      <c r="F42" s="71">
        <f t="shared" si="3"/>
        <v>0.46327024877993028</v>
      </c>
      <c r="G42" s="10"/>
      <c r="H42" s="18">
        <v>8000</v>
      </c>
      <c r="I42" s="18">
        <v>2000</v>
      </c>
      <c r="J42" s="18">
        <v>2000</v>
      </c>
      <c r="K42" s="18">
        <v>2000</v>
      </c>
      <c r="L42" s="18">
        <v>2000</v>
      </c>
      <c r="M42" s="52">
        <v>4294</v>
      </c>
      <c r="N42" s="52">
        <v>1074</v>
      </c>
      <c r="O42" s="52">
        <v>1074</v>
      </c>
      <c r="P42" s="52">
        <v>1074</v>
      </c>
      <c r="Q42" s="52">
        <v>1072</v>
      </c>
      <c r="R42" s="60">
        <v>3706</v>
      </c>
      <c r="S42" s="60">
        <v>926</v>
      </c>
      <c r="T42" s="60">
        <v>926</v>
      </c>
      <c r="U42" s="60">
        <v>926</v>
      </c>
      <c r="V42" s="60">
        <v>928</v>
      </c>
    </row>
    <row r="43" spans="1:22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2"/>
        <v>0.74116272275781481</v>
      </c>
      <c r="F43" s="71">
        <f t="shared" si="3"/>
        <v>0.25883727724218519</v>
      </c>
      <c r="G43" s="10">
        <v>28304</v>
      </c>
      <c r="H43" s="18">
        <v>35275</v>
      </c>
      <c r="I43" s="18">
        <v>8819</v>
      </c>
      <c r="J43" s="18">
        <v>8819</v>
      </c>
      <c r="K43" s="18">
        <v>8819</v>
      </c>
      <c r="L43" s="18">
        <v>8818</v>
      </c>
      <c r="M43" s="52">
        <v>26145</v>
      </c>
      <c r="N43" s="52">
        <v>6536</v>
      </c>
      <c r="O43" s="52">
        <v>6536</v>
      </c>
      <c r="P43" s="52">
        <v>6536</v>
      </c>
      <c r="Q43" s="52">
        <v>6537</v>
      </c>
      <c r="R43" s="60">
        <v>9130</v>
      </c>
      <c r="S43" s="60">
        <v>2283</v>
      </c>
      <c r="T43" s="60">
        <v>2283</v>
      </c>
      <c r="U43" s="60">
        <v>2283</v>
      </c>
      <c r="V43" s="60">
        <v>2281</v>
      </c>
    </row>
    <row r="44" spans="1:22" ht="15.75" x14ac:dyDescent="0.25">
      <c r="A44" s="52">
        <v>38</v>
      </c>
      <c r="B44" s="7" t="s">
        <v>32</v>
      </c>
      <c r="C44" s="72">
        <v>60194</v>
      </c>
      <c r="D44" s="71">
        <v>10332</v>
      </c>
      <c r="E44" s="71">
        <f t="shared" si="2"/>
        <v>0.85350083657091003</v>
      </c>
      <c r="F44" s="71">
        <f t="shared" si="3"/>
        <v>0.14649916342908997</v>
      </c>
      <c r="G44" s="10">
        <v>70734</v>
      </c>
      <c r="H44" s="18">
        <v>141468</v>
      </c>
      <c r="I44" s="18">
        <v>35367</v>
      </c>
      <c r="J44" s="18">
        <v>35367</v>
      </c>
      <c r="K44" s="18">
        <v>35367</v>
      </c>
      <c r="L44" s="18">
        <v>35367</v>
      </c>
      <c r="M44" s="52">
        <v>120743</v>
      </c>
      <c r="N44" s="52">
        <v>30186</v>
      </c>
      <c r="O44" s="52">
        <v>30186</v>
      </c>
      <c r="P44" s="52">
        <v>30186</v>
      </c>
      <c r="Q44" s="52">
        <v>30185</v>
      </c>
      <c r="R44" s="60">
        <v>20725</v>
      </c>
      <c r="S44" s="60">
        <v>5181</v>
      </c>
      <c r="T44" s="60">
        <v>5181</v>
      </c>
      <c r="U44" s="60">
        <v>5181</v>
      </c>
      <c r="V44" s="60">
        <v>5182</v>
      </c>
    </row>
    <row r="45" spans="1:22" ht="15.75" x14ac:dyDescent="0.25">
      <c r="A45" s="52">
        <v>39</v>
      </c>
      <c r="B45" s="7" t="s">
        <v>33</v>
      </c>
      <c r="C45" s="72">
        <v>94360</v>
      </c>
      <c r="D45" s="71">
        <v>17577</v>
      </c>
      <c r="E45" s="71">
        <f t="shared" si="2"/>
        <v>0.84297417297229693</v>
      </c>
      <c r="F45" s="71">
        <f t="shared" si="3"/>
        <v>0.15702582702770307</v>
      </c>
      <c r="G45" s="10">
        <v>111894</v>
      </c>
      <c r="H45" s="18">
        <v>139451</v>
      </c>
      <c r="I45" s="18">
        <v>34863</v>
      </c>
      <c r="J45" s="18">
        <v>34863</v>
      </c>
      <c r="K45" s="18">
        <v>34863</v>
      </c>
      <c r="L45" s="18">
        <v>34862</v>
      </c>
      <c r="M45" s="52">
        <v>117554</v>
      </c>
      <c r="N45" s="52">
        <v>29389</v>
      </c>
      <c r="O45" s="52">
        <v>29389</v>
      </c>
      <c r="P45" s="52">
        <v>29389</v>
      </c>
      <c r="Q45" s="52">
        <v>29387</v>
      </c>
      <c r="R45" s="60">
        <v>21897</v>
      </c>
      <c r="S45" s="60">
        <v>5474</v>
      </c>
      <c r="T45" s="60">
        <v>5474</v>
      </c>
      <c r="U45" s="60">
        <v>5474</v>
      </c>
      <c r="V45" s="60">
        <v>5475</v>
      </c>
    </row>
    <row r="46" spans="1:22" ht="15.75" x14ac:dyDescent="0.25">
      <c r="A46" s="52">
        <v>40</v>
      </c>
      <c r="B46" s="7" t="s">
        <v>34</v>
      </c>
      <c r="C46" s="72">
        <v>92101</v>
      </c>
      <c r="D46" s="71">
        <v>20950</v>
      </c>
      <c r="E46" s="71">
        <f t="shared" si="2"/>
        <v>0.81468540747096441</v>
      </c>
      <c r="F46" s="71">
        <f t="shared" si="3"/>
        <v>0.18531459252903559</v>
      </c>
      <c r="G46" s="10">
        <v>115425</v>
      </c>
      <c r="H46" s="18">
        <v>143852</v>
      </c>
      <c r="I46" s="18">
        <v>35963</v>
      </c>
      <c r="J46" s="18">
        <v>35963</v>
      </c>
      <c r="K46" s="18">
        <v>35963</v>
      </c>
      <c r="L46" s="18">
        <v>35963</v>
      </c>
      <c r="M46" s="52">
        <v>117194</v>
      </c>
      <c r="N46" s="52">
        <v>29299</v>
      </c>
      <c r="O46" s="52">
        <v>29299</v>
      </c>
      <c r="P46" s="52">
        <v>29299</v>
      </c>
      <c r="Q46" s="52">
        <v>29297</v>
      </c>
      <c r="R46" s="60">
        <v>26658</v>
      </c>
      <c r="S46" s="60">
        <v>6664</v>
      </c>
      <c r="T46" s="60">
        <v>6664</v>
      </c>
      <c r="U46" s="60">
        <v>6664</v>
      </c>
      <c r="V46" s="60">
        <v>6666</v>
      </c>
    </row>
    <row r="47" spans="1:22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2"/>
        <v>0.53672975122006972</v>
      </c>
      <c r="F47" s="71">
        <f t="shared" si="3"/>
        <v>0.46327024877993028</v>
      </c>
      <c r="G47" s="10"/>
      <c r="H47" s="18">
        <v>27891</v>
      </c>
      <c r="I47" s="18">
        <v>6973</v>
      </c>
      <c r="J47" s="18">
        <v>6973</v>
      </c>
      <c r="K47" s="18">
        <v>6973</v>
      </c>
      <c r="L47" s="18">
        <v>6972</v>
      </c>
      <c r="M47" s="52">
        <v>14970</v>
      </c>
      <c r="N47" s="52">
        <v>3743</v>
      </c>
      <c r="O47" s="52">
        <v>3743</v>
      </c>
      <c r="P47" s="52">
        <v>3743</v>
      </c>
      <c r="Q47" s="52">
        <v>3741</v>
      </c>
      <c r="R47" s="60">
        <v>12921</v>
      </c>
      <c r="S47" s="60">
        <v>3230</v>
      </c>
      <c r="T47" s="60">
        <v>3230</v>
      </c>
      <c r="U47" s="60">
        <v>3230</v>
      </c>
      <c r="V47" s="60">
        <v>3231</v>
      </c>
    </row>
    <row r="48" spans="1:22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2"/>
        <v>0.53672975122006972</v>
      </c>
      <c r="F48" s="71">
        <f t="shared" si="3"/>
        <v>0.46327024877993028</v>
      </c>
      <c r="G48" s="11"/>
      <c r="H48" s="18">
        <v>80173</v>
      </c>
      <c r="I48" s="18">
        <v>20043</v>
      </c>
      <c r="J48" s="18">
        <v>20043</v>
      </c>
      <c r="K48" s="18">
        <v>20043</v>
      </c>
      <c r="L48" s="18">
        <v>20044</v>
      </c>
      <c r="M48" s="52">
        <v>43031</v>
      </c>
      <c r="N48" s="52">
        <v>10758</v>
      </c>
      <c r="O48" s="52">
        <v>10758</v>
      </c>
      <c r="P48" s="52">
        <v>10758</v>
      </c>
      <c r="Q48" s="52">
        <v>10757</v>
      </c>
      <c r="R48" s="60">
        <v>37142</v>
      </c>
      <c r="S48" s="60">
        <v>9285</v>
      </c>
      <c r="T48" s="60">
        <v>9285</v>
      </c>
      <c r="U48" s="60">
        <v>9285</v>
      </c>
      <c r="V48" s="60">
        <v>9287</v>
      </c>
    </row>
    <row r="49" spans="1:22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2"/>
        <v>0.43382559774964841</v>
      </c>
      <c r="F49" s="71">
        <f t="shared" si="3"/>
        <v>0.56617440225035165</v>
      </c>
      <c r="G49" s="11">
        <v>14313</v>
      </c>
      <c r="H49" s="18">
        <v>28626</v>
      </c>
      <c r="I49" s="18">
        <v>7157</v>
      </c>
      <c r="J49" s="18">
        <v>7157</v>
      </c>
      <c r="K49" s="18">
        <v>7157</v>
      </c>
      <c r="L49" s="18">
        <v>7155</v>
      </c>
      <c r="M49" s="52">
        <v>12419</v>
      </c>
      <c r="N49" s="52">
        <v>3105</v>
      </c>
      <c r="O49" s="52">
        <v>3105</v>
      </c>
      <c r="P49" s="52">
        <v>3105</v>
      </c>
      <c r="Q49" s="52">
        <v>3104</v>
      </c>
      <c r="R49" s="60">
        <v>16207</v>
      </c>
      <c r="S49" s="60">
        <v>4052</v>
      </c>
      <c r="T49" s="60">
        <v>4052</v>
      </c>
      <c r="U49" s="60">
        <v>4052</v>
      </c>
      <c r="V49" s="60">
        <v>4051</v>
      </c>
    </row>
    <row r="50" spans="1:22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2"/>
        <v>0.44104957786290772</v>
      </c>
      <c r="F50" s="71">
        <f t="shared" si="3"/>
        <v>0.55895042213709223</v>
      </c>
      <c r="G50" s="11"/>
      <c r="H50" s="18">
        <v>6600</v>
      </c>
      <c r="I50" s="18">
        <v>1650</v>
      </c>
      <c r="J50" s="18">
        <v>1650</v>
      </c>
      <c r="K50" s="18">
        <v>1650</v>
      </c>
      <c r="L50" s="18">
        <v>1650</v>
      </c>
      <c r="M50" s="52">
        <v>2911</v>
      </c>
      <c r="N50" s="52">
        <v>728</v>
      </c>
      <c r="O50" s="52">
        <v>728</v>
      </c>
      <c r="P50" s="52">
        <v>728</v>
      </c>
      <c r="Q50" s="52">
        <v>727</v>
      </c>
      <c r="R50" s="60">
        <v>3689</v>
      </c>
      <c r="S50" s="60">
        <v>922</v>
      </c>
      <c r="T50" s="60">
        <v>922</v>
      </c>
      <c r="U50" s="60">
        <v>922</v>
      </c>
      <c r="V50" s="60">
        <v>923</v>
      </c>
    </row>
    <row r="51" spans="1:22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2"/>
        <v>0.44104957786290772</v>
      </c>
      <c r="F51" s="71">
        <f t="shared" si="3"/>
        <v>0.55895042213709223</v>
      </c>
      <c r="G51" s="11">
        <v>54348</v>
      </c>
      <c r="H51" s="18">
        <v>67732</v>
      </c>
      <c r="I51" s="18">
        <v>18009</v>
      </c>
      <c r="J51" s="18">
        <v>16574</v>
      </c>
      <c r="K51" s="18">
        <v>16574</v>
      </c>
      <c r="L51" s="18">
        <v>16575</v>
      </c>
      <c r="M51" s="52">
        <v>29873</v>
      </c>
      <c r="N51" s="52">
        <v>7943</v>
      </c>
      <c r="O51" s="52">
        <v>7310</v>
      </c>
      <c r="P51" s="52">
        <v>7310</v>
      </c>
      <c r="Q51" s="52">
        <v>7310</v>
      </c>
      <c r="R51" s="60">
        <v>37859</v>
      </c>
      <c r="S51" s="60">
        <v>10066</v>
      </c>
      <c r="T51" s="60">
        <v>9264</v>
      </c>
      <c r="U51" s="60">
        <v>9264</v>
      </c>
      <c r="V51" s="60">
        <v>9265</v>
      </c>
    </row>
    <row r="52" spans="1:22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2"/>
        <v>0.85633633633633632</v>
      </c>
      <c r="F52" s="71">
        <f t="shared" si="3"/>
        <v>0.14366366366366368</v>
      </c>
      <c r="G52" s="11">
        <v>8679</v>
      </c>
      <c r="H52" s="18">
        <v>54886</v>
      </c>
      <c r="I52" s="18">
        <v>13722</v>
      </c>
      <c r="J52" s="18">
        <v>13722</v>
      </c>
      <c r="K52" s="18">
        <v>13722</v>
      </c>
      <c r="L52" s="18">
        <v>13720</v>
      </c>
      <c r="M52" s="52">
        <v>47001</v>
      </c>
      <c r="N52" s="52">
        <v>11750</v>
      </c>
      <c r="O52" s="52">
        <v>11750</v>
      </c>
      <c r="P52" s="52">
        <v>11750</v>
      </c>
      <c r="Q52" s="52">
        <v>11751</v>
      </c>
      <c r="R52" s="60">
        <v>7885</v>
      </c>
      <c r="S52" s="60">
        <v>1972</v>
      </c>
      <c r="T52" s="60">
        <v>1972</v>
      </c>
      <c r="U52" s="60">
        <v>1972</v>
      </c>
      <c r="V52" s="60">
        <v>1969</v>
      </c>
    </row>
    <row r="53" spans="1:22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2"/>
        <v>0.53672975122006972</v>
      </c>
      <c r="F53" s="71">
        <f t="shared" si="3"/>
        <v>0.46327024877993028</v>
      </c>
      <c r="G53" s="11"/>
      <c r="H53" s="18">
        <v>4165</v>
      </c>
      <c r="I53" s="18">
        <v>1041</v>
      </c>
      <c r="J53" s="18">
        <v>1041</v>
      </c>
      <c r="K53" s="18">
        <v>1041</v>
      </c>
      <c r="L53" s="18">
        <v>1042</v>
      </c>
      <c r="M53" s="52">
        <v>2235</v>
      </c>
      <c r="N53" s="52">
        <v>559</v>
      </c>
      <c r="O53" s="52">
        <v>559</v>
      </c>
      <c r="P53" s="52">
        <v>559</v>
      </c>
      <c r="Q53" s="52">
        <v>558</v>
      </c>
      <c r="R53" s="60">
        <v>1930</v>
      </c>
      <c r="S53" s="60">
        <v>482</v>
      </c>
      <c r="T53" s="60">
        <v>482</v>
      </c>
      <c r="U53" s="60">
        <v>482</v>
      </c>
      <c r="V53" s="60">
        <v>484</v>
      </c>
    </row>
    <row r="54" spans="1:22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2"/>
        <v>0.53672975122006972</v>
      </c>
      <c r="F54" s="71">
        <f t="shared" si="3"/>
        <v>0.46327024877993028</v>
      </c>
      <c r="G54" s="11"/>
      <c r="H54" s="18">
        <v>6288</v>
      </c>
      <c r="I54" s="18">
        <v>1572</v>
      </c>
      <c r="J54" s="18">
        <v>1572</v>
      </c>
      <c r="K54" s="18">
        <v>1572</v>
      </c>
      <c r="L54" s="18">
        <v>1572</v>
      </c>
      <c r="M54" s="52">
        <v>3375</v>
      </c>
      <c r="N54" s="52">
        <v>844</v>
      </c>
      <c r="O54" s="52">
        <v>844</v>
      </c>
      <c r="P54" s="52">
        <v>844</v>
      </c>
      <c r="Q54" s="52">
        <v>843</v>
      </c>
      <c r="R54" s="60">
        <v>2913</v>
      </c>
      <c r="S54" s="60">
        <v>728</v>
      </c>
      <c r="T54" s="60">
        <v>728</v>
      </c>
      <c r="U54" s="60">
        <v>728</v>
      </c>
      <c r="V54" s="60">
        <v>729</v>
      </c>
    </row>
    <row r="55" spans="1:22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2"/>
        <v>0.53672975122006972</v>
      </c>
      <c r="F55" s="71">
        <f t="shared" si="3"/>
        <v>0.46327024877993028</v>
      </c>
      <c r="G55" s="11"/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</row>
    <row r="56" spans="1:22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2"/>
        <v>0.53672975122006972</v>
      </c>
      <c r="F56" s="71">
        <f t="shared" si="3"/>
        <v>0.46327024877993028</v>
      </c>
      <c r="G56" s="11"/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</row>
    <row r="57" spans="1:22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2"/>
        <v>0.53672975122006972</v>
      </c>
      <c r="F57" s="71">
        <f t="shared" si="3"/>
        <v>0.46327024877993028</v>
      </c>
      <c r="G57" s="11"/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</row>
    <row r="58" spans="1:22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2"/>
        <v>0.53672975122006972</v>
      </c>
      <c r="F58" s="71">
        <f t="shared" si="3"/>
        <v>0.46327024877993028</v>
      </c>
      <c r="G58" s="11"/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</row>
    <row r="59" spans="1:22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2"/>
        <v>0.53672975122006972</v>
      </c>
      <c r="F59" s="71">
        <f t="shared" si="3"/>
        <v>0.46327024877993028</v>
      </c>
      <c r="G59" s="11"/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</row>
    <row r="60" spans="1:22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2"/>
        <v>0.53672975122006972</v>
      </c>
      <c r="F60" s="71">
        <f t="shared" si="3"/>
        <v>0.46327024877993028</v>
      </c>
      <c r="G60" s="121"/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</row>
    <row r="61" spans="1:22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2"/>
        <v>0.53672975122006972</v>
      </c>
      <c r="F61" s="71">
        <f t="shared" si="3"/>
        <v>0.46327024877993028</v>
      </c>
      <c r="G61" s="11"/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</row>
    <row r="62" spans="1:22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2"/>
        <v>0.53672975122006972</v>
      </c>
      <c r="F62" s="71">
        <f t="shared" si="3"/>
        <v>0.46327024877993028</v>
      </c>
      <c r="G62" s="121"/>
      <c r="H62" s="18">
        <v>500</v>
      </c>
      <c r="I62" s="18">
        <v>133</v>
      </c>
      <c r="J62" s="18">
        <v>122</v>
      </c>
      <c r="K62" s="18">
        <v>122</v>
      </c>
      <c r="L62" s="18">
        <v>123</v>
      </c>
      <c r="M62" s="52">
        <v>268</v>
      </c>
      <c r="N62" s="52">
        <v>71</v>
      </c>
      <c r="O62" s="52">
        <v>65</v>
      </c>
      <c r="P62" s="52">
        <v>65</v>
      </c>
      <c r="Q62" s="52">
        <v>67</v>
      </c>
      <c r="R62" s="60">
        <v>232</v>
      </c>
      <c r="S62" s="60">
        <v>62</v>
      </c>
      <c r="T62" s="60">
        <v>57</v>
      </c>
      <c r="U62" s="60">
        <v>57</v>
      </c>
      <c r="V62" s="60">
        <v>56</v>
      </c>
    </row>
    <row r="63" spans="1:22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2"/>
        <v>0.53672975122006972</v>
      </c>
      <c r="F63" s="71">
        <f t="shared" si="3"/>
        <v>0.46327024877993028</v>
      </c>
      <c r="G63" s="12"/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</row>
    <row r="64" spans="1:22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2"/>
        <v>0.53672975122006972</v>
      </c>
      <c r="F64" s="71">
        <f t="shared" si="3"/>
        <v>0.46327024877993028</v>
      </c>
      <c r="G64" s="12"/>
      <c r="H64" s="18">
        <v>6000</v>
      </c>
      <c r="I64" s="18">
        <v>1500</v>
      </c>
      <c r="J64" s="18">
        <v>1500</v>
      </c>
      <c r="K64" s="18">
        <v>1500</v>
      </c>
      <c r="L64" s="18">
        <v>1500</v>
      </c>
      <c r="M64" s="52">
        <v>3220</v>
      </c>
      <c r="N64" s="52">
        <v>805</v>
      </c>
      <c r="O64" s="52">
        <v>805</v>
      </c>
      <c r="P64" s="52">
        <v>805</v>
      </c>
      <c r="Q64" s="52">
        <v>805</v>
      </c>
      <c r="R64" s="60">
        <v>2780</v>
      </c>
      <c r="S64" s="60">
        <v>695</v>
      </c>
      <c r="T64" s="60">
        <v>695</v>
      </c>
      <c r="U64" s="60">
        <v>695</v>
      </c>
      <c r="V64" s="60">
        <v>695</v>
      </c>
    </row>
    <row r="65" spans="1:22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2"/>
        <v>0.53672975122006972</v>
      </c>
      <c r="F65" s="71">
        <f t="shared" si="3"/>
        <v>0.46327024877993028</v>
      </c>
      <c r="G65" s="12"/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</row>
    <row r="66" spans="1:22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2"/>
        <v>0.53672975122006972</v>
      </c>
      <c r="F66" s="71">
        <f t="shared" si="3"/>
        <v>0.46327024877993028</v>
      </c>
      <c r="G66" s="10"/>
      <c r="H66" s="18">
        <v>6899</v>
      </c>
      <c r="I66" s="18">
        <v>1725</v>
      </c>
      <c r="J66" s="18">
        <v>1725</v>
      </c>
      <c r="K66" s="18">
        <v>1725</v>
      </c>
      <c r="L66" s="18">
        <v>1724</v>
      </c>
      <c r="M66" s="52">
        <v>3703</v>
      </c>
      <c r="N66" s="52">
        <v>926</v>
      </c>
      <c r="O66" s="52">
        <v>926</v>
      </c>
      <c r="P66" s="52">
        <v>926</v>
      </c>
      <c r="Q66" s="52">
        <v>925</v>
      </c>
      <c r="R66" s="60">
        <v>3196</v>
      </c>
      <c r="S66" s="60">
        <v>799</v>
      </c>
      <c r="T66" s="60">
        <v>799</v>
      </c>
      <c r="U66" s="60">
        <v>799</v>
      </c>
      <c r="V66" s="60">
        <v>799</v>
      </c>
    </row>
    <row r="67" spans="1:22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2"/>
        <v>0.53672975122006972</v>
      </c>
      <c r="F67" s="71">
        <f t="shared" si="3"/>
        <v>0.46327024877993028</v>
      </c>
      <c r="G67" s="12"/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</row>
    <row r="68" spans="1:22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2"/>
        <v>0.53672975122006972</v>
      </c>
      <c r="F68" s="71">
        <f t="shared" si="3"/>
        <v>0.46327024877993028</v>
      </c>
      <c r="G68" s="12"/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</row>
    <row r="69" spans="1:22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2"/>
        <v>0.53672975122006972</v>
      </c>
      <c r="F69" s="71">
        <f t="shared" si="3"/>
        <v>0.46327024877993028</v>
      </c>
      <c r="G69" s="12"/>
      <c r="H69" s="18">
        <v>62</v>
      </c>
      <c r="I69" s="18">
        <v>16</v>
      </c>
      <c r="J69" s="18">
        <v>16</v>
      </c>
      <c r="K69" s="18">
        <v>16</v>
      </c>
      <c r="L69" s="18">
        <v>14</v>
      </c>
      <c r="M69" s="52">
        <v>33</v>
      </c>
      <c r="N69" s="52">
        <v>8</v>
      </c>
      <c r="O69" s="52">
        <v>8</v>
      </c>
      <c r="P69" s="52">
        <v>8</v>
      </c>
      <c r="Q69" s="52">
        <v>9</v>
      </c>
      <c r="R69" s="60">
        <v>29</v>
      </c>
      <c r="S69" s="60">
        <v>8</v>
      </c>
      <c r="T69" s="60">
        <v>8</v>
      </c>
      <c r="U69" s="60">
        <v>8</v>
      </c>
      <c r="V69" s="60">
        <v>5</v>
      </c>
    </row>
    <row r="70" spans="1:22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2"/>
        <v>0.53672975122006972</v>
      </c>
      <c r="F70" s="71">
        <f t="shared" si="3"/>
        <v>0.46327024877993028</v>
      </c>
      <c r="G70" s="12"/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</row>
    <row r="71" spans="1:22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6" si="4">C71/(C71+D71)</f>
        <v>0.53672975122006972</v>
      </c>
      <c r="F71" s="71">
        <f t="shared" ref="F71:F86" si="5">1-E71</f>
        <v>0.46327024877993028</v>
      </c>
      <c r="G71" s="12"/>
      <c r="H71" s="18">
        <v>2000</v>
      </c>
      <c r="I71" s="18">
        <v>500</v>
      </c>
      <c r="J71" s="18">
        <v>500</v>
      </c>
      <c r="K71" s="18">
        <v>500</v>
      </c>
      <c r="L71" s="18">
        <v>500</v>
      </c>
      <c r="M71" s="52">
        <v>1073</v>
      </c>
      <c r="N71" s="52">
        <v>268</v>
      </c>
      <c r="O71" s="52">
        <v>268</v>
      </c>
      <c r="P71" s="52">
        <v>268</v>
      </c>
      <c r="Q71" s="52">
        <v>269</v>
      </c>
      <c r="R71" s="60">
        <v>927</v>
      </c>
      <c r="S71" s="60">
        <v>232</v>
      </c>
      <c r="T71" s="60">
        <v>232</v>
      </c>
      <c r="U71" s="60">
        <v>232</v>
      </c>
      <c r="V71" s="60">
        <v>231</v>
      </c>
    </row>
    <row r="72" spans="1:22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4"/>
        <v>0.53672975122006972</v>
      </c>
      <c r="F72" s="71">
        <f t="shared" si="5"/>
        <v>0.46327024877993028</v>
      </c>
      <c r="G72" s="12"/>
      <c r="H72" s="18">
        <v>750</v>
      </c>
      <c r="I72" s="18">
        <v>188</v>
      </c>
      <c r="J72" s="18">
        <v>188</v>
      </c>
      <c r="K72" s="18">
        <v>188</v>
      </c>
      <c r="L72" s="18">
        <v>186</v>
      </c>
      <c r="M72" s="52">
        <v>403</v>
      </c>
      <c r="N72" s="52">
        <v>101</v>
      </c>
      <c r="O72" s="52">
        <v>101</v>
      </c>
      <c r="P72" s="52">
        <v>101</v>
      </c>
      <c r="Q72" s="52">
        <v>100</v>
      </c>
      <c r="R72" s="60">
        <v>347</v>
      </c>
      <c r="S72" s="60">
        <v>87</v>
      </c>
      <c r="T72" s="60">
        <v>87</v>
      </c>
      <c r="U72" s="60">
        <v>87</v>
      </c>
      <c r="V72" s="60">
        <v>86</v>
      </c>
    </row>
    <row r="73" spans="1:22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4"/>
        <v>0.53672975122006972</v>
      </c>
      <c r="F73" s="71">
        <f t="shared" si="5"/>
        <v>0.46327024877993028</v>
      </c>
      <c r="G73" s="12"/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</row>
    <row r="74" spans="1:22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4"/>
        <v>0.53672975122006972</v>
      </c>
      <c r="F74" s="71">
        <f t="shared" si="5"/>
        <v>0.46327024877993028</v>
      </c>
      <c r="G74" s="12"/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</row>
    <row r="75" spans="1:22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4"/>
        <v>0.53672975122006972</v>
      </c>
      <c r="F75" s="71">
        <f t="shared" si="5"/>
        <v>0.46327024877993028</v>
      </c>
      <c r="G75" s="12"/>
      <c r="H75" s="18">
        <v>1000</v>
      </c>
      <c r="I75" s="18">
        <v>250</v>
      </c>
      <c r="J75" s="18">
        <v>250</v>
      </c>
      <c r="K75" s="18">
        <v>250</v>
      </c>
      <c r="L75" s="18">
        <v>250</v>
      </c>
      <c r="M75" s="52">
        <v>537</v>
      </c>
      <c r="N75" s="52">
        <v>134</v>
      </c>
      <c r="O75" s="52">
        <v>134</v>
      </c>
      <c r="P75" s="52">
        <v>134</v>
      </c>
      <c r="Q75" s="52">
        <v>135</v>
      </c>
      <c r="R75" s="60">
        <v>463</v>
      </c>
      <c r="S75" s="60">
        <v>116</v>
      </c>
      <c r="T75" s="60">
        <v>116</v>
      </c>
      <c r="U75" s="60">
        <v>116</v>
      </c>
      <c r="V75" s="60">
        <v>115</v>
      </c>
    </row>
    <row r="76" spans="1:22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4"/>
        <v>0.53672975122006972</v>
      </c>
      <c r="F76" s="71">
        <f t="shared" si="5"/>
        <v>0.46327024877993028</v>
      </c>
      <c r="G76" s="12"/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</row>
    <row r="77" spans="1:22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4"/>
        <v>0.53672975122006972</v>
      </c>
      <c r="F77" s="71">
        <f t="shared" si="5"/>
        <v>0.46327024877993028</v>
      </c>
      <c r="G77" s="12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</row>
    <row r="78" spans="1:22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4"/>
        <v>0.53672975122006972</v>
      </c>
      <c r="F78" s="71">
        <f t="shared" si="5"/>
        <v>0.46327024877993028</v>
      </c>
      <c r="G78" s="10"/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</row>
    <row r="79" spans="1:22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4"/>
        <v>0.53672975122006972</v>
      </c>
      <c r="F79" s="71">
        <f t="shared" si="5"/>
        <v>0.46327024877993028</v>
      </c>
      <c r="G79" s="12"/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</row>
    <row r="80" spans="1:22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4"/>
        <v>0.53672975122006972</v>
      </c>
      <c r="F80" s="71">
        <f t="shared" si="5"/>
        <v>0.46327024877993028</v>
      </c>
      <c r="G80" s="12"/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</row>
    <row r="81" spans="1:22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4"/>
        <v>0.53672975122006972</v>
      </c>
      <c r="F81" s="71">
        <f t="shared" si="5"/>
        <v>0.46327024877993028</v>
      </c>
      <c r="G81" s="12"/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</row>
    <row r="82" spans="1:22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4"/>
        <v>0.53672975122006972</v>
      </c>
      <c r="F82" s="71">
        <f t="shared" si="5"/>
        <v>0.46327024877993028</v>
      </c>
      <c r="G82" s="12"/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</row>
    <row r="83" spans="1:22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4"/>
        <v>0.53672975122006972</v>
      </c>
      <c r="F83" s="71">
        <f t="shared" si="5"/>
        <v>0.46327024877993028</v>
      </c>
      <c r="G83" s="12"/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</row>
    <row r="84" spans="1:22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4"/>
        <v>0.53672975122006972</v>
      </c>
      <c r="F84" s="71">
        <f t="shared" si="5"/>
        <v>0.46327024877993028</v>
      </c>
      <c r="G84" s="12"/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</row>
    <row r="85" spans="1:22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6">C85/(C85+D85)</f>
        <v>0.53672975122006972</v>
      </c>
      <c r="F85" s="71">
        <f t="shared" ref="F85" si="7">1-E85</f>
        <v>0.46327024877993028</v>
      </c>
      <c r="G85" s="12"/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</row>
    <row r="86" spans="1:22" s="4" customFormat="1" ht="15.75" x14ac:dyDescent="0.25">
      <c r="A86" s="53"/>
      <c r="B86" s="67" t="s">
        <v>123</v>
      </c>
      <c r="C86" s="71">
        <f>SUM(C7:C84)</f>
        <v>20772196</v>
      </c>
      <c r="D86" s="71">
        <f>SUM(D7:D84)</f>
        <v>17938796</v>
      </c>
      <c r="E86" s="71">
        <f t="shared" si="4"/>
        <v>0.53659684050462975</v>
      </c>
      <c r="F86" s="71">
        <f t="shared" si="5"/>
        <v>0.46340315949537025</v>
      </c>
      <c r="G86" s="13">
        <f>SUM(G7:G85)</f>
        <v>839549</v>
      </c>
      <c r="H86" s="13">
        <v>1478862</v>
      </c>
      <c r="I86" s="13">
        <v>379648</v>
      </c>
      <c r="J86" s="13">
        <v>366413</v>
      </c>
      <c r="K86" s="13">
        <v>366413</v>
      </c>
      <c r="L86" s="13">
        <v>366388</v>
      </c>
      <c r="M86" s="13">
        <v>819747</v>
      </c>
      <c r="N86" s="13">
        <v>207709</v>
      </c>
      <c r="O86" s="13">
        <v>204018</v>
      </c>
      <c r="P86" s="13">
        <v>204018</v>
      </c>
      <c r="Q86" s="13">
        <v>204002</v>
      </c>
      <c r="R86" s="13">
        <v>659115</v>
      </c>
      <c r="S86" s="13">
        <v>171939</v>
      </c>
      <c r="T86" s="13">
        <v>162395</v>
      </c>
      <c r="U86" s="13">
        <v>162395</v>
      </c>
      <c r="V86" s="13">
        <v>162386</v>
      </c>
    </row>
    <row r="87" spans="1:22" x14ac:dyDescent="0.2">
      <c r="H87" s="21"/>
    </row>
    <row r="88" spans="1:22" x14ac:dyDescent="0.2">
      <c r="C88" s="73"/>
      <c r="D88" s="73"/>
      <c r="E88" s="73"/>
      <c r="F88" s="73"/>
      <c r="H88" s="21"/>
    </row>
    <row r="92" spans="1:22" ht="10.5" customHeight="1" x14ac:dyDescent="0.2"/>
  </sheetData>
  <autoFilter ref="A6:V6">
    <sortState ref="A9:W85">
      <sortCondition ref="A6"/>
    </sortState>
  </autoFilter>
  <mergeCells count="14">
    <mergeCell ref="R4:V4"/>
    <mergeCell ref="R5:R6"/>
    <mergeCell ref="S5:V5"/>
    <mergeCell ref="H4:H6"/>
    <mergeCell ref="B4:B6"/>
    <mergeCell ref="A4:A6"/>
    <mergeCell ref="C4:F4"/>
    <mergeCell ref="G4:G6"/>
    <mergeCell ref="I4:L5"/>
    <mergeCell ref="M4:Q4"/>
    <mergeCell ref="C5:D5"/>
    <mergeCell ref="E5:F5"/>
    <mergeCell ref="M5:M6"/>
    <mergeCell ref="N5:Q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6" ySplit="6" topLeftCell="I79" activePane="bottomRight" state="frozen"/>
      <selection pane="topRight" activeCell="G1" sqref="G1"/>
      <selection pane="bottomLeft" activeCell="A7" sqref="A7"/>
      <selection pane="bottomRight" activeCell="R86" sqref="R86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5.5703125" style="9" hidden="1" customWidth="1"/>
    <col min="8" max="8" width="20.28515625" style="62" customWidth="1"/>
    <col min="9" max="22" width="19.7109375" style="74" customWidth="1"/>
    <col min="23" max="16384" width="9.140625" style="1"/>
  </cols>
  <sheetData>
    <row r="1" spans="1:22" x14ac:dyDescent="0.2">
      <c r="V1" s="75" t="s">
        <v>335</v>
      </c>
    </row>
    <row r="3" spans="1:22" ht="15.75" x14ac:dyDescent="0.25">
      <c r="B3" s="29" t="s">
        <v>334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2" ht="59.25" customHeight="1" x14ac:dyDescent="0.2">
      <c r="A4" s="182" t="s">
        <v>0</v>
      </c>
      <c r="B4" s="204" t="s">
        <v>1</v>
      </c>
      <c r="C4" s="189" t="s">
        <v>298</v>
      </c>
      <c r="D4" s="190"/>
      <c r="E4" s="190"/>
      <c r="F4" s="191"/>
      <c r="G4" s="178" t="s">
        <v>90</v>
      </c>
      <c r="H4" s="184" t="s">
        <v>292</v>
      </c>
      <c r="I4" s="185" t="s">
        <v>268</v>
      </c>
      <c r="J4" s="185"/>
      <c r="K4" s="185"/>
      <c r="L4" s="185"/>
      <c r="M4" s="183" t="s">
        <v>293</v>
      </c>
      <c r="N4" s="183"/>
      <c r="O4" s="183"/>
      <c r="P4" s="183"/>
      <c r="Q4" s="183"/>
      <c r="R4" s="199" t="s">
        <v>294</v>
      </c>
      <c r="S4" s="200"/>
      <c r="T4" s="200"/>
      <c r="U4" s="200"/>
      <c r="V4" s="201"/>
    </row>
    <row r="5" spans="1:22" s="2" customFormat="1" ht="15" customHeight="1" x14ac:dyDescent="0.2">
      <c r="A5" s="182"/>
      <c r="B5" s="204"/>
      <c r="C5" s="192" t="s">
        <v>289</v>
      </c>
      <c r="D5" s="193"/>
      <c r="E5" s="192" t="s">
        <v>290</v>
      </c>
      <c r="F5" s="193"/>
      <c r="G5" s="178"/>
      <c r="H5" s="184"/>
      <c r="I5" s="185"/>
      <c r="J5" s="185"/>
      <c r="K5" s="185"/>
      <c r="L5" s="185"/>
      <c r="M5" s="194" t="s">
        <v>292</v>
      </c>
      <c r="N5" s="196" t="s">
        <v>80</v>
      </c>
      <c r="O5" s="197"/>
      <c r="P5" s="197"/>
      <c r="Q5" s="198"/>
      <c r="R5" s="202" t="s">
        <v>292</v>
      </c>
      <c r="S5" s="196" t="s">
        <v>80</v>
      </c>
      <c r="T5" s="197"/>
      <c r="U5" s="197"/>
      <c r="V5" s="198"/>
    </row>
    <row r="6" spans="1:22" s="6" customFormat="1" ht="81.75" customHeight="1" x14ac:dyDescent="0.2">
      <c r="A6" s="182"/>
      <c r="B6" s="204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84"/>
      <c r="I6" s="76" t="s">
        <v>81</v>
      </c>
      <c r="J6" s="76" t="s">
        <v>82</v>
      </c>
      <c r="K6" s="76" t="s">
        <v>83</v>
      </c>
      <c r="L6" s="76" t="s">
        <v>84</v>
      </c>
      <c r="M6" s="195"/>
      <c r="N6" s="76" t="s">
        <v>81</v>
      </c>
      <c r="O6" s="76" t="s">
        <v>82</v>
      </c>
      <c r="P6" s="76" t="s">
        <v>83</v>
      </c>
      <c r="Q6" s="76" t="s">
        <v>84</v>
      </c>
      <c r="R6" s="203"/>
      <c r="S6" s="76" t="s">
        <v>81</v>
      </c>
      <c r="T6" s="76" t="s">
        <v>82</v>
      </c>
      <c r="U6" s="76" t="s">
        <v>83</v>
      </c>
      <c r="V6" s="76" t="s">
        <v>84</v>
      </c>
    </row>
    <row r="7" spans="1:22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0">
        <v>8704</v>
      </c>
      <c r="H7" s="64">
        <v>14233543.810000002</v>
      </c>
      <c r="I7" s="64">
        <f t="shared" ref="I7:I38" si="2">ROUND(H7/4,2)</f>
        <v>3558385.95</v>
      </c>
      <c r="J7" s="64">
        <f t="shared" ref="J7:J38" si="3">I7</f>
        <v>3558385.95</v>
      </c>
      <c r="K7" s="64">
        <f t="shared" ref="K7:K38" si="4">I7</f>
        <v>3558385.95</v>
      </c>
      <c r="L7" s="64">
        <f t="shared" ref="L7:L38" si="5">H7-I7-J7-K7</f>
        <v>3558385.9600000028</v>
      </c>
      <c r="M7" s="112">
        <f t="shared" ref="M7:M38" si="6">ROUND(H7*E7,2)</f>
        <v>376665.48</v>
      </c>
      <c r="N7" s="112">
        <f t="shared" ref="N7:N38" si="7">ROUND(M7/4,2)</f>
        <v>94166.37</v>
      </c>
      <c r="O7" s="112">
        <f t="shared" ref="O7:O38" si="8">N7</f>
        <v>94166.37</v>
      </c>
      <c r="P7" s="112">
        <f t="shared" ref="P7:P38" si="9">N7</f>
        <v>94166.37</v>
      </c>
      <c r="Q7" s="112">
        <f t="shared" ref="Q7:Q38" si="10">M7-N7-O7-P7</f>
        <v>94166.37</v>
      </c>
      <c r="R7" s="112">
        <f t="shared" ref="R7:R38" si="11">S7+T7+U7+V7</f>
        <v>13856878.330000002</v>
      </c>
      <c r="S7" s="112">
        <f t="shared" ref="S7:S38" si="12">I7-N7</f>
        <v>3464219.58</v>
      </c>
      <c r="T7" s="112">
        <f t="shared" ref="T7:T38" si="13">J7-O7</f>
        <v>3464219.58</v>
      </c>
      <c r="U7" s="112">
        <f t="shared" ref="U7:U38" si="14">K7-P7</f>
        <v>3464219.58</v>
      </c>
      <c r="V7" s="112">
        <f t="shared" ref="V7:V38" si="15">L7-Q7</f>
        <v>3464219.5900000026</v>
      </c>
    </row>
    <row r="8" spans="1:22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64">
        <v>25238670.830000002</v>
      </c>
      <c r="I8" s="64">
        <f t="shared" si="2"/>
        <v>6309667.71</v>
      </c>
      <c r="J8" s="64">
        <f t="shared" si="3"/>
        <v>6309667.71</v>
      </c>
      <c r="K8" s="64">
        <f t="shared" si="4"/>
        <v>6309667.71</v>
      </c>
      <c r="L8" s="64">
        <f t="shared" si="5"/>
        <v>6309667.7000000002</v>
      </c>
      <c r="M8" s="112">
        <f t="shared" si="6"/>
        <v>1836342</v>
      </c>
      <c r="N8" s="112">
        <f t="shared" si="7"/>
        <v>459085.5</v>
      </c>
      <c r="O8" s="112">
        <f t="shared" si="8"/>
        <v>459085.5</v>
      </c>
      <c r="P8" s="112">
        <f t="shared" si="9"/>
        <v>459085.5</v>
      </c>
      <c r="Q8" s="112">
        <f t="shared" si="10"/>
        <v>459085.5</v>
      </c>
      <c r="R8" s="112">
        <f t="shared" si="11"/>
        <v>23402328.829999998</v>
      </c>
      <c r="S8" s="112">
        <f t="shared" si="12"/>
        <v>5850582.21</v>
      </c>
      <c r="T8" s="112">
        <f t="shared" si="13"/>
        <v>5850582.21</v>
      </c>
      <c r="U8" s="112">
        <f t="shared" si="14"/>
        <v>5850582.21</v>
      </c>
      <c r="V8" s="112">
        <f t="shared" si="15"/>
        <v>5850582.2000000002</v>
      </c>
    </row>
    <row r="9" spans="1:22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64">
        <v>28638118.91</v>
      </c>
      <c r="I9" s="64">
        <f t="shared" si="2"/>
        <v>7159529.7300000004</v>
      </c>
      <c r="J9" s="64">
        <f t="shared" si="3"/>
        <v>7159529.7300000004</v>
      </c>
      <c r="K9" s="64">
        <f t="shared" si="4"/>
        <v>7159529.7300000004</v>
      </c>
      <c r="L9" s="64">
        <f t="shared" si="5"/>
        <v>7159529.7199999988</v>
      </c>
      <c r="M9" s="112">
        <f t="shared" si="6"/>
        <v>27865129.420000002</v>
      </c>
      <c r="N9" s="112">
        <f t="shared" si="7"/>
        <v>6966282.3600000003</v>
      </c>
      <c r="O9" s="112">
        <f t="shared" si="8"/>
        <v>6966282.3600000003</v>
      </c>
      <c r="P9" s="112">
        <f t="shared" si="9"/>
        <v>6966282.3600000003</v>
      </c>
      <c r="Q9" s="112">
        <f t="shared" si="10"/>
        <v>6966282.3400000026</v>
      </c>
      <c r="R9" s="112">
        <f t="shared" si="11"/>
        <v>772989.4899999965</v>
      </c>
      <c r="S9" s="112">
        <f t="shared" si="12"/>
        <v>193247.37000000011</v>
      </c>
      <c r="T9" s="112">
        <f t="shared" si="13"/>
        <v>193247.37000000011</v>
      </c>
      <c r="U9" s="112">
        <f t="shared" si="14"/>
        <v>193247.37000000011</v>
      </c>
      <c r="V9" s="112">
        <f t="shared" si="15"/>
        <v>193247.37999999616</v>
      </c>
    </row>
    <row r="10" spans="1:22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64">
        <v>21123984.449999999</v>
      </c>
      <c r="I10" s="64">
        <f t="shared" si="2"/>
        <v>5280996.1100000003</v>
      </c>
      <c r="J10" s="64">
        <f t="shared" si="3"/>
        <v>5280996.1100000003</v>
      </c>
      <c r="K10" s="64">
        <f t="shared" si="4"/>
        <v>5280996.1100000003</v>
      </c>
      <c r="L10" s="64">
        <f t="shared" si="5"/>
        <v>5280996.12</v>
      </c>
      <c r="M10" s="112">
        <f t="shared" si="6"/>
        <v>2339815</v>
      </c>
      <c r="N10" s="112">
        <f t="shared" si="7"/>
        <v>584953.75</v>
      </c>
      <c r="O10" s="112">
        <f t="shared" si="8"/>
        <v>584953.75</v>
      </c>
      <c r="P10" s="112">
        <f t="shared" si="9"/>
        <v>584953.75</v>
      </c>
      <c r="Q10" s="112">
        <f t="shared" si="10"/>
        <v>584953.75</v>
      </c>
      <c r="R10" s="112">
        <f t="shared" si="11"/>
        <v>18784169.450000003</v>
      </c>
      <c r="S10" s="112">
        <f t="shared" si="12"/>
        <v>4696042.3600000003</v>
      </c>
      <c r="T10" s="112">
        <f t="shared" si="13"/>
        <v>4696042.3600000003</v>
      </c>
      <c r="U10" s="112">
        <f t="shared" si="14"/>
        <v>4696042.3600000003</v>
      </c>
      <c r="V10" s="112">
        <f t="shared" si="15"/>
        <v>4696042.37</v>
      </c>
    </row>
    <row r="11" spans="1:22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64">
        <v>43911353.449999988</v>
      </c>
      <c r="I11" s="64">
        <f t="shared" si="2"/>
        <v>10977838.359999999</v>
      </c>
      <c r="J11" s="64">
        <f t="shared" si="3"/>
        <v>10977838.359999999</v>
      </c>
      <c r="K11" s="64">
        <f t="shared" si="4"/>
        <v>10977838.359999999</v>
      </c>
      <c r="L11" s="64">
        <f t="shared" si="5"/>
        <v>10977838.36999999</v>
      </c>
      <c r="M11" s="112">
        <f t="shared" si="6"/>
        <v>7167280.6200000001</v>
      </c>
      <c r="N11" s="112">
        <f t="shared" si="7"/>
        <v>1791820.16</v>
      </c>
      <c r="O11" s="112">
        <f t="shared" si="8"/>
        <v>1791820.16</v>
      </c>
      <c r="P11" s="112">
        <f t="shared" si="9"/>
        <v>1791820.16</v>
      </c>
      <c r="Q11" s="112">
        <f t="shared" si="10"/>
        <v>1791820.14</v>
      </c>
      <c r="R11" s="112">
        <f t="shared" si="11"/>
        <v>36744072.829999983</v>
      </c>
      <c r="S11" s="112">
        <f t="shared" si="12"/>
        <v>9186018.1999999993</v>
      </c>
      <c r="T11" s="112">
        <f t="shared" si="13"/>
        <v>9186018.1999999993</v>
      </c>
      <c r="U11" s="112">
        <f t="shared" si="14"/>
        <v>9186018.1999999993</v>
      </c>
      <c r="V11" s="112">
        <f t="shared" si="15"/>
        <v>9186018.2299999893</v>
      </c>
    </row>
    <row r="12" spans="1:22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64">
        <v>14247297.539999999</v>
      </c>
      <c r="I12" s="64">
        <f t="shared" si="2"/>
        <v>3561824.39</v>
      </c>
      <c r="J12" s="64">
        <f t="shared" si="3"/>
        <v>3561824.39</v>
      </c>
      <c r="K12" s="64">
        <f t="shared" si="4"/>
        <v>3561824.39</v>
      </c>
      <c r="L12" s="64">
        <f t="shared" si="5"/>
        <v>3561824.3699999978</v>
      </c>
      <c r="M12" s="112">
        <f t="shared" si="6"/>
        <v>332928.90000000002</v>
      </c>
      <c r="N12" s="112">
        <f t="shared" si="7"/>
        <v>83232.23</v>
      </c>
      <c r="O12" s="112">
        <f t="shared" si="8"/>
        <v>83232.23</v>
      </c>
      <c r="P12" s="112">
        <f t="shared" si="9"/>
        <v>83232.23</v>
      </c>
      <c r="Q12" s="112">
        <f t="shared" si="10"/>
        <v>83232.210000000065</v>
      </c>
      <c r="R12" s="112">
        <f t="shared" si="11"/>
        <v>13914368.639999999</v>
      </c>
      <c r="S12" s="112">
        <f t="shared" si="12"/>
        <v>3478592.16</v>
      </c>
      <c r="T12" s="112">
        <f t="shared" si="13"/>
        <v>3478592.16</v>
      </c>
      <c r="U12" s="112">
        <f t="shared" si="14"/>
        <v>3478592.16</v>
      </c>
      <c r="V12" s="112">
        <f t="shared" si="15"/>
        <v>3478592.1599999978</v>
      </c>
    </row>
    <row r="13" spans="1:22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64">
        <v>43131667.299999997</v>
      </c>
      <c r="I13" s="64">
        <f t="shared" si="2"/>
        <v>10782916.83</v>
      </c>
      <c r="J13" s="64">
        <f t="shared" si="3"/>
        <v>10782916.83</v>
      </c>
      <c r="K13" s="64">
        <f t="shared" si="4"/>
        <v>10782916.83</v>
      </c>
      <c r="L13" s="64">
        <f t="shared" si="5"/>
        <v>10782916.810000001</v>
      </c>
      <c r="M13" s="112">
        <f t="shared" si="6"/>
        <v>16196188.15</v>
      </c>
      <c r="N13" s="112">
        <f t="shared" si="7"/>
        <v>4049047.04</v>
      </c>
      <c r="O13" s="112">
        <f t="shared" si="8"/>
        <v>4049047.04</v>
      </c>
      <c r="P13" s="112">
        <f t="shared" si="9"/>
        <v>4049047.04</v>
      </c>
      <c r="Q13" s="112">
        <f t="shared" si="10"/>
        <v>4049047.0299999993</v>
      </c>
      <c r="R13" s="112">
        <f t="shared" si="11"/>
        <v>26935479.150000002</v>
      </c>
      <c r="S13" s="112">
        <f t="shared" si="12"/>
        <v>6733869.79</v>
      </c>
      <c r="T13" s="112">
        <f t="shared" si="13"/>
        <v>6733869.79</v>
      </c>
      <c r="U13" s="112">
        <f t="shared" si="14"/>
        <v>6733869.79</v>
      </c>
      <c r="V13" s="112">
        <f t="shared" si="15"/>
        <v>6733869.7800000012</v>
      </c>
    </row>
    <row r="14" spans="1:22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64">
        <v>35288815.989999995</v>
      </c>
      <c r="I14" s="64">
        <f t="shared" si="2"/>
        <v>8822204</v>
      </c>
      <c r="J14" s="64">
        <f t="shared" si="3"/>
        <v>8822204</v>
      </c>
      <c r="K14" s="64">
        <f t="shared" si="4"/>
        <v>8822204</v>
      </c>
      <c r="L14" s="64">
        <f t="shared" si="5"/>
        <v>8822203.9899999946</v>
      </c>
      <c r="M14" s="112">
        <f t="shared" si="6"/>
        <v>1779488.59</v>
      </c>
      <c r="N14" s="112">
        <f t="shared" si="7"/>
        <v>444872.15</v>
      </c>
      <c r="O14" s="112">
        <f t="shared" si="8"/>
        <v>444872.15</v>
      </c>
      <c r="P14" s="112">
        <f t="shared" si="9"/>
        <v>444872.15</v>
      </c>
      <c r="Q14" s="112">
        <f t="shared" si="10"/>
        <v>444872.1399999999</v>
      </c>
      <c r="R14" s="112">
        <f t="shared" si="11"/>
        <v>33509327.399999991</v>
      </c>
      <c r="S14" s="112">
        <f t="shared" si="12"/>
        <v>8377331.8499999996</v>
      </c>
      <c r="T14" s="112">
        <f t="shared" si="13"/>
        <v>8377331.8499999996</v>
      </c>
      <c r="U14" s="112">
        <f t="shared" si="14"/>
        <v>8377331.8499999996</v>
      </c>
      <c r="V14" s="112">
        <f t="shared" si="15"/>
        <v>8377331.849999995</v>
      </c>
    </row>
    <row r="15" spans="1:22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47980</v>
      </c>
      <c r="H15" s="64">
        <v>81473574.809999987</v>
      </c>
      <c r="I15" s="64">
        <f t="shared" si="2"/>
        <v>20368393.699999999</v>
      </c>
      <c r="J15" s="64">
        <f t="shared" si="3"/>
        <v>20368393.699999999</v>
      </c>
      <c r="K15" s="64">
        <f t="shared" si="4"/>
        <v>20368393.699999999</v>
      </c>
      <c r="L15" s="64">
        <f t="shared" si="5"/>
        <v>20368393.709999982</v>
      </c>
      <c r="M15" s="112">
        <f t="shared" si="6"/>
        <v>73107515.950000003</v>
      </c>
      <c r="N15" s="112">
        <f t="shared" si="7"/>
        <v>18276878.989999998</v>
      </c>
      <c r="O15" s="112">
        <f t="shared" si="8"/>
        <v>18276878.989999998</v>
      </c>
      <c r="P15" s="112">
        <f t="shared" si="9"/>
        <v>18276878.989999998</v>
      </c>
      <c r="Q15" s="112">
        <f t="shared" si="10"/>
        <v>18276878.980000015</v>
      </c>
      <c r="R15" s="112">
        <f t="shared" si="11"/>
        <v>8366058.8599999696</v>
      </c>
      <c r="S15" s="112">
        <f t="shared" si="12"/>
        <v>2091514.7100000009</v>
      </c>
      <c r="T15" s="112">
        <f t="shared" si="13"/>
        <v>2091514.7100000009</v>
      </c>
      <c r="U15" s="112">
        <f t="shared" si="14"/>
        <v>2091514.7100000009</v>
      </c>
      <c r="V15" s="112">
        <f t="shared" si="15"/>
        <v>2091514.7299999669</v>
      </c>
    </row>
    <row r="16" spans="1:22" ht="30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64">
        <v>53474642.630000003</v>
      </c>
      <c r="I16" s="64">
        <f t="shared" si="2"/>
        <v>13368660.66</v>
      </c>
      <c r="J16" s="64">
        <f t="shared" si="3"/>
        <v>13368660.66</v>
      </c>
      <c r="K16" s="64">
        <f t="shared" si="4"/>
        <v>13368660.66</v>
      </c>
      <c r="L16" s="64">
        <f t="shared" si="5"/>
        <v>13368660.649999999</v>
      </c>
      <c r="M16" s="112">
        <f t="shared" si="6"/>
        <v>4634037.21</v>
      </c>
      <c r="N16" s="112">
        <f t="shared" si="7"/>
        <v>1158509.3</v>
      </c>
      <c r="O16" s="112">
        <f t="shared" si="8"/>
        <v>1158509.3</v>
      </c>
      <c r="P16" s="112">
        <f t="shared" si="9"/>
        <v>1158509.3</v>
      </c>
      <c r="Q16" s="112">
        <f t="shared" si="10"/>
        <v>1158509.3100000003</v>
      </c>
      <c r="R16" s="112">
        <f t="shared" si="11"/>
        <v>48840605.419999994</v>
      </c>
      <c r="S16" s="112">
        <f t="shared" si="12"/>
        <v>12210151.359999999</v>
      </c>
      <c r="T16" s="112">
        <f t="shared" si="13"/>
        <v>12210151.359999999</v>
      </c>
      <c r="U16" s="112">
        <f t="shared" si="14"/>
        <v>12210151.359999999</v>
      </c>
      <c r="V16" s="112">
        <f t="shared" si="15"/>
        <v>12210151.339999998</v>
      </c>
    </row>
    <row r="17" spans="1:22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64">
        <v>23364388.209999997</v>
      </c>
      <c r="I17" s="64">
        <f t="shared" si="2"/>
        <v>5841097.0499999998</v>
      </c>
      <c r="J17" s="64">
        <f t="shared" si="3"/>
        <v>5841097.0499999998</v>
      </c>
      <c r="K17" s="64">
        <f t="shared" si="4"/>
        <v>5841097.0499999998</v>
      </c>
      <c r="L17" s="64">
        <f t="shared" si="5"/>
        <v>5841097.0599999959</v>
      </c>
      <c r="M17" s="112">
        <f t="shared" si="6"/>
        <v>22322589.34</v>
      </c>
      <c r="N17" s="112">
        <f t="shared" si="7"/>
        <v>5580647.3399999999</v>
      </c>
      <c r="O17" s="112">
        <f t="shared" si="8"/>
        <v>5580647.3399999999</v>
      </c>
      <c r="P17" s="112">
        <f t="shared" si="9"/>
        <v>5580647.3399999999</v>
      </c>
      <c r="Q17" s="112">
        <f t="shared" si="10"/>
        <v>5580647.3200000003</v>
      </c>
      <c r="R17" s="112">
        <f t="shared" si="11"/>
        <v>1041798.8699999955</v>
      </c>
      <c r="S17" s="112">
        <f t="shared" si="12"/>
        <v>260449.70999999996</v>
      </c>
      <c r="T17" s="112">
        <f t="shared" si="13"/>
        <v>260449.70999999996</v>
      </c>
      <c r="U17" s="112">
        <f t="shared" si="14"/>
        <v>260449.70999999996</v>
      </c>
      <c r="V17" s="112">
        <f t="shared" si="15"/>
        <v>260449.73999999557</v>
      </c>
    </row>
    <row r="18" spans="1:22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64">
        <v>25484256.319999997</v>
      </c>
      <c r="I18" s="64">
        <f t="shared" si="2"/>
        <v>6371064.0800000001</v>
      </c>
      <c r="J18" s="64">
        <f t="shared" si="3"/>
        <v>6371064.0800000001</v>
      </c>
      <c r="K18" s="64">
        <f t="shared" si="4"/>
        <v>6371064.0800000001</v>
      </c>
      <c r="L18" s="64">
        <f t="shared" si="5"/>
        <v>6371064.0799999945</v>
      </c>
      <c r="M18" s="112">
        <f t="shared" si="6"/>
        <v>8670426.3399999999</v>
      </c>
      <c r="N18" s="112">
        <f t="shared" si="7"/>
        <v>2167606.59</v>
      </c>
      <c r="O18" s="112">
        <f t="shared" si="8"/>
        <v>2167606.59</v>
      </c>
      <c r="P18" s="112">
        <f t="shared" si="9"/>
        <v>2167606.59</v>
      </c>
      <c r="Q18" s="112">
        <f t="shared" si="10"/>
        <v>2167606.5700000003</v>
      </c>
      <c r="R18" s="112">
        <f t="shared" si="11"/>
        <v>16813829.979999997</v>
      </c>
      <c r="S18" s="112">
        <f t="shared" si="12"/>
        <v>4203457.49</v>
      </c>
      <c r="T18" s="112">
        <f t="shared" si="13"/>
        <v>4203457.49</v>
      </c>
      <c r="U18" s="112">
        <f t="shared" si="14"/>
        <v>4203457.49</v>
      </c>
      <c r="V18" s="112">
        <f t="shared" si="15"/>
        <v>4203457.5099999942</v>
      </c>
    </row>
    <row r="19" spans="1:22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64">
        <v>29370964.170000002</v>
      </c>
      <c r="I19" s="64">
        <f t="shared" si="2"/>
        <v>7342741.04</v>
      </c>
      <c r="J19" s="64">
        <f t="shared" si="3"/>
        <v>7342741.04</v>
      </c>
      <c r="K19" s="64">
        <f t="shared" si="4"/>
        <v>7342741.04</v>
      </c>
      <c r="L19" s="64">
        <f t="shared" si="5"/>
        <v>7342741.0500000035</v>
      </c>
      <c r="M19" s="112">
        <f t="shared" si="6"/>
        <v>1477626.44</v>
      </c>
      <c r="N19" s="112">
        <f t="shared" si="7"/>
        <v>369406.61</v>
      </c>
      <c r="O19" s="112">
        <f t="shared" si="8"/>
        <v>369406.61</v>
      </c>
      <c r="P19" s="112">
        <f t="shared" si="9"/>
        <v>369406.61</v>
      </c>
      <c r="Q19" s="112">
        <f t="shared" si="10"/>
        <v>369406.6100000001</v>
      </c>
      <c r="R19" s="112">
        <f t="shared" si="11"/>
        <v>27893337.730000004</v>
      </c>
      <c r="S19" s="112">
        <f t="shared" si="12"/>
        <v>6973334.4299999997</v>
      </c>
      <c r="T19" s="112">
        <f t="shared" si="13"/>
        <v>6973334.4299999997</v>
      </c>
      <c r="U19" s="112">
        <f t="shared" si="14"/>
        <v>6973334.4299999997</v>
      </c>
      <c r="V19" s="112">
        <f t="shared" si="15"/>
        <v>6973334.4400000032</v>
      </c>
    </row>
    <row r="20" spans="1:22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64">
        <v>19057433.409999996</v>
      </c>
      <c r="I20" s="64">
        <f t="shared" si="2"/>
        <v>4764358.3499999996</v>
      </c>
      <c r="J20" s="64">
        <f t="shared" si="3"/>
        <v>4764358.3499999996</v>
      </c>
      <c r="K20" s="64">
        <f t="shared" si="4"/>
        <v>4764358.3499999996</v>
      </c>
      <c r="L20" s="64">
        <f t="shared" si="5"/>
        <v>4764358.3599999975</v>
      </c>
      <c r="M20" s="112">
        <f t="shared" si="6"/>
        <v>255452.19</v>
      </c>
      <c r="N20" s="112">
        <f t="shared" si="7"/>
        <v>63863.05</v>
      </c>
      <c r="O20" s="112">
        <f t="shared" si="8"/>
        <v>63863.05</v>
      </c>
      <c r="P20" s="112">
        <f t="shared" si="9"/>
        <v>63863.05</v>
      </c>
      <c r="Q20" s="112">
        <f t="shared" si="10"/>
        <v>63863.040000000008</v>
      </c>
      <c r="R20" s="112">
        <f t="shared" si="11"/>
        <v>18801981.219999995</v>
      </c>
      <c r="S20" s="112">
        <f t="shared" si="12"/>
        <v>4700495.3</v>
      </c>
      <c r="T20" s="112">
        <f t="shared" si="13"/>
        <v>4700495.3</v>
      </c>
      <c r="U20" s="112">
        <f t="shared" si="14"/>
        <v>4700495.3</v>
      </c>
      <c r="V20" s="112">
        <f t="shared" si="15"/>
        <v>4700495.3199999975</v>
      </c>
    </row>
    <row r="21" spans="1:22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64">
        <v>30998147.559999999</v>
      </c>
      <c r="I21" s="64">
        <f t="shared" si="2"/>
        <v>7749536.8899999997</v>
      </c>
      <c r="J21" s="64">
        <f t="shared" si="3"/>
        <v>7749536.8899999997</v>
      </c>
      <c r="K21" s="64">
        <f t="shared" si="4"/>
        <v>7749536.8899999997</v>
      </c>
      <c r="L21" s="64">
        <f t="shared" si="5"/>
        <v>7749536.8899999978</v>
      </c>
      <c r="M21" s="112">
        <f t="shared" si="6"/>
        <v>28550785.98</v>
      </c>
      <c r="N21" s="112">
        <f t="shared" si="7"/>
        <v>7137696.5</v>
      </c>
      <c r="O21" s="112">
        <f t="shared" si="8"/>
        <v>7137696.5</v>
      </c>
      <c r="P21" s="112">
        <f t="shared" si="9"/>
        <v>7137696.5</v>
      </c>
      <c r="Q21" s="112">
        <f t="shared" si="10"/>
        <v>7137696.4800000004</v>
      </c>
      <c r="R21" s="112">
        <f t="shared" si="11"/>
        <v>2447361.5799999963</v>
      </c>
      <c r="S21" s="112">
        <f t="shared" si="12"/>
        <v>611840.38999999966</v>
      </c>
      <c r="T21" s="112">
        <f t="shared" si="13"/>
        <v>611840.38999999966</v>
      </c>
      <c r="U21" s="112">
        <f t="shared" si="14"/>
        <v>611840.38999999966</v>
      </c>
      <c r="V21" s="112">
        <f t="shared" si="15"/>
        <v>611840.40999999736</v>
      </c>
    </row>
    <row r="22" spans="1:22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64">
        <v>17937565.799999997</v>
      </c>
      <c r="I22" s="64">
        <f t="shared" si="2"/>
        <v>4484391.45</v>
      </c>
      <c r="J22" s="64">
        <f t="shared" si="3"/>
        <v>4484391.45</v>
      </c>
      <c r="K22" s="64">
        <f t="shared" si="4"/>
        <v>4484391.45</v>
      </c>
      <c r="L22" s="64">
        <f t="shared" si="5"/>
        <v>4484391.4499999983</v>
      </c>
      <c r="M22" s="112">
        <f t="shared" si="6"/>
        <v>1417915.38</v>
      </c>
      <c r="N22" s="112">
        <f t="shared" si="7"/>
        <v>354478.85</v>
      </c>
      <c r="O22" s="112">
        <f t="shared" si="8"/>
        <v>354478.85</v>
      </c>
      <c r="P22" s="112">
        <f t="shared" si="9"/>
        <v>354478.85</v>
      </c>
      <c r="Q22" s="112">
        <f t="shared" si="10"/>
        <v>354478.82999999984</v>
      </c>
      <c r="R22" s="112">
        <f t="shared" si="11"/>
        <v>16519650.419999998</v>
      </c>
      <c r="S22" s="112">
        <f t="shared" si="12"/>
        <v>4129912.6</v>
      </c>
      <c r="T22" s="112">
        <f t="shared" si="13"/>
        <v>4129912.6</v>
      </c>
      <c r="U22" s="112">
        <f t="shared" si="14"/>
        <v>4129912.6</v>
      </c>
      <c r="V22" s="112">
        <f t="shared" si="15"/>
        <v>4129912.6199999982</v>
      </c>
    </row>
    <row r="23" spans="1:22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64">
        <v>16417644.370000001</v>
      </c>
      <c r="I23" s="64">
        <f t="shared" si="2"/>
        <v>4104411.09</v>
      </c>
      <c r="J23" s="64">
        <f t="shared" si="3"/>
        <v>4104411.09</v>
      </c>
      <c r="K23" s="64">
        <f t="shared" si="4"/>
        <v>4104411.09</v>
      </c>
      <c r="L23" s="64">
        <f t="shared" si="5"/>
        <v>4104411.1000000015</v>
      </c>
      <c r="M23" s="112">
        <f t="shared" si="6"/>
        <v>158748.28</v>
      </c>
      <c r="N23" s="112">
        <f t="shared" si="7"/>
        <v>39687.07</v>
      </c>
      <c r="O23" s="112">
        <f t="shared" si="8"/>
        <v>39687.07</v>
      </c>
      <c r="P23" s="112">
        <f t="shared" si="9"/>
        <v>39687.07</v>
      </c>
      <c r="Q23" s="112">
        <f t="shared" si="10"/>
        <v>39687.069999999985</v>
      </c>
      <c r="R23" s="112">
        <f t="shared" si="11"/>
        <v>16258896.090000002</v>
      </c>
      <c r="S23" s="112">
        <f t="shared" si="12"/>
        <v>4064724.02</v>
      </c>
      <c r="T23" s="112">
        <f t="shared" si="13"/>
        <v>4064724.02</v>
      </c>
      <c r="U23" s="112">
        <f t="shared" si="14"/>
        <v>4064724.02</v>
      </c>
      <c r="V23" s="112">
        <f t="shared" si="15"/>
        <v>4064724.0300000017</v>
      </c>
    </row>
    <row r="24" spans="1:22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64">
        <v>24875209.100000001</v>
      </c>
      <c r="I24" s="64">
        <f t="shared" si="2"/>
        <v>6218802.2800000003</v>
      </c>
      <c r="J24" s="64">
        <f t="shared" si="3"/>
        <v>6218802.2800000003</v>
      </c>
      <c r="K24" s="64">
        <f t="shared" si="4"/>
        <v>6218802.2800000003</v>
      </c>
      <c r="L24" s="64">
        <f t="shared" si="5"/>
        <v>6218802.2599999988</v>
      </c>
      <c r="M24" s="112">
        <f t="shared" si="6"/>
        <v>2054188.32</v>
      </c>
      <c r="N24" s="112">
        <f t="shared" si="7"/>
        <v>513547.08</v>
      </c>
      <c r="O24" s="112">
        <f t="shared" si="8"/>
        <v>513547.08</v>
      </c>
      <c r="P24" s="112">
        <f t="shared" si="9"/>
        <v>513547.08</v>
      </c>
      <c r="Q24" s="112">
        <f t="shared" si="10"/>
        <v>513547.0799999999</v>
      </c>
      <c r="R24" s="112">
        <f t="shared" si="11"/>
        <v>22821020.780000001</v>
      </c>
      <c r="S24" s="112">
        <f t="shared" si="12"/>
        <v>5705255.2000000002</v>
      </c>
      <c r="T24" s="112">
        <f t="shared" si="13"/>
        <v>5705255.2000000002</v>
      </c>
      <c r="U24" s="112">
        <f t="shared" si="14"/>
        <v>5705255.2000000002</v>
      </c>
      <c r="V24" s="112">
        <f t="shared" si="15"/>
        <v>5705255.1799999988</v>
      </c>
    </row>
    <row r="25" spans="1:22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64">
        <v>9453243.7700000014</v>
      </c>
      <c r="I25" s="64">
        <f t="shared" si="2"/>
        <v>2363310.94</v>
      </c>
      <c r="J25" s="64">
        <f t="shared" si="3"/>
        <v>2363310.94</v>
      </c>
      <c r="K25" s="64">
        <f t="shared" si="4"/>
        <v>2363310.94</v>
      </c>
      <c r="L25" s="64">
        <f t="shared" si="5"/>
        <v>2363310.9500000025</v>
      </c>
      <c r="M25" s="112">
        <f t="shared" si="6"/>
        <v>891290.95</v>
      </c>
      <c r="N25" s="112">
        <f t="shared" si="7"/>
        <v>222822.74</v>
      </c>
      <c r="O25" s="112">
        <f t="shared" si="8"/>
        <v>222822.74</v>
      </c>
      <c r="P25" s="112">
        <f t="shared" si="9"/>
        <v>222822.74</v>
      </c>
      <c r="Q25" s="112">
        <f t="shared" si="10"/>
        <v>222822.72999999998</v>
      </c>
      <c r="R25" s="112">
        <f t="shared" si="11"/>
        <v>8561952.820000004</v>
      </c>
      <c r="S25" s="112">
        <f t="shared" si="12"/>
        <v>2140488.2000000002</v>
      </c>
      <c r="T25" s="112">
        <f t="shared" si="13"/>
        <v>2140488.2000000002</v>
      </c>
      <c r="U25" s="112">
        <f t="shared" si="14"/>
        <v>2140488.2000000002</v>
      </c>
      <c r="V25" s="112">
        <f t="shared" si="15"/>
        <v>2140488.2200000025</v>
      </c>
    </row>
    <row r="26" spans="1:22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>
        <v>24490</v>
      </c>
      <c r="H26" s="64">
        <v>40192509.5</v>
      </c>
      <c r="I26" s="64">
        <f t="shared" si="2"/>
        <v>10048127.380000001</v>
      </c>
      <c r="J26" s="64">
        <f t="shared" si="3"/>
        <v>10048127.380000001</v>
      </c>
      <c r="K26" s="64">
        <f t="shared" si="4"/>
        <v>10048127.380000001</v>
      </c>
      <c r="L26" s="64">
        <f t="shared" si="5"/>
        <v>10048127.359999994</v>
      </c>
      <c r="M26" s="112">
        <f t="shared" si="6"/>
        <v>16270908.42</v>
      </c>
      <c r="N26" s="112">
        <f t="shared" si="7"/>
        <v>4067727.11</v>
      </c>
      <c r="O26" s="112">
        <f t="shared" si="8"/>
        <v>4067727.11</v>
      </c>
      <c r="P26" s="112">
        <f t="shared" si="9"/>
        <v>4067727.11</v>
      </c>
      <c r="Q26" s="112">
        <f t="shared" si="10"/>
        <v>4067727.0900000012</v>
      </c>
      <c r="R26" s="112">
        <f t="shared" si="11"/>
        <v>23921601.079999994</v>
      </c>
      <c r="S26" s="112">
        <f t="shared" si="12"/>
        <v>5980400.2700000014</v>
      </c>
      <c r="T26" s="112">
        <f t="shared" si="13"/>
        <v>5980400.2700000014</v>
      </c>
      <c r="U26" s="112">
        <f t="shared" si="14"/>
        <v>5980400.2700000014</v>
      </c>
      <c r="V26" s="112">
        <f t="shared" si="15"/>
        <v>5980400.2699999921</v>
      </c>
    </row>
    <row r="27" spans="1:22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64">
        <v>27220907.519999996</v>
      </c>
      <c r="I27" s="64">
        <f t="shared" si="2"/>
        <v>6805226.8799999999</v>
      </c>
      <c r="J27" s="64">
        <f t="shared" si="3"/>
        <v>6805226.8799999999</v>
      </c>
      <c r="K27" s="64">
        <f t="shared" si="4"/>
        <v>6805226.8799999999</v>
      </c>
      <c r="L27" s="64">
        <f t="shared" si="5"/>
        <v>6805226.879999998</v>
      </c>
      <c r="M27" s="112">
        <f t="shared" si="6"/>
        <v>2355040.59</v>
      </c>
      <c r="N27" s="112">
        <f t="shared" si="7"/>
        <v>588760.15</v>
      </c>
      <c r="O27" s="112">
        <f t="shared" si="8"/>
        <v>588760.15</v>
      </c>
      <c r="P27" s="112">
        <f t="shared" si="9"/>
        <v>588760.15</v>
      </c>
      <c r="Q27" s="112">
        <f t="shared" si="10"/>
        <v>588760.14</v>
      </c>
      <c r="R27" s="112">
        <f t="shared" si="11"/>
        <v>24865866.929999996</v>
      </c>
      <c r="S27" s="112">
        <f t="shared" si="12"/>
        <v>6216466.7299999995</v>
      </c>
      <c r="T27" s="112">
        <f t="shared" si="13"/>
        <v>6216466.7299999995</v>
      </c>
      <c r="U27" s="112">
        <f t="shared" si="14"/>
        <v>6216466.7299999995</v>
      </c>
      <c r="V27" s="112">
        <f t="shared" si="15"/>
        <v>6216466.7399999984</v>
      </c>
    </row>
    <row r="28" spans="1:22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64">
        <v>45085760.859999999</v>
      </c>
      <c r="I28" s="64">
        <f t="shared" si="2"/>
        <v>11271440.220000001</v>
      </c>
      <c r="J28" s="64">
        <f t="shared" si="3"/>
        <v>11271440.220000001</v>
      </c>
      <c r="K28" s="64">
        <f t="shared" si="4"/>
        <v>11271440.220000001</v>
      </c>
      <c r="L28" s="64">
        <f t="shared" si="5"/>
        <v>11271440.200000001</v>
      </c>
      <c r="M28" s="112">
        <f t="shared" si="6"/>
        <v>8063946</v>
      </c>
      <c r="N28" s="112">
        <f t="shared" si="7"/>
        <v>2015986.5</v>
      </c>
      <c r="O28" s="112">
        <f t="shared" si="8"/>
        <v>2015986.5</v>
      </c>
      <c r="P28" s="112">
        <f t="shared" si="9"/>
        <v>2015986.5</v>
      </c>
      <c r="Q28" s="112">
        <f t="shared" si="10"/>
        <v>2015986.5</v>
      </c>
      <c r="R28" s="112">
        <f t="shared" si="11"/>
        <v>37021814.860000007</v>
      </c>
      <c r="S28" s="112">
        <f t="shared" si="12"/>
        <v>9255453.7200000007</v>
      </c>
      <c r="T28" s="112">
        <f t="shared" si="13"/>
        <v>9255453.7200000007</v>
      </c>
      <c r="U28" s="112">
        <f t="shared" si="14"/>
        <v>9255453.7200000007</v>
      </c>
      <c r="V28" s="112">
        <f t="shared" si="15"/>
        <v>9255453.7000000011</v>
      </c>
    </row>
    <row r="29" spans="1:22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64">
        <v>32422363.030000001</v>
      </c>
      <c r="I29" s="64">
        <f t="shared" si="2"/>
        <v>8105590.7599999998</v>
      </c>
      <c r="J29" s="64">
        <f t="shared" si="3"/>
        <v>8105590.7599999998</v>
      </c>
      <c r="K29" s="64">
        <f t="shared" si="4"/>
        <v>8105590.7599999998</v>
      </c>
      <c r="L29" s="64">
        <f t="shared" si="5"/>
        <v>8105590.7500000037</v>
      </c>
      <c r="M29" s="112">
        <f t="shared" si="6"/>
        <v>2263923.35</v>
      </c>
      <c r="N29" s="112">
        <f t="shared" si="7"/>
        <v>565980.84</v>
      </c>
      <c r="O29" s="112">
        <f t="shared" si="8"/>
        <v>565980.84</v>
      </c>
      <c r="P29" s="112">
        <f t="shared" si="9"/>
        <v>565980.84</v>
      </c>
      <c r="Q29" s="112">
        <f t="shared" si="10"/>
        <v>565980.83000000042</v>
      </c>
      <c r="R29" s="112">
        <f t="shared" si="11"/>
        <v>30158439.68</v>
      </c>
      <c r="S29" s="112">
        <f t="shared" si="12"/>
        <v>7539609.9199999999</v>
      </c>
      <c r="T29" s="112">
        <f t="shared" si="13"/>
        <v>7539609.9199999999</v>
      </c>
      <c r="U29" s="112">
        <f t="shared" si="14"/>
        <v>7539609.9199999999</v>
      </c>
      <c r="V29" s="112">
        <f t="shared" si="15"/>
        <v>7539609.9200000037</v>
      </c>
    </row>
    <row r="30" spans="1:22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64">
        <v>30350642.059999999</v>
      </c>
      <c r="I30" s="64">
        <f t="shared" si="2"/>
        <v>7587660.5199999996</v>
      </c>
      <c r="J30" s="64">
        <f t="shared" si="3"/>
        <v>7587660.5199999996</v>
      </c>
      <c r="K30" s="64">
        <f t="shared" si="4"/>
        <v>7587660.5199999996</v>
      </c>
      <c r="L30" s="64">
        <f t="shared" si="5"/>
        <v>7587660.5</v>
      </c>
      <c r="M30" s="112">
        <f t="shared" si="6"/>
        <v>3914259.31</v>
      </c>
      <c r="N30" s="112">
        <f t="shared" si="7"/>
        <v>978564.83</v>
      </c>
      <c r="O30" s="112">
        <f t="shared" si="8"/>
        <v>978564.83</v>
      </c>
      <c r="P30" s="112">
        <f t="shared" si="9"/>
        <v>978564.83</v>
      </c>
      <c r="Q30" s="112">
        <f t="shared" si="10"/>
        <v>978564.82</v>
      </c>
      <c r="R30" s="112">
        <f t="shared" si="11"/>
        <v>26436382.75</v>
      </c>
      <c r="S30" s="112">
        <f t="shared" si="12"/>
        <v>6609095.6899999995</v>
      </c>
      <c r="T30" s="112">
        <f t="shared" si="13"/>
        <v>6609095.6899999995</v>
      </c>
      <c r="U30" s="112">
        <f t="shared" si="14"/>
        <v>6609095.6899999995</v>
      </c>
      <c r="V30" s="112">
        <f t="shared" si="15"/>
        <v>6609095.6799999997</v>
      </c>
    </row>
    <row r="31" spans="1:22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0"/>
      <c r="H31" s="64">
        <v>148075242.39000002</v>
      </c>
      <c r="I31" s="64">
        <f t="shared" si="2"/>
        <v>37018810.600000001</v>
      </c>
      <c r="J31" s="64">
        <f t="shared" si="3"/>
        <v>37018810.600000001</v>
      </c>
      <c r="K31" s="64">
        <f t="shared" si="4"/>
        <v>37018810.600000001</v>
      </c>
      <c r="L31" s="64">
        <f t="shared" si="5"/>
        <v>37018810.590000026</v>
      </c>
      <c r="M31" s="112">
        <f t="shared" si="6"/>
        <v>79476388.010000005</v>
      </c>
      <c r="N31" s="112">
        <f t="shared" si="7"/>
        <v>19869097</v>
      </c>
      <c r="O31" s="112">
        <f t="shared" si="8"/>
        <v>19869097</v>
      </c>
      <c r="P31" s="112">
        <f t="shared" si="9"/>
        <v>19869097</v>
      </c>
      <c r="Q31" s="112">
        <f t="shared" si="10"/>
        <v>19869097.010000005</v>
      </c>
      <c r="R31" s="112">
        <f t="shared" si="11"/>
        <v>68598854.380000025</v>
      </c>
      <c r="S31" s="112">
        <f t="shared" si="12"/>
        <v>17149713.600000001</v>
      </c>
      <c r="T31" s="112">
        <f t="shared" si="13"/>
        <v>17149713.600000001</v>
      </c>
      <c r="U31" s="112">
        <f t="shared" si="14"/>
        <v>17149713.600000001</v>
      </c>
      <c r="V31" s="112">
        <f t="shared" si="15"/>
        <v>17149713.580000021</v>
      </c>
    </row>
    <row r="32" spans="1:22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0"/>
      <c r="H32" s="64">
        <v>35375478.170000009</v>
      </c>
      <c r="I32" s="64">
        <f t="shared" si="2"/>
        <v>8843869.5399999991</v>
      </c>
      <c r="J32" s="64">
        <f t="shared" si="3"/>
        <v>8843869.5399999991</v>
      </c>
      <c r="K32" s="64">
        <f t="shared" si="4"/>
        <v>8843869.5399999991</v>
      </c>
      <c r="L32" s="64">
        <f t="shared" si="5"/>
        <v>8843869.5500000119</v>
      </c>
      <c r="M32" s="112">
        <f t="shared" si="6"/>
        <v>18987071.600000001</v>
      </c>
      <c r="N32" s="112">
        <f t="shared" si="7"/>
        <v>4746767.9000000004</v>
      </c>
      <c r="O32" s="112">
        <f t="shared" si="8"/>
        <v>4746767.9000000004</v>
      </c>
      <c r="P32" s="112">
        <f t="shared" si="9"/>
        <v>4746767.9000000004</v>
      </c>
      <c r="Q32" s="112">
        <f t="shared" si="10"/>
        <v>4746767.9000000004</v>
      </c>
      <c r="R32" s="112">
        <f t="shared" si="11"/>
        <v>16388406.570000008</v>
      </c>
      <c r="S32" s="112">
        <f t="shared" si="12"/>
        <v>4097101.6399999987</v>
      </c>
      <c r="T32" s="112">
        <f t="shared" si="13"/>
        <v>4097101.6399999987</v>
      </c>
      <c r="U32" s="112">
        <f t="shared" si="14"/>
        <v>4097101.6399999987</v>
      </c>
      <c r="V32" s="112">
        <f t="shared" si="15"/>
        <v>4097101.6500000115</v>
      </c>
    </row>
    <row r="33" spans="1:22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0"/>
      <c r="H33" s="64">
        <v>57533385.020000011</v>
      </c>
      <c r="I33" s="64">
        <f t="shared" si="2"/>
        <v>14383346.26</v>
      </c>
      <c r="J33" s="64">
        <f t="shared" si="3"/>
        <v>14383346.26</v>
      </c>
      <c r="K33" s="64">
        <f t="shared" si="4"/>
        <v>14383346.26</v>
      </c>
      <c r="L33" s="64">
        <f t="shared" si="5"/>
        <v>14383346.240000015</v>
      </c>
      <c r="M33" s="112">
        <f t="shared" si="6"/>
        <v>30879879.43</v>
      </c>
      <c r="N33" s="112">
        <f t="shared" si="7"/>
        <v>7719969.8600000003</v>
      </c>
      <c r="O33" s="112">
        <f t="shared" si="8"/>
        <v>7719969.8600000003</v>
      </c>
      <c r="P33" s="112">
        <f t="shared" si="9"/>
        <v>7719969.8600000003</v>
      </c>
      <c r="Q33" s="112">
        <f t="shared" si="10"/>
        <v>7719969.8500000006</v>
      </c>
      <c r="R33" s="112">
        <f t="shared" si="11"/>
        <v>26653505.590000015</v>
      </c>
      <c r="S33" s="112">
        <f t="shared" si="12"/>
        <v>6663376.3999999994</v>
      </c>
      <c r="T33" s="112">
        <f t="shared" si="13"/>
        <v>6663376.3999999994</v>
      </c>
      <c r="U33" s="112">
        <f t="shared" si="14"/>
        <v>6663376.3999999994</v>
      </c>
      <c r="V33" s="112">
        <f t="shared" si="15"/>
        <v>6663376.3900000146</v>
      </c>
    </row>
    <row r="34" spans="1:22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0"/>
      <c r="H34" s="64">
        <v>92274554.150000006</v>
      </c>
      <c r="I34" s="64">
        <f t="shared" si="2"/>
        <v>23068638.539999999</v>
      </c>
      <c r="J34" s="64">
        <f t="shared" si="3"/>
        <v>23068638.539999999</v>
      </c>
      <c r="K34" s="64">
        <f t="shared" si="4"/>
        <v>23068638.539999999</v>
      </c>
      <c r="L34" s="64">
        <f t="shared" si="5"/>
        <v>23068638.530000016</v>
      </c>
      <c r="M34" s="112">
        <f t="shared" si="6"/>
        <v>49526498.490000002</v>
      </c>
      <c r="N34" s="112">
        <f t="shared" si="7"/>
        <v>12381624.619999999</v>
      </c>
      <c r="O34" s="112">
        <f t="shared" si="8"/>
        <v>12381624.619999999</v>
      </c>
      <c r="P34" s="112">
        <f t="shared" si="9"/>
        <v>12381624.619999999</v>
      </c>
      <c r="Q34" s="112">
        <f t="shared" si="10"/>
        <v>12381624.630000008</v>
      </c>
      <c r="R34" s="112">
        <f t="shared" si="11"/>
        <v>42748055.660000004</v>
      </c>
      <c r="S34" s="112">
        <f t="shared" si="12"/>
        <v>10687013.92</v>
      </c>
      <c r="T34" s="112">
        <f t="shared" si="13"/>
        <v>10687013.92</v>
      </c>
      <c r="U34" s="112">
        <f t="shared" si="14"/>
        <v>10687013.92</v>
      </c>
      <c r="V34" s="112">
        <f t="shared" si="15"/>
        <v>10687013.900000008</v>
      </c>
    </row>
    <row r="35" spans="1:22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0"/>
      <c r="H35" s="64">
        <v>27699496.630000003</v>
      </c>
      <c r="I35" s="64">
        <f t="shared" si="2"/>
        <v>6924874.1600000001</v>
      </c>
      <c r="J35" s="64">
        <f t="shared" si="3"/>
        <v>6924874.1600000001</v>
      </c>
      <c r="K35" s="64">
        <f t="shared" si="4"/>
        <v>6924874.1600000001</v>
      </c>
      <c r="L35" s="64">
        <f t="shared" si="5"/>
        <v>6924874.1500000022</v>
      </c>
      <c r="M35" s="112">
        <f t="shared" si="6"/>
        <v>14867143.939999999</v>
      </c>
      <c r="N35" s="112">
        <f t="shared" si="7"/>
        <v>3716785.99</v>
      </c>
      <c r="O35" s="112">
        <f t="shared" si="8"/>
        <v>3716785.99</v>
      </c>
      <c r="P35" s="112">
        <f t="shared" si="9"/>
        <v>3716785.99</v>
      </c>
      <c r="Q35" s="112">
        <f t="shared" si="10"/>
        <v>3716785.9699999988</v>
      </c>
      <c r="R35" s="112">
        <f t="shared" si="11"/>
        <v>12832352.690000003</v>
      </c>
      <c r="S35" s="112">
        <f t="shared" si="12"/>
        <v>3208088.17</v>
      </c>
      <c r="T35" s="112">
        <f t="shared" si="13"/>
        <v>3208088.17</v>
      </c>
      <c r="U35" s="112">
        <f t="shared" si="14"/>
        <v>3208088.17</v>
      </c>
      <c r="V35" s="112">
        <f t="shared" si="15"/>
        <v>3208088.1800000034</v>
      </c>
    </row>
    <row r="36" spans="1:22" ht="45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0"/>
      <c r="H36" s="64">
        <v>566695.5</v>
      </c>
      <c r="I36" s="64">
        <f t="shared" si="2"/>
        <v>141673.88</v>
      </c>
      <c r="J36" s="64">
        <f t="shared" si="3"/>
        <v>141673.88</v>
      </c>
      <c r="K36" s="64">
        <f t="shared" si="4"/>
        <v>141673.88</v>
      </c>
      <c r="L36" s="64">
        <f t="shared" si="5"/>
        <v>141673.85999999999</v>
      </c>
      <c r="M36" s="112">
        <f t="shared" si="6"/>
        <v>304162.33</v>
      </c>
      <c r="N36" s="112">
        <f t="shared" si="7"/>
        <v>76040.58</v>
      </c>
      <c r="O36" s="112">
        <f t="shared" si="8"/>
        <v>76040.58</v>
      </c>
      <c r="P36" s="112">
        <f t="shared" si="9"/>
        <v>76040.58</v>
      </c>
      <c r="Q36" s="112">
        <f t="shared" si="10"/>
        <v>76040.589999999982</v>
      </c>
      <c r="R36" s="112">
        <f t="shared" si="11"/>
        <v>262533.17000000004</v>
      </c>
      <c r="S36" s="112">
        <f t="shared" si="12"/>
        <v>65633.3</v>
      </c>
      <c r="T36" s="112">
        <f t="shared" si="13"/>
        <v>65633.3</v>
      </c>
      <c r="U36" s="112">
        <f t="shared" si="14"/>
        <v>65633.3</v>
      </c>
      <c r="V36" s="112">
        <f t="shared" si="15"/>
        <v>65633.27</v>
      </c>
    </row>
    <row r="37" spans="1:22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0"/>
      <c r="H37" s="64">
        <v>44704238.210000008</v>
      </c>
      <c r="I37" s="64">
        <f t="shared" si="2"/>
        <v>11176059.550000001</v>
      </c>
      <c r="J37" s="64">
        <f t="shared" si="3"/>
        <v>11176059.550000001</v>
      </c>
      <c r="K37" s="64">
        <f t="shared" si="4"/>
        <v>11176059.550000001</v>
      </c>
      <c r="L37" s="64">
        <f t="shared" si="5"/>
        <v>11176059.560000006</v>
      </c>
      <c r="M37" s="112">
        <f t="shared" si="6"/>
        <v>23994094.649999999</v>
      </c>
      <c r="N37" s="112">
        <f t="shared" si="7"/>
        <v>5998523.6600000001</v>
      </c>
      <c r="O37" s="112">
        <f t="shared" si="8"/>
        <v>5998523.6600000001</v>
      </c>
      <c r="P37" s="112">
        <f t="shared" si="9"/>
        <v>5998523.6600000001</v>
      </c>
      <c r="Q37" s="112">
        <f t="shared" si="10"/>
        <v>5998523.6699999981</v>
      </c>
      <c r="R37" s="112">
        <f t="shared" si="11"/>
        <v>20710143.56000001</v>
      </c>
      <c r="S37" s="112">
        <f t="shared" si="12"/>
        <v>5177535.8900000006</v>
      </c>
      <c r="T37" s="112">
        <f t="shared" si="13"/>
        <v>5177535.8900000006</v>
      </c>
      <c r="U37" s="112">
        <f t="shared" si="14"/>
        <v>5177535.8900000006</v>
      </c>
      <c r="V37" s="112">
        <f t="shared" si="15"/>
        <v>5177535.890000008</v>
      </c>
    </row>
    <row r="38" spans="1:22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0"/>
      <c r="H38" s="64">
        <v>1434449.6</v>
      </c>
      <c r="I38" s="64">
        <f t="shared" si="2"/>
        <v>358612.4</v>
      </c>
      <c r="J38" s="64">
        <f t="shared" si="3"/>
        <v>358612.4</v>
      </c>
      <c r="K38" s="64">
        <f t="shared" si="4"/>
        <v>358612.4</v>
      </c>
      <c r="L38" s="64">
        <f t="shared" si="5"/>
        <v>358612.40000000014</v>
      </c>
      <c r="M38" s="112">
        <f t="shared" si="6"/>
        <v>769911.78</v>
      </c>
      <c r="N38" s="112">
        <f t="shared" si="7"/>
        <v>192477.95</v>
      </c>
      <c r="O38" s="112">
        <f t="shared" si="8"/>
        <v>192477.95</v>
      </c>
      <c r="P38" s="112">
        <f t="shared" si="9"/>
        <v>192477.95</v>
      </c>
      <c r="Q38" s="112">
        <f t="shared" si="10"/>
        <v>192477.93000000005</v>
      </c>
      <c r="R38" s="112">
        <f t="shared" si="11"/>
        <v>664537.82000000007</v>
      </c>
      <c r="S38" s="112">
        <f t="shared" si="12"/>
        <v>166134.45000000001</v>
      </c>
      <c r="T38" s="112">
        <f t="shared" si="13"/>
        <v>166134.45000000001</v>
      </c>
      <c r="U38" s="112">
        <f t="shared" si="14"/>
        <v>166134.45000000001</v>
      </c>
      <c r="V38" s="112">
        <f t="shared" si="15"/>
        <v>166134.47000000009</v>
      </c>
    </row>
    <row r="39" spans="1:22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ref="E39:E70" si="16">C39/(C39+D39)</f>
        <v>0.53672975122006972</v>
      </c>
      <c r="F39" s="71">
        <f t="shared" ref="F39:F70" si="17">1-E39</f>
        <v>0.46327024877993028</v>
      </c>
      <c r="G39" s="10"/>
      <c r="H39" s="64">
        <v>40882023.600000009</v>
      </c>
      <c r="I39" s="64">
        <f t="shared" ref="I39:I70" si="18">ROUND(H39/4,2)</f>
        <v>10220505.9</v>
      </c>
      <c r="J39" s="64">
        <f t="shared" ref="J39:J70" si="19">I39</f>
        <v>10220505.9</v>
      </c>
      <c r="K39" s="64">
        <f t="shared" ref="K39:K70" si="20">I39</f>
        <v>10220505.9</v>
      </c>
      <c r="L39" s="64">
        <f t="shared" ref="L39:L70" si="21">H39-I39-J39-K39</f>
        <v>10220505.900000012</v>
      </c>
      <c r="M39" s="112">
        <f t="shared" ref="M39:M70" si="22">ROUND(H39*E39,2)</f>
        <v>21942598.359999999</v>
      </c>
      <c r="N39" s="112">
        <f t="shared" ref="N39:N70" si="23">ROUND(M39/4,2)</f>
        <v>5485649.5899999999</v>
      </c>
      <c r="O39" s="112">
        <f t="shared" ref="O39:O70" si="24">N39</f>
        <v>5485649.5899999999</v>
      </c>
      <c r="P39" s="112">
        <f t="shared" ref="P39:P70" si="25">N39</f>
        <v>5485649.5899999999</v>
      </c>
      <c r="Q39" s="112">
        <f t="shared" ref="Q39:Q70" si="26">M39-N39-O39-P39</f>
        <v>5485649.5899999999</v>
      </c>
      <c r="R39" s="112">
        <f t="shared" ref="R39:R70" si="27">S39+T39+U39+V39</f>
        <v>18939425.240000013</v>
      </c>
      <c r="S39" s="112">
        <f t="shared" ref="S39:S70" si="28">I39-N39</f>
        <v>4734856.3100000005</v>
      </c>
      <c r="T39" s="112">
        <f t="shared" ref="T39:T70" si="29">J39-O39</f>
        <v>4734856.3100000005</v>
      </c>
      <c r="U39" s="112">
        <f t="shared" ref="U39:U70" si="30">K39-P39</f>
        <v>4734856.3100000005</v>
      </c>
      <c r="V39" s="112">
        <f t="shared" ref="V39:V70" si="31">L39-Q39</f>
        <v>4734856.3100000117</v>
      </c>
    </row>
    <row r="40" spans="1:22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16"/>
        <v>0.53672975122006972</v>
      </c>
      <c r="F40" s="71">
        <f t="shared" si="17"/>
        <v>0.46327024877993028</v>
      </c>
      <c r="G40" s="10"/>
      <c r="H40" s="64">
        <v>0</v>
      </c>
      <c r="I40" s="64">
        <f t="shared" si="18"/>
        <v>0</v>
      </c>
      <c r="J40" s="64">
        <f t="shared" si="19"/>
        <v>0</v>
      </c>
      <c r="K40" s="64">
        <f t="shared" si="20"/>
        <v>0</v>
      </c>
      <c r="L40" s="64">
        <f t="shared" si="21"/>
        <v>0</v>
      </c>
      <c r="M40" s="112">
        <f t="shared" si="22"/>
        <v>0</v>
      </c>
      <c r="N40" s="112">
        <f t="shared" si="23"/>
        <v>0</v>
      </c>
      <c r="O40" s="112">
        <f t="shared" si="24"/>
        <v>0</v>
      </c>
      <c r="P40" s="112">
        <f t="shared" si="25"/>
        <v>0</v>
      </c>
      <c r="Q40" s="112">
        <f t="shared" si="26"/>
        <v>0</v>
      </c>
      <c r="R40" s="112">
        <f t="shared" si="27"/>
        <v>0</v>
      </c>
      <c r="S40" s="112">
        <f t="shared" si="28"/>
        <v>0</v>
      </c>
      <c r="T40" s="112">
        <f t="shared" si="29"/>
        <v>0</v>
      </c>
      <c r="U40" s="112">
        <f t="shared" si="30"/>
        <v>0</v>
      </c>
      <c r="V40" s="112">
        <f t="shared" si="31"/>
        <v>0</v>
      </c>
    </row>
    <row r="41" spans="1:22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16"/>
        <v>0.53672975122006972</v>
      </c>
      <c r="F41" s="71">
        <f t="shared" si="17"/>
        <v>0.46327024877993028</v>
      </c>
      <c r="G41" s="10"/>
      <c r="H41" s="64">
        <v>24931322.18</v>
      </c>
      <c r="I41" s="64">
        <f t="shared" si="18"/>
        <v>6232830.5499999998</v>
      </c>
      <c r="J41" s="64">
        <f t="shared" si="19"/>
        <v>6232830.5499999998</v>
      </c>
      <c r="K41" s="64">
        <f t="shared" si="20"/>
        <v>6232830.5499999998</v>
      </c>
      <c r="L41" s="64">
        <f t="shared" si="21"/>
        <v>6232830.5299999984</v>
      </c>
      <c r="M41" s="112">
        <f t="shared" si="22"/>
        <v>13381382.35</v>
      </c>
      <c r="N41" s="112">
        <f t="shared" si="23"/>
        <v>3345345.59</v>
      </c>
      <c r="O41" s="112">
        <f t="shared" si="24"/>
        <v>3345345.59</v>
      </c>
      <c r="P41" s="112">
        <f t="shared" si="25"/>
        <v>3345345.59</v>
      </c>
      <c r="Q41" s="112">
        <f t="shared" si="26"/>
        <v>3345345.58</v>
      </c>
      <c r="R41" s="112">
        <f t="shared" si="27"/>
        <v>11549939.829999998</v>
      </c>
      <c r="S41" s="112">
        <f t="shared" si="28"/>
        <v>2887484.96</v>
      </c>
      <c r="T41" s="112">
        <f t="shared" si="29"/>
        <v>2887484.96</v>
      </c>
      <c r="U41" s="112">
        <f t="shared" si="30"/>
        <v>2887484.96</v>
      </c>
      <c r="V41" s="112">
        <f t="shared" si="31"/>
        <v>2887484.9499999983</v>
      </c>
    </row>
    <row r="42" spans="1:22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16"/>
        <v>0.53672975122006972</v>
      </c>
      <c r="F42" s="71">
        <f t="shared" si="17"/>
        <v>0.46327024877993028</v>
      </c>
      <c r="G42" s="10"/>
      <c r="H42" s="64">
        <v>26557840.450000003</v>
      </c>
      <c r="I42" s="64">
        <f t="shared" si="18"/>
        <v>6639460.1100000003</v>
      </c>
      <c r="J42" s="64">
        <f t="shared" si="19"/>
        <v>6639460.1100000003</v>
      </c>
      <c r="K42" s="64">
        <f t="shared" si="20"/>
        <v>6639460.1100000003</v>
      </c>
      <c r="L42" s="64">
        <f t="shared" si="21"/>
        <v>6639460.1200000038</v>
      </c>
      <c r="M42" s="112">
        <f t="shared" si="22"/>
        <v>14254383.1</v>
      </c>
      <c r="N42" s="112">
        <f t="shared" si="23"/>
        <v>3563595.78</v>
      </c>
      <c r="O42" s="112">
        <f t="shared" si="24"/>
        <v>3563595.78</v>
      </c>
      <c r="P42" s="112">
        <f t="shared" si="25"/>
        <v>3563595.78</v>
      </c>
      <c r="Q42" s="112">
        <f t="shared" si="26"/>
        <v>3563595.7600000012</v>
      </c>
      <c r="R42" s="112">
        <f t="shared" si="27"/>
        <v>12303457.350000005</v>
      </c>
      <c r="S42" s="112">
        <f t="shared" si="28"/>
        <v>3075864.3300000005</v>
      </c>
      <c r="T42" s="112">
        <f t="shared" si="29"/>
        <v>3075864.3300000005</v>
      </c>
      <c r="U42" s="112">
        <f t="shared" si="30"/>
        <v>3075864.3300000005</v>
      </c>
      <c r="V42" s="112">
        <f t="shared" si="31"/>
        <v>3075864.3600000027</v>
      </c>
    </row>
    <row r="43" spans="1:22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16"/>
        <v>0.74116272275781481</v>
      </c>
      <c r="F43" s="71">
        <f t="shared" si="17"/>
        <v>0.25883727724218519</v>
      </c>
      <c r="G43" s="10">
        <v>28304</v>
      </c>
      <c r="H43" s="64">
        <v>56969567.18</v>
      </c>
      <c r="I43" s="64">
        <f t="shared" si="18"/>
        <v>14242391.800000001</v>
      </c>
      <c r="J43" s="64">
        <f t="shared" si="19"/>
        <v>14242391.800000001</v>
      </c>
      <c r="K43" s="64">
        <f t="shared" si="20"/>
        <v>14242391.800000001</v>
      </c>
      <c r="L43" s="64">
        <f t="shared" si="21"/>
        <v>14242391.779999994</v>
      </c>
      <c r="M43" s="112">
        <f t="shared" si="22"/>
        <v>42223719.530000001</v>
      </c>
      <c r="N43" s="112">
        <f t="shared" si="23"/>
        <v>10555929.880000001</v>
      </c>
      <c r="O43" s="112">
        <f t="shared" si="24"/>
        <v>10555929.880000001</v>
      </c>
      <c r="P43" s="112">
        <f t="shared" si="25"/>
        <v>10555929.880000001</v>
      </c>
      <c r="Q43" s="112">
        <f t="shared" si="26"/>
        <v>10555929.889999995</v>
      </c>
      <c r="R43" s="112">
        <f t="shared" si="27"/>
        <v>14745847.649999999</v>
      </c>
      <c r="S43" s="112">
        <f t="shared" si="28"/>
        <v>3686461.92</v>
      </c>
      <c r="T43" s="112">
        <f t="shared" si="29"/>
        <v>3686461.92</v>
      </c>
      <c r="U43" s="112">
        <f t="shared" si="30"/>
        <v>3686461.92</v>
      </c>
      <c r="V43" s="112">
        <f t="shared" si="31"/>
        <v>3686461.8899999987</v>
      </c>
    </row>
    <row r="44" spans="1:22" ht="15.75" x14ac:dyDescent="0.25">
      <c r="A44" s="52">
        <v>38</v>
      </c>
      <c r="B44" s="7" t="s">
        <v>32</v>
      </c>
      <c r="C44" s="72">
        <v>60194</v>
      </c>
      <c r="D44" s="71">
        <v>10332</v>
      </c>
      <c r="E44" s="71">
        <f t="shared" si="16"/>
        <v>0.85350083657091003</v>
      </c>
      <c r="F44" s="71">
        <f t="shared" si="17"/>
        <v>0.14649916342908997</v>
      </c>
      <c r="G44" s="10">
        <v>70734</v>
      </c>
      <c r="H44" s="64">
        <v>231801745.34</v>
      </c>
      <c r="I44" s="64">
        <f t="shared" si="18"/>
        <v>57950436.340000004</v>
      </c>
      <c r="J44" s="64">
        <f t="shared" si="19"/>
        <v>57950436.340000004</v>
      </c>
      <c r="K44" s="64">
        <f t="shared" si="20"/>
        <v>57950436.340000004</v>
      </c>
      <c r="L44" s="64">
        <f t="shared" si="21"/>
        <v>57950436.319999993</v>
      </c>
      <c r="M44" s="112">
        <f t="shared" si="22"/>
        <v>197842983.56999999</v>
      </c>
      <c r="N44" s="112">
        <f t="shared" si="23"/>
        <v>49460745.890000001</v>
      </c>
      <c r="O44" s="112">
        <f t="shared" si="24"/>
        <v>49460745.890000001</v>
      </c>
      <c r="P44" s="112">
        <f t="shared" si="25"/>
        <v>49460745.890000001</v>
      </c>
      <c r="Q44" s="112">
        <f t="shared" si="26"/>
        <v>49460745.900000006</v>
      </c>
      <c r="R44" s="112">
        <f t="shared" si="27"/>
        <v>33958761.769999996</v>
      </c>
      <c r="S44" s="112">
        <f t="shared" si="28"/>
        <v>8489690.450000003</v>
      </c>
      <c r="T44" s="112">
        <f t="shared" si="29"/>
        <v>8489690.450000003</v>
      </c>
      <c r="U44" s="112">
        <f t="shared" si="30"/>
        <v>8489690.450000003</v>
      </c>
      <c r="V44" s="112">
        <f t="shared" si="31"/>
        <v>8489690.4199999869</v>
      </c>
    </row>
    <row r="45" spans="1:22" ht="15.75" x14ac:dyDescent="0.25">
      <c r="A45" s="52">
        <v>39</v>
      </c>
      <c r="B45" s="7" t="s">
        <v>33</v>
      </c>
      <c r="C45" s="72">
        <v>94360</v>
      </c>
      <c r="D45" s="71">
        <v>17577</v>
      </c>
      <c r="E45" s="71">
        <f t="shared" si="16"/>
        <v>0.84297417297229693</v>
      </c>
      <c r="F45" s="71">
        <f t="shared" si="17"/>
        <v>0.15702582702770307</v>
      </c>
      <c r="G45" s="10">
        <v>111894</v>
      </c>
      <c r="H45" s="64">
        <v>231633634.05000001</v>
      </c>
      <c r="I45" s="64">
        <f t="shared" si="18"/>
        <v>57908408.509999998</v>
      </c>
      <c r="J45" s="64">
        <f t="shared" si="19"/>
        <v>57908408.509999998</v>
      </c>
      <c r="K45" s="64">
        <f t="shared" si="20"/>
        <v>57908408.509999998</v>
      </c>
      <c r="L45" s="64">
        <f t="shared" si="21"/>
        <v>57908408.520000033</v>
      </c>
      <c r="M45" s="112">
        <f t="shared" si="22"/>
        <v>195261171.09999999</v>
      </c>
      <c r="N45" s="112">
        <f t="shared" si="23"/>
        <v>48815292.780000001</v>
      </c>
      <c r="O45" s="112">
        <f t="shared" si="24"/>
        <v>48815292.780000001</v>
      </c>
      <c r="P45" s="112">
        <f t="shared" si="25"/>
        <v>48815292.780000001</v>
      </c>
      <c r="Q45" s="112">
        <f t="shared" si="26"/>
        <v>48815292.75999999</v>
      </c>
      <c r="R45" s="112">
        <f t="shared" si="27"/>
        <v>36372462.950000033</v>
      </c>
      <c r="S45" s="112">
        <f t="shared" si="28"/>
        <v>9093115.7299999967</v>
      </c>
      <c r="T45" s="112">
        <f t="shared" si="29"/>
        <v>9093115.7299999967</v>
      </c>
      <c r="U45" s="112">
        <f t="shared" si="30"/>
        <v>9093115.7299999967</v>
      </c>
      <c r="V45" s="112">
        <f t="shared" si="31"/>
        <v>9093115.7600000426</v>
      </c>
    </row>
    <row r="46" spans="1:22" ht="15.75" x14ac:dyDescent="0.25">
      <c r="A46" s="52">
        <v>40</v>
      </c>
      <c r="B46" s="7" t="s">
        <v>34</v>
      </c>
      <c r="C46" s="72">
        <v>92101</v>
      </c>
      <c r="D46" s="71">
        <v>20950</v>
      </c>
      <c r="E46" s="71">
        <f t="shared" si="16"/>
        <v>0.81468540747096441</v>
      </c>
      <c r="F46" s="71">
        <f t="shared" si="17"/>
        <v>0.18531459252903559</v>
      </c>
      <c r="G46" s="10">
        <v>115425</v>
      </c>
      <c r="H46" s="64">
        <v>239868867.19999999</v>
      </c>
      <c r="I46" s="64">
        <f t="shared" si="18"/>
        <v>59967216.799999997</v>
      </c>
      <c r="J46" s="64">
        <f t="shared" si="19"/>
        <v>59967216.799999997</v>
      </c>
      <c r="K46" s="64">
        <f t="shared" si="20"/>
        <v>59967216.799999997</v>
      </c>
      <c r="L46" s="64">
        <f t="shared" si="21"/>
        <v>59967216.799999982</v>
      </c>
      <c r="M46" s="112">
        <f t="shared" si="22"/>
        <v>195417665.81</v>
      </c>
      <c r="N46" s="112">
        <f t="shared" si="23"/>
        <v>48854416.450000003</v>
      </c>
      <c r="O46" s="112">
        <f t="shared" si="24"/>
        <v>48854416.450000003</v>
      </c>
      <c r="P46" s="112">
        <f t="shared" si="25"/>
        <v>48854416.450000003</v>
      </c>
      <c r="Q46" s="112">
        <f t="shared" si="26"/>
        <v>48854416.460000008</v>
      </c>
      <c r="R46" s="112">
        <f t="shared" si="27"/>
        <v>44451201.389999956</v>
      </c>
      <c r="S46" s="112">
        <f t="shared" si="28"/>
        <v>11112800.349999994</v>
      </c>
      <c r="T46" s="112">
        <f t="shared" si="29"/>
        <v>11112800.349999994</v>
      </c>
      <c r="U46" s="112">
        <f t="shared" si="30"/>
        <v>11112800.349999994</v>
      </c>
      <c r="V46" s="112">
        <f t="shared" si="31"/>
        <v>11112800.339999974</v>
      </c>
    </row>
    <row r="47" spans="1:22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16"/>
        <v>0.53672975122006972</v>
      </c>
      <c r="F47" s="71">
        <f t="shared" si="17"/>
        <v>0.46327024877993028</v>
      </c>
      <c r="G47" s="10"/>
      <c r="H47" s="64">
        <v>53529243.93</v>
      </c>
      <c r="I47" s="64">
        <f t="shared" si="18"/>
        <v>13382310.98</v>
      </c>
      <c r="J47" s="64">
        <f t="shared" si="19"/>
        <v>13382310.98</v>
      </c>
      <c r="K47" s="64">
        <f t="shared" si="20"/>
        <v>13382310.98</v>
      </c>
      <c r="L47" s="64">
        <f t="shared" si="21"/>
        <v>13382310.990000002</v>
      </c>
      <c r="M47" s="112">
        <f t="shared" si="22"/>
        <v>28730737.780000001</v>
      </c>
      <c r="N47" s="112">
        <f t="shared" si="23"/>
        <v>7182684.4500000002</v>
      </c>
      <c r="O47" s="112">
        <f t="shared" si="24"/>
        <v>7182684.4500000002</v>
      </c>
      <c r="P47" s="112">
        <f t="shared" si="25"/>
        <v>7182684.4500000002</v>
      </c>
      <c r="Q47" s="112">
        <f t="shared" si="26"/>
        <v>7182684.4300000025</v>
      </c>
      <c r="R47" s="112">
        <f t="shared" si="27"/>
        <v>24798506.149999999</v>
      </c>
      <c r="S47" s="112">
        <f t="shared" si="28"/>
        <v>6199626.5300000003</v>
      </c>
      <c r="T47" s="112">
        <f t="shared" si="29"/>
        <v>6199626.5300000003</v>
      </c>
      <c r="U47" s="112">
        <f t="shared" si="30"/>
        <v>6199626.5300000003</v>
      </c>
      <c r="V47" s="112">
        <f t="shared" si="31"/>
        <v>6199626.5599999996</v>
      </c>
    </row>
    <row r="48" spans="1:22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16"/>
        <v>0.53672975122006972</v>
      </c>
      <c r="F48" s="71">
        <f t="shared" si="17"/>
        <v>0.46327024877993028</v>
      </c>
      <c r="G48" s="11"/>
      <c r="H48" s="64">
        <v>125894058.44</v>
      </c>
      <c r="I48" s="64">
        <f t="shared" si="18"/>
        <v>31473514.609999999</v>
      </c>
      <c r="J48" s="64">
        <f t="shared" si="19"/>
        <v>31473514.609999999</v>
      </c>
      <c r="K48" s="64">
        <f t="shared" si="20"/>
        <v>31473514.609999999</v>
      </c>
      <c r="L48" s="64">
        <f t="shared" si="21"/>
        <v>31473514.609999999</v>
      </c>
      <c r="M48" s="112">
        <f t="shared" si="22"/>
        <v>67571086.670000002</v>
      </c>
      <c r="N48" s="112">
        <f t="shared" si="23"/>
        <v>16892771.670000002</v>
      </c>
      <c r="O48" s="112">
        <f t="shared" si="24"/>
        <v>16892771.670000002</v>
      </c>
      <c r="P48" s="112">
        <f t="shared" si="25"/>
        <v>16892771.670000002</v>
      </c>
      <c r="Q48" s="112">
        <f t="shared" si="26"/>
        <v>16892771.659999996</v>
      </c>
      <c r="R48" s="112">
        <f t="shared" si="27"/>
        <v>58322971.769999996</v>
      </c>
      <c r="S48" s="112">
        <f t="shared" si="28"/>
        <v>14580742.939999998</v>
      </c>
      <c r="T48" s="112">
        <f t="shared" si="29"/>
        <v>14580742.939999998</v>
      </c>
      <c r="U48" s="112">
        <f t="shared" si="30"/>
        <v>14580742.939999998</v>
      </c>
      <c r="V48" s="112">
        <f t="shared" si="31"/>
        <v>14580742.950000003</v>
      </c>
    </row>
    <row r="49" spans="1:22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16"/>
        <v>0.43382559774964841</v>
      </c>
      <c r="F49" s="71">
        <f t="shared" si="17"/>
        <v>0.56617440225035165</v>
      </c>
      <c r="G49" s="11">
        <v>14313</v>
      </c>
      <c r="H49" s="64">
        <v>44345429.32</v>
      </c>
      <c r="I49" s="64">
        <f t="shared" si="18"/>
        <v>11086357.33</v>
      </c>
      <c r="J49" s="64">
        <f t="shared" si="19"/>
        <v>11086357.33</v>
      </c>
      <c r="K49" s="64">
        <f t="shared" si="20"/>
        <v>11086357.33</v>
      </c>
      <c r="L49" s="64">
        <f t="shared" si="21"/>
        <v>11086357.330000004</v>
      </c>
      <c r="M49" s="112">
        <f t="shared" si="22"/>
        <v>19238182.379999999</v>
      </c>
      <c r="N49" s="112">
        <f t="shared" si="23"/>
        <v>4809545.5999999996</v>
      </c>
      <c r="O49" s="112">
        <f t="shared" si="24"/>
        <v>4809545.5999999996</v>
      </c>
      <c r="P49" s="112">
        <f t="shared" si="25"/>
        <v>4809545.5999999996</v>
      </c>
      <c r="Q49" s="112">
        <f t="shared" si="26"/>
        <v>4809545.58</v>
      </c>
      <c r="R49" s="112">
        <f t="shared" si="27"/>
        <v>25107246.940000005</v>
      </c>
      <c r="S49" s="112">
        <f t="shared" si="28"/>
        <v>6276811.7300000004</v>
      </c>
      <c r="T49" s="112">
        <f t="shared" si="29"/>
        <v>6276811.7300000004</v>
      </c>
      <c r="U49" s="112">
        <f t="shared" si="30"/>
        <v>6276811.7300000004</v>
      </c>
      <c r="V49" s="112">
        <f t="shared" si="31"/>
        <v>6276811.7500000037</v>
      </c>
    </row>
    <row r="50" spans="1:22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16"/>
        <v>0.44104957786290772</v>
      </c>
      <c r="F50" s="71">
        <f t="shared" si="17"/>
        <v>0.55895042213709223</v>
      </c>
      <c r="G50" s="11"/>
      <c r="H50" s="64">
        <v>16014406.5</v>
      </c>
      <c r="I50" s="64">
        <f t="shared" si="18"/>
        <v>4003601.63</v>
      </c>
      <c r="J50" s="64">
        <f t="shared" si="19"/>
        <v>4003601.63</v>
      </c>
      <c r="K50" s="64">
        <f t="shared" si="20"/>
        <v>4003601.63</v>
      </c>
      <c r="L50" s="64">
        <f t="shared" si="21"/>
        <v>4003601.6100000013</v>
      </c>
      <c r="M50" s="112">
        <f t="shared" si="22"/>
        <v>7063147.2300000004</v>
      </c>
      <c r="N50" s="112">
        <f t="shared" si="23"/>
        <v>1765786.81</v>
      </c>
      <c r="O50" s="112">
        <f t="shared" si="24"/>
        <v>1765786.81</v>
      </c>
      <c r="P50" s="112">
        <f t="shared" si="25"/>
        <v>1765786.81</v>
      </c>
      <c r="Q50" s="112">
        <f t="shared" si="26"/>
        <v>1765786.7999999998</v>
      </c>
      <c r="R50" s="112">
        <f t="shared" si="27"/>
        <v>8951259.2699999996</v>
      </c>
      <c r="S50" s="112">
        <f t="shared" si="28"/>
        <v>2237814.8199999998</v>
      </c>
      <c r="T50" s="112">
        <f t="shared" si="29"/>
        <v>2237814.8199999998</v>
      </c>
      <c r="U50" s="112">
        <f t="shared" si="30"/>
        <v>2237814.8199999998</v>
      </c>
      <c r="V50" s="112">
        <f t="shared" si="31"/>
        <v>2237814.8100000015</v>
      </c>
    </row>
    <row r="51" spans="1:22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16"/>
        <v>0.44104957786290772</v>
      </c>
      <c r="F51" s="71">
        <f t="shared" si="17"/>
        <v>0.55895042213709223</v>
      </c>
      <c r="G51" s="11">
        <v>54348</v>
      </c>
      <c r="H51" s="64">
        <v>89239692.459999993</v>
      </c>
      <c r="I51" s="64">
        <f t="shared" si="18"/>
        <v>22309923.120000001</v>
      </c>
      <c r="J51" s="64">
        <f t="shared" si="19"/>
        <v>22309923.120000001</v>
      </c>
      <c r="K51" s="64">
        <f t="shared" si="20"/>
        <v>22309923.120000001</v>
      </c>
      <c r="L51" s="64">
        <f t="shared" si="21"/>
        <v>22309923.099999983</v>
      </c>
      <c r="M51" s="112">
        <f t="shared" si="22"/>
        <v>39359128.689999998</v>
      </c>
      <c r="N51" s="112">
        <f t="shared" si="23"/>
        <v>9839782.1699999999</v>
      </c>
      <c r="O51" s="112">
        <f t="shared" si="24"/>
        <v>9839782.1699999999</v>
      </c>
      <c r="P51" s="112">
        <f t="shared" si="25"/>
        <v>9839782.1699999999</v>
      </c>
      <c r="Q51" s="112">
        <f t="shared" si="26"/>
        <v>9839782.1799999941</v>
      </c>
      <c r="R51" s="112">
        <f t="shared" si="27"/>
        <v>49880563.769999988</v>
      </c>
      <c r="S51" s="112">
        <f t="shared" si="28"/>
        <v>12470140.950000001</v>
      </c>
      <c r="T51" s="112">
        <f t="shared" si="29"/>
        <v>12470140.950000001</v>
      </c>
      <c r="U51" s="112">
        <f t="shared" si="30"/>
        <v>12470140.950000001</v>
      </c>
      <c r="V51" s="112">
        <f t="shared" si="31"/>
        <v>12470140.919999989</v>
      </c>
    </row>
    <row r="52" spans="1:22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16"/>
        <v>0.85633633633633632</v>
      </c>
      <c r="F52" s="71">
        <f t="shared" si="17"/>
        <v>0.14366366366366368</v>
      </c>
      <c r="G52" s="11">
        <v>8679</v>
      </c>
      <c r="H52" s="64">
        <v>55839535.880000003</v>
      </c>
      <c r="I52" s="64">
        <f t="shared" si="18"/>
        <v>13959883.970000001</v>
      </c>
      <c r="J52" s="64">
        <f t="shared" si="19"/>
        <v>13959883.970000001</v>
      </c>
      <c r="K52" s="64">
        <f t="shared" si="20"/>
        <v>13959883.970000001</v>
      </c>
      <c r="L52" s="64">
        <f t="shared" si="21"/>
        <v>13959883.970000004</v>
      </c>
      <c r="M52" s="112">
        <f t="shared" si="22"/>
        <v>47817423.579999998</v>
      </c>
      <c r="N52" s="112">
        <f t="shared" si="23"/>
        <v>11954355.9</v>
      </c>
      <c r="O52" s="112">
        <f t="shared" si="24"/>
        <v>11954355.9</v>
      </c>
      <c r="P52" s="112">
        <f t="shared" si="25"/>
        <v>11954355.9</v>
      </c>
      <c r="Q52" s="112">
        <f t="shared" si="26"/>
        <v>11954355.880000001</v>
      </c>
      <c r="R52" s="112">
        <f t="shared" si="27"/>
        <v>8022112.3000000045</v>
      </c>
      <c r="S52" s="112">
        <f t="shared" si="28"/>
        <v>2005528.0700000003</v>
      </c>
      <c r="T52" s="112">
        <f t="shared" si="29"/>
        <v>2005528.0700000003</v>
      </c>
      <c r="U52" s="112">
        <f t="shared" si="30"/>
        <v>2005528.0700000003</v>
      </c>
      <c r="V52" s="112">
        <f t="shared" si="31"/>
        <v>2005528.0900000036</v>
      </c>
    </row>
    <row r="53" spans="1:22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16"/>
        <v>0.53672975122006972</v>
      </c>
      <c r="F53" s="71">
        <f t="shared" si="17"/>
        <v>0.46327024877993028</v>
      </c>
      <c r="G53" s="11"/>
      <c r="H53" s="64">
        <v>5133235.37</v>
      </c>
      <c r="I53" s="64">
        <f t="shared" si="18"/>
        <v>1283308.8400000001</v>
      </c>
      <c r="J53" s="64">
        <f t="shared" si="19"/>
        <v>1283308.8400000001</v>
      </c>
      <c r="K53" s="64">
        <f t="shared" si="20"/>
        <v>1283308.8400000001</v>
      </c>
      <c r="L53" s="64">
        <f t="shared" si="21"/>
        <v>1283308.8500000003</v>
      </c>
      <c r="M53" s="112">
        <f t="shared" si="22"/>
        <v>2755160.14</v>
      </c>
      <c r="N53" s="112">
        <f t="shared" si="23"/>
        <v>688790.04</v>
      </c>
      <c r="O53" s="112">
        <f t="shared" si="24"/>
        <v>688790.04</v>
      </c>
      <c r="P53" s="112">
        <f t="shared" si="25"/>
        <v>688790.04</v>
      </c>
      <c r="Q53" s="112">
        <f t="shared" si="26"/>
        <v>688790.02</v>
      </c>
      <c r="R53" s="112">
        <f t="shared" si="27"/>
        <v>2378075.2300000004</v>
      </c>
      <c r="S53" s="112">
        <f t="shared" si="28"/>
        <v>594518.80000000005</v>
      </c>
      <c r="T53" s="112">
        <f t="shared" si="29"/>
        <v>594518.80000000005</v>
      </c>
      <c r="U53" s="112">
        <f t="shared" si="30"/>
        <v>594518.80000000005</v>
      </c>
      <c r="V53" s="112">
        <f t="shared" si="31"/>
        <v>594518.83000000031</v>
      </c>
    </row>
    <row r="54" spans="1:22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16"/>
        <v>0.53672975122006972</v>
      </c>
      <c r="F54" s="71">
        <f t="shared" si="17"/>
        <v>0.46327024877993028</v>
      </c>
      <c r="G54" s="11"/>
      <c r="H54" s="64">
        <v>8289289.6999999993</v>
      </c>
      <c r="I54" s="64">
        <f t="shared" si="18"/>
        <v>2072322.43</v>
      </c>
      <c r="J54" s="64">
        <f t="shared" si="19"/>
        <v>2072322.43</v>
      </c>
      <c r="K54" s="64">
        <f t="shared" si="20"/>
        <v>2072322.43</v>
      </c>
      <c r="L54" s="64">
        <f t="shared" si="21"/>
        <v>2072322.41</v>
      </c>
      <c r="M54" s="112">
        <f t="shared" si="22"/>
        <v>4449108.4000000004</v>
      </c>
      <c r="N54" s="112">
        <f t="shared" si="23"/>
        <v>1112277.1000000001</v>
      </c>
      <c r="O54" s="112">
        <f t="shared" si="24"/>
        <v>1112277.1000000001</v>
      </c>
      <c r="P54" s="112">
        <f t="shared" si="25"/>
        <v>1112277.1000000001</v>
      </c>
      <c r="Q54" s="112">
        <f t="shared" si="26"/>
        <v>1112277.1000000001</v>
      </c>
      <c r="R54" s="112">
        <f t="shared" si="27"/>
        <v>3840181.2999999989</v>
      </c>
      <c r="S54" s="112">
        <f t="shared" si="28"/>
        <v>960045.32999999984</v>
      </c>
      <c r="T54" s="112">
        <f t="shared" si="29"/>
        <v>960045.32999999984</v>
      </c>
      <c r="U54" s="112">
        <f t="shared" si="30"/>
        <v>960045.32999999984</v>
      </c>
      <c r="V54" s="112">
        <f t="shared" si="31"/>
        <v>960045.30999999982</v>
      </c>
    </row>
    <row r="55" spans="1:22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16"/>
        <v>0.53672975122006972</v>
      </c>
      <c r="F55" s="71">
        <f t="shared" si="17"/>
        <v>0.46327024877993028</v>
      </c>
      <c r="G55" s="11"/>
      <c r="H55" s="64">
        <v>0</v>
      </c>
      <c r="I55" s="64">
        <f t="shared" si="18"/>
        <v>0</v>
      </c>
      <c r="J55" s="64">
        <f t="shared" si="19"/>
        <v>0</v>
      </c>
      <c r="K55" s="64">
        <f t="shared" si="20"/>
        <v>0</v>
      </c>
      <c r="L55" s="64">
        <f t="shared" si="21"/>
        <v>0</v>
      </c>
      <c r="M55" s="112">
        <f t="shared" si="22"/>
        <v>0</v>
      </c>
      <c r="N55" s="112">
        <f t="shared" si="23"/>
        <v>0</v>
      </c>
      <c r="O55" s="112">
        <f t="shared" si="24"/>
        <v>0</v>
      </c>
      <c r="P55" s="112">
        <f t="shared" si="25"/>
        <v>0</v>
      </c>
      <c r="Q55" s="112">
        <f t="shared" si="26"/>
        <v>0</v>
      </c>
      <c r="R55" s="112">
        <f t="shared" si="27"/>
        <v>0</v>
      </c>
      <c r="S55" s="112">
        <f t="shared" si="28"/>
        <v>0</v>
      </c>
      <c r="T55" s="112">
        <f t="shared" si="29"/>
        <v>0</v>
      </c>
      <c r="U55" s="112">
        <f t="shared" si="30"/>
        <v>0</v>
      </c>
      <c r="V55" s="112">
        <f t="shared" si="31"/>
        <v>0</v>
      </c>
    </row>
    <row r="56" spans="1:22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16"/>
        <v>0.53672975122006972</v>
      </c>
      <c r="F56" s="71">
        <f t="shared" si="17"/>
        <v>0.46327024877993028</v>
      </c>
      <c r="G56" s="11"/>
      <c r="H56" s="64">
        <v>6943462.959999999</v>
      </c>
      <c r="I56" s="64">
        <f t="shared" si="18"/>
        <v>1735865.74</v>
      </c>
      <c r="J56" s="64">
        <f t="shared" si="19"/>
        <v>1735865.74</v>
      </c>
      <c r="K56" s="64">
        <f t="shared" si="20"/>
        <v>1735865.74</v>
      </c>
      <c r="L56" s="64">
        <f t="shared" si="21"/>
        <v>1735865.7399999986</v>
      </c>
      <c r="M56" s="112">
        <f t="shared" si="22"/>
        <v>3726763.15</v>
      </c>
      <c r="N56" s="112">
        <f t="shared" si="23"/>
        <v>931690.79</v>
      </c>
      <c r="O56" s="112">
        <f t="shared" si="24"/>
        <v>931690.79</v>
      </c>
      <c r="P56" s="112">
        <f t="shared" si="25"/>
        <v>931690.79</v>
      </c>
      <c r="Q56" s="112">
        <f t="shared" si="26"/>
        <v>931690.7799999998</v>
      </c>
      <c r="R56" s="112">
        <f t="shared" si="27"/>
        <v>3216699.8099999987</v>
      </c>
      <c r="S56" s="112">
        <f t="shared" si="28"/>
        <v>804174.95</v>
      </c>
      <c r="T56" s="112">
        <f t="shared" si="29"/>
        <v>804174.95</v>
      </c>
      <c r="U56" s="112">
        <f t="shared" si="30"/>
        <v>804174.95</v>
      </c>
      <c r="V56" s="112">
        <f t="shared" si="31"/>
        <v>804174.9599999988</v>
      </c>
    </row>
    <row r="57" spans="1:22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16"/>
        <v>0.53672975122006972</v>
      </c>
      <c r="F57" s="71">
        <f t="shared" si="17"/>
        <v>0.46327024877993028</v>
      </c>
      <c r="G57" s="11"/>
      <c r="H57" s="64">
        <v>0</v>
      </c>
      <c r="I57" s="64">
        <f t="shared" si="18"/>
        <v>0</v>
      </c>
      <c r="J57" s="64">
        <f t="shared" si="19"/>
        <v>0</v>
      </c>
      <c r="K57" s="64">
        <f t="shared" si="20"/>
        <v>0</v>
      </c>
      <c r="L57" s="64">
        <f t="shared" si="21"/>
        <v>0</v>
      </c>
      <c r="M57" s="112">
        <f t="shared" si="22"/>
        <v>0</v>
      </c>
      <c r="N57" s="112">
        <f t="shared" si="23"/>
        <v>0</v>
      </c>
      <c r="O57" s="112">
        <f t="shared" si="24"/>
        <v>0</v>
      </c>
      <c r="P57" s="112">
        <f t="shared" si="25"/>
        <v>0</v>
      </c>
      <c r="Q57" s="112">
        <f t="shared" si="26"/>
        <v>0</v>
      </c>
      <c r="R57" s="112">
        <f t="shared" si="27"/>
        <v>0</v>
      </c>
      <c r="S57" s="112">
        <f t="shared" si="28"/>
        <v>0</v>
      </c>
      <c r="T57" s="112">
        <f t="shared" si="29"/>
        <v>0</v>
      </c>
      <c r="U57" s="112">
        <f t="shared" si="30"/>
        <v>0</v>
      </c>
      <c r="V57" s="112">
        <f t="shared" si="31"/>
        <v>0</v>
      </c>
    </row>
    <row r="58" spans="1:22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16"/>
        <v>0.53672975122006972</v>
      </c>
      <c r="F58" s="71">
        <f t="shared" si="17"/>
        <v>0.46327024877993028</v>
      </c>
      <c r="G58" s="11"/>
      <c r="H58" s="64">
        <v>0</v>
      </c>
      <c r="I58" s="64">
        <f t="shared" si="18"/>
        <v>0</v>
      </c>
      <c r="J58" s="64">
        <f t="shared" si="19"/>
        <v>0</v>
      </c>
      <c r="K58" s="64">
        <f t="shared" si="20"/>
        <v>0</v>
      </c>
      <c r="L58" s="64">
        <f t="shared" si="21"/>
        <v>0</v>
      </c>
      <c r="M58" s="112">
        <f t="shared" si="22"/>
        <v>0</v>
      </c>
      <c r="N58" s="112">
        <f t="shared" si="23"/>
        <v>0</v>
      </c>
      <c r="O58" s="112">
        <f t="shared" si="24"/>
        <v>0</v>
      </c>
      <c r="P58" s="112">
        <f t="shared" si="25"/>
        <v>0</v>
      </c>
      <c r="Q58" s="112">
        <f t="shared" si="26"/>
        <v>0</v>
      </c>
      <c r="R58" s="112">
        <f t="shared" si="27"/>
        <v>0</v>
      </c>
      <c r="S58" s="112">
        <f t="shared" si="28"/>
        <v>0</v>
      </c>
      <c r="T58" s="112">
        <f t="shared" si="29"/>
        <v>0</v>
      </c>
      <c r="U58" s="112">
        <f t="shared" si="30"/>
        <v>0</v>
      </c>
      <c r="V58" s="112">
        <f t="shared" si="31"/>
        <v>0</v>
      </c>
    </row>
    <row r="59" spans="1:22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16"/>
        <v>0.53672975122006972</v>
      </c>
      <c r="F59" s="71">
        <f t="shared" si="17"/>
        <v>0.46327024877993028</v>
      </c>
      <c r="G59" s="11"/>
      <c r="H59" s="64">
        <v>0</v>
      </c>
      <c r="I59" s="64">
        <f t="shared" si="18"/>
        <v>0</v>
      </c>
      <c r="J59" s="64">
        <f t="shared" si="19"/>
        <v>0</v>
      </c>
      <c r="K59" s="64">
        <f t="shared" si="20"/>
        <v>0</v>
      </c>
      <c r="L59" s="64">
        <f t="shared" si="21"/>
        <v>0</v>
      </c>
      <c r="M59" s="112">
        <f t="shared" si="22"/>
        <v>0</v>
      </c>
      <c r="N59" s="112">
        <f t="shared" si="23"/>
        <v>0</v>
      </c>
      <c r="O59" s="112">
        <f t="shared" si="24"/>
        <v>0</v>
      </c>
      <c r="P59" s="112">
        <f t="shared" si="25"/>
        <v>0</v>
      </c>
      <c r="Q59" s="112">
        <f t="shared" si="26"/>
        <v>0</v>
      </c>
      <c r="R59" s="112">
        <f t="shared" si="27"/>
        <v>0</v>
      </c>
      <c r="S59" s="112">
        <f t="shared" si="28"/>
        <v>0</v>
      </c>
      <c r="T59" s="112">
        <f t="shared" si="29"/>
        <v>0</v>
      </c>
      <c r="U59" s="112">
        <f t="shared" si="30"/>
        <v>0</v>
      </c>
      <c r="V59" s="112">
        <f t="shared" si="31"/>
        <v>0</v>
      </c>
    </row>
    <row r="60" spans="1:22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16"/>
        <v>0.53672975122006972</v>
      </c>
      <c r="F60" s="71">
        <f t="shared" si="17"/>
        <v>0.46327024877993028</v>
      </c>
      <c r="G60" s="121"/>
      <c r="H60" s="64">
        <v>0</v>
      </c>
      <c r="I60" s="64">
        <f t="shared" si="18"/>
        <v>0</v>
      </c>
      <c r="J60" s="64">
        <f t="shared" si="19"/>
        <v>0</v>
      </c>
      <c r="K60" s="64">
        <f t="shared" si="20"/>
        <v>0</v>
      </c>
      <c r="L60" s="64">
        <f t="shared" si="21"/>
        <v>0</v>
      </c>
      <c r="M60" s="112">
        <f t="shared" si="22"/>
        <v>0</v>
      </c>
      <c r="N60" s="112">
        <f t="shared" si="23"/>
        <v>0</v>
      </c>
      <c r="O60" s="112">
        <f t="shared" si="24"/>
        <v>0</v>
      </c>
      <c r="P60" s="112">
        <f t="shared" si="25"/>
        <v>0</v>
      </c>
      <c r="Q60" s="112">
        <f t="shared" si="26"/>
        <v>0</v>
      </c>
      <c r="R60" s="112">
        <f t="shared" si="27"/>
        <v>0</v>
      </c>
      <c r="S60" s="112">
        <f t="shared" si="28"/>
        <v>0</v>
      </c>
      <c r="T60" s="112">
        <f t="shared" si="29"/>
        <v>0</v>
      </c>
      <c r="U60" s="112">
        <f t="shared" si="30"/>
        <v>0</v>
      </c>
      <c r="V60" s="112">
        <f t="shared" si="31"/>
        <v>0</v>
      </c>
    </row>
    <row r="61" spans="1:22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16"/>
        <v>0.53672975122006972</v>
      </c>
      <c r="F61" s="71">
        <f t="shared" si="17"/>
        <v>0.46327024877993028</v>
      </c>
      <c r="G61" s="11"/>
      <c r="H61" s="64">
        <v>1158349.4000000001</v>
      </c>
      <c r="I61" s="64">
        <f t="shared" si="18"/>
        <v>289587.34999999998</v>
      </c>
      <c r="J61" s="64">
        <f t="shared" si="19"/>
        <v>289587.34999999998</v>
      </c>
      <c r="K61" s="64">
        <f t="shared" si="20"/>
        <v>289587.34999999998</v>
      </c>
      <c r="L61" s="64">
        <f t="shared" si="21"/>
        <v>289587.35000000021</v>
      </c>
      <c r="M61" s="112">
        <f t="shared" si="22"/>
        <v>621720.59</v>
      </c>
      <c r="N61" s="112">
        <f t="shared" si="23"/>
        <v>155430.15</v>
      </c>
      <c r="O61" s="112">
        <f t="shared" si="24"/>
        <v>155430.15</v>
      </c>
      <c r="P61" s="112">
        <f t="shared" si="25"/>
        <v>155430.15</v>
      </c>
      <c r="Q61" s="112">
        <f t="shared" si="26"/>
        <v>155430.13999999993</v>
      </c>
      <c r="R61" s="112">
        <f t="shared" si="27"/>
        <v>536628.81000000029</v>
      </c>
      <c r="S61" s="112">
        <f t="shared" si="28"/>
        <v>134157.19999999998</v>
      </c>
      <c r="T61" s="112">
        <f t="shared" si="29"/>
        <v>134157.19999999998</v>
      </c>
      <c r="U61" s="112">
        <f t="shared" si="30"/>
        <v>134157.19999999998</v>
      </c>
      <c r="V61" s="112">
        <f t="shared" si="31"/>
        <v>134157.21000000028</v>
      </c>
    </row>
    <row r="62" spans="1:22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16"/>
        <v>0.53672975122006972</v>
      </c>
      <c r="F62" s="71">
        <f t="shared" si="17"/>
        <v>0.46327024877993028</v>
      </c>
      <c r="G62" s="121"/>
      <c r="H62" s="64">
        <v>433610</v>
      </c>
      <c r="I62" s="64">
        <f t="shared" si="18"/>
        <v>108402.5</v>
      </c>
      <c r="J62" s="64">
        <f t="shared" si="19"/>
        <v>108402.5</v>
      </c>
      <c r="K62" s="64">
        <f t="shared" si="20"/>
        <v>108402.5</v>
      </c>
      <c r="L62" s="64">
        <f t="shared" si="21"/>
        <v>108402.5</v>
      </c>
      <c r="M62" s="112">
        <f t="shared" si="22"/>
        <v>232731.39</v>
      </c>
      <c r="N62" s="112">
        <f t="shared" si="23"/>
        <v>58182.85</v>
      </c>
      <c r="O62" s="112">
        <f t="shared" si="24"/>
        <v>58182.85</v>
      </c>
      <c r="P62" s="112">
        <f t="shared" si="25"/>
        <v>58182.85</v>
      </c>
      <c r="Q62" s="112">
        <f t="shared" si="26"/>
        <v>58182.840000000004</v>
      </c>
      <c r="R62" s="112">
        <f t="shared" si="27"/>
        <v>200878.61000000002</v>
      </c>
      <c r="S62" s="112">
        <f t="shared" si="28"/>
        <v>50219.65</v>
      </c>
      <c r="T62" s="112">
        <f t="shared" si="29"/>
        <v>50219.65</v>
      </c>
      <c r="U62" s="112">
        <f t="shared" si="30"/>
        <v>50219.65</v>
      </c>
      <c r="V62" s="112">
        <f t="shared" si="31"/>
        <v>50219.659999999996</v>
      </c>
    </row>
    <row r="63" spans="1:22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16"/>
        <v>0.53672975122006972</v>
      </c>
      <c r="F63" s="71">
        <f t="shared" si="17"/>
        <v>0.46327024877993028</v>
      </c>
      <c r="G63" s="12"/>
      <c r="H63" s="64">
        <v>0</v>
      </c>
      <c r="I63" s="64">
        <f t="shared" si="18"/>
        <v>0</v>
      </c>
      <c r="J63" s="64">
        <f t="shared" si="19"/>
        <v>0</v>
      </c>
      <c r="K63" s="64">
        <f t="shared" si="20"/>
        <v>0</v>
      </c>
      <c r="L63" s="64">
        <f t="shared" si="21"/>
        <v>0</v>
      </c>
      <c r="M63" s="112">
        <f t="shared" si="22"/>
        <v>0</v>
      </c>
      <c r="N63" s="112">
        <f t="shared" si="23"/>
        <v>0</v>
      </c>
      <c r="O63" s="112">
        <f t="shared" si="24"/>
        <v>0</v>
      </c>
      <c r="P63" s="112">
        <f t="shared" si="25"/>
        <v>0</v>
      </c>
      <c r="Q63" s="112">
        <f t="shared" si="26"/>
        <v>0</v>
      </c>
      <c r="R63" s="112">
        <f t="shared" si="27"/>
        <v>0</v>
      </c>
      <c r="S63" s="112">
        <f t="shared" si="28"/>
        <v>0</v>
      </c>
      <c r="T63" s="112">
        <f t="shared" si="29"/>
        <v>0</v>
      </c>
      <c r="U63" s="112">
        <f t="shared" si="30"/>
        <v>0</v>
      </c>
      <c r="V63" s="112">
        <f t="shared" si="31"/>
        <v>0</v>
      </c>
    </row>
    <row r="64" spans="1:22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16"/>
        <v>0.53672975122006972</v>
      </c>
      <c r="F64" s="71">
        <f t="shared" si="17"/>
        <v>0.46327024877993028</v>
      </c>
      <c r="G64" s="12"/>
      <c r="H64" s="64">
        <v>7503656</v>
      </c>
      <c r="I64" s="64">
        <f t="shared" si="18"/>
        <v>1875914</v>
      </c>
      <c r="J64" s="64">
        <f t="shared" si="19"/>
        <v>1875914</v>
      </c>
      <c r="K64" s="64">
        <f t="shared" si="20"/>
        <v>1875914</v>
      </c>
      <c r="L64" s="64">
        <f t="shared" si="21"/>
        <v>1875914</v>
      </c>
      <c r="M64" s="112">
        <f t="shared" si="22"/>
        <v>4027435.42</v>
      </c>
      <c r="N64" s="112">
        <f t="shared" si="23"/>
        <v>1006858.86</v>
      </c>
      <c r="O64" s="112">
        <f t="shared" si="24"/>
        <v>1006858.86</v>
      </c>
      <c r="P64" s="112">
        <f t="shared" si="25"/>
        <v>1006858.86</v>
      </c>
      <c r="Q64" s="112">
        <f t="shared" si="26"/>
        <v>1006858.8400000002</v>
      </c>
      <c r="R64" s="112">
        <f t="shared" si="27"/>
        <v>3476220.5799999996</v>
      </c>
      <c r="S64" s="112">
        <f t="shared" si="28"/>
        <v>869055.14</v>
      </c>
      <c r="T64" s="112">
        <f t="shared" si="29"/>
        <v>869055.14</v>
      </c>
      <c r="U64" s="112">
        <f t="shared" si="30"/>
        <v>869055.14</v>
      </c>
      <c r="V64" s="112">
        <f t="shared" si="31"/>
        <v>869055.1599999998</v>
      </c>
    </row>
    <row r="65" spans="1:22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16"/>
        <v>0.53672975122006972</v>
      </c>
      <c r="F65" s="71">
        <f t="shared" si="17"/>
        <v>0.46327024877993028</v>
      </c>
      <c r="G65" s="12"/>
      <c r="H65" s="64">
        <v>0</v>
      </c>
      <c r="I65" s="64">
        <f t="shared" si="18"/>
        <v>0</v>
      </c>
      <c r="J65" s="64">
        <f t="shared" si="19"/>
        <v>0</v>
      </c>
      <c r="K65" s="64">
        <f t="shared" si="20"/>
        <v>0</v>
      </c>
      <c r="L65" s="64">
        <f t="shared" si="21"/>
        <v>0</v>
      </c>
      <c r="M65" s="112">
        <f t="shared" si="22"/>
        <v>0</v>
      </c>
      <c r="N65" s="112">
        <f t="shared" si="23"/>
        <v>0</v>
      </c>
      <c r="O65" s="112">
        <f t="shared" si="24"/>
        <v>0</v>
      </c>
      <c r="P65" s="112">
        <f t="shared" si="25"/>
        <v>0</v>
      </c>
      <c r="Q65" s="112">
        <f t="shared" si="26"/>
        <v>0</v>
      </c>
      <c r="R65" s="112">
        <f t="shared" si="27"/>
        <v>0</v>
      </c>
      <c r="S65" s="112">
        <f t="shared" si="28"/>
        <v>0</v>
      </c>
      <c r="T65" s="112">
        <f t="shared" si="29"/>
        <v>0</v>
      </c>
      <c r="U65" s="112">
        <f t="shared" si="30"/>
        <v>0</v>
      </c>
      <c r="V65" s="112">
        <f t="shared" si="31"/>
        <v>0</v>
      </c>
    </row>
    <row r="66" spans="1:22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16"/>
        <v>0.53672975122006972</v>
      </c>
      <c r="F66" s="71">
        <f t="shared" si="17"/>
        <v>0.46327024877993028</v>
      </c>
      <c r="G66" s="10"/>
      <c r="H66" s="64">
        <v>8769842.8300000001</v>
      </c>
      <c r="I66" s="64">
        <f t="shared" si="18"/>
        <v>2192460.71</v>
      </c>
      <c r="J66" s="64">
        <f t="shared" si="19"/>
        <v>2192460.71</v>
      </c>
      <c r="K66" s="64">
        <f t="shared" si="20"/>
        <v>2192460.71</v>
      </c>
      <c r="L66" s="64">
        <f t="shared" si="21"/>
        <v>2192460.7000000002</v>
      </c>
      <c r="M66" s="112">
        <f t="shared" si="22"/>
        <v>4707035.5599999996</v>
      </c>
      <c r="N66" s="112">
        <f t="shared" si="23"/>
        <v>1176758.8899999999</v>
      </c>
      <c r="O66" s="112">
        <f t="shared" si="24"/>
        <v>1176758.8899999999</v>
      </c>
      <c r="P66" s="112">
        <f t="shared" si="25"/>
        <v>1176758.8899999999</v>
      </c>
      <c r="Q66" s="112">
        <f t="shared" si="26"/>
        <v>1176758.8900000004</v>
      </c>
      <c r="R66" s="112">
        <f t="shared" si="27"/>
        <v>4062807.2699999996</v>
      </c>
      <c r="S66" s="112">
        <f t="shared" si="28"/>
        <v>1015701.8200000001</v>
      </c>
      <c r="T66" s="112">
        <f t="shared" si="29"/>
        <v>1015701.8200000001</v>
      </c>
      <c r="U66" s="112">
        <f t="shared" si="30"/>
        <v>1015701.8200000001</v>
      </c>
      <c r="V66" s="112">
        <f t="shared" si="31"/>
        <v>1015701.8099999998</v>
      </c>
    </row>
    <row r="67" spans="1:22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16"/>
        <v>0.53672975122006972</v>
      </c>
      <c r="F67" s="71">
        <f t="shared" si="17"/>
        <v>0.46327024877993028</v>
      </c>
      <c r="G67" s="12"/>
      <c r="H67" s="64">
        <v>3204163.7</v>
      </c>
      <c r="I67" s="64">
        <f t="shared" si="18"/>
        <v>801040.93</v>
      </c>
      <c r="J67" s="64">
        <f t="shared" si="19"/>
        <v>801040.93</v>
      </c>
      <c r="K67" s="64">
        <f t="shared" si="20"/>
        <v>801040.93</v>
      </c>
      <c r="L67" s="64">
        <f t="shared" si="21"/>
        <v>801040.9099999998</v>
      </c>
      <c r="M67" s="112">
        <f t="shared" si="22"/>
        <v>1719769.99</v>
      </c>
      <c r="N67" s="112">
        <f t="shared" si="23"/>
        <v>429942.5</v>
      </c>
      <c r="O67" s="112">
        <f t="shared" si="24"/>
        <v>429942.5</v>
      </c>
      <c r="P67" s="112">
        <f t="shared" si="25"/>
        <v>429942.5</v>
      </c>
      <c r="Q67" s="112">
        <f t="shared" si="26"/>
        <v>429942.49</v>
      </c>
      <c r="R67" s="112">
        <f t="shared" si="27"/>
        <v>1484393.71</v>
      </c>
      <c r="S67" s="112">
        <f t="shared" si="28"/>
        <v>371098.43000000005</v>
      </c>
      <c r="T67" s="112">
        <f t="shared" si="29"/>
        <v>371098.43000000005</v>
      </c>
      <c r="U67" s="112">
        <f t="shared" si="30"/>
        <v>371098.43000000005</v>
      </c>
      <c r="V67" s="112">
        <f t="shared" si="31"/>
        <v>371098.41999999981</v>
      </c>
    </row>
    <row r="68" spans="1:22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16"/>
        <v>0.53672975122006972</v>
      </c>
      <c r="F68" s="71">
        <f t="shared" si="17"/>
        <v>0.46327024877993028</v>
      </c>
      <c r="G68" s="12"/>
      <c r="H68" s="64">
        <v>0</v>
      </c>
      <c r="I68" s="64">
        <f t="shared" si="18"/>
        <v>0</v>
      </c>
      <c r="J68" s="64">
        <f t="shared" si="19"/>
        <v>0</v>
      </c>
      <c r="K68" s="64">
        <f t="shared" si="20"/>
        <v>0</v>
      </c>
      <c r="L68" s="64">
        <f t="shared" si="21"/>
        <v>0</v>
      </c>
      <c r="M68" s="112">
        <f t="shared" si="22"/>
        <v>0</v>
      </c>
      <c r="N68" s="112">
        <f t="shared" si="23"/>
        <v>0</v>
      </c>
      <c r="O68" s="112">
        <f t="shared" si="24"/>
        <v>0</v>
      </c>
      <c r="P68" s="112">
        <f t="shared" si="25"/>
        <v>0</v>
      </c>
      <c r="Q68" s="112">
        <f t="shared" si="26"/>
        <v>0</v>
      </c>
      <c r="R68" s="112">
        <f t="shared" si="27"/>
        <v>0</v>
      </c>
      <c r="S68" s="112">
        <f t="shared" si="28"/>
        <v>0</v>
      </c>
      <c r="T68" s="112">
        <f t="shared" si="29"/>
        <v>0</v>
      </c>
      <c r="U68" s="112">
        <f t="shared" si="30"/>
        <v>0</v>
      </c>
      <c r="V68" s="112">
        <f t="shared" si="31"/>
        <v>0</v>
      </c>
    </row>
    <row r="69" spans="1:22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16"/>
        <v>0.53672975122006972</v>
      </c>
      <c r="F69" s="71">
        <f t="shared" si="17"/>
        <v>0.46327024877993028</v>
      </c>
      <c r="G69" s="12"/>
      <c r="H69" s="64">
        <v>80717.8</v>
      </c>
      <c r="I69" s="64">
        <f t="shared" si="18"/>
        <v>20179.45</v>
      </c>
      <c r="J69" s="64">
        <f t="shared" si="19"/>
        <v>20179.45</v>
      </c>
      <c r="K69" s="64">
        <f t="shared" si="20"/>
        <v>20179.45</v>
      </c>
      <c r="L69" s="64">
        <f t="shared" si="21"/>
        <v>20179.450000000008</v>
      </c>
      <c r="M69" s="112">
        <f t="shared" si="22"/>
        <v>43323.64</v>
      </c>
      <c r="N69" s="112">
        <f t="shared" si="23"/>
        <v>10830.91</v>
      </c>
      <c r="O69" s="112">
        <f t="shared" si="24"/>
        <v>10830.91</v>
      </c>
      <c r="P69" s="112">
        <f t="shared" si="25"/>
        <v>10830.91</v>
      </c>
      <c r="Q69" s="112">
        <f t="shared" si="26"/>
        <v>10830.91</v>
      </c>
      <c r="R69" s="112">
        <f t="shared" si="27"/>
        <v>37394.160000000011</v>
      </c>
      <c r="S69" s="112">
        <f t="shared" si="28"/>
        <v>9348.5400000000009</v>
      </c>
      <c r="T69" s="112">
        <f t="shared" si="29"/>
        <v>9348.5400000000009</v>
      </c>
      <c r="U69" s="112">
        <f t="shared" si="30"/>
        <v>9348.5400000000009</v>
      </c>
      <c r="V69" s="112">
        <f t="shared" si="31"/>
        <v>9348.5400000000081</v>
      </c>
    </row>
    <row r="70" spans="1:22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16"/>
        <v>0.53672975122006972</v>
      </c>
      <c r="F70" s="71">
        <f t="shared" si="17"/>
        <v>0.46327024877993028</v>
      </c>
      <c r="G70" s="12"/>
      <c r="H70" s="64">
        <v>0</v>
      </c>
      <c r="I70" s="64">
        <f t="shared" si="18"/>
        <v>0</v>
      </c>
      <c r="J70" s="64">
        <f t="shared" si="19"/>
        <v>0</v>
      </c>
      <c r="K70" s="64">
        <f t="shared" si="20"/>
        <v>0</v>
      </c>
      <c r="L70" s="64">
        <f t="shared" si="21"/>
        <v>0</v>
      </c>
      <c r="M70" s="112">
        <f t="shared" si="22"/>
        <v>0</v>
      </c>
      <c r="N70" s="112">
        <f t="shared" si="23"/>
        <v>0</v>
      </c>
      <c r="O70" s="112">
        <f t="shared" si="24"/>
        <v>0</v>
      </c>
      <c r="P70" s="112">
        <f t="shared" si="25"/>
        <v>0</v>
      </c>
      <c r="Q70" s="112">
        <f t="shared" si="26"/>
        <v>0</v>
      </c>
      <c r="R70" s="112">
        <f t="shared" si="27"/>
        <v>0</v>
      </c>
      <c r="S70" s="112">
        <f t="shared" si="28"/>
        <v>0</v>
      </c>
      <c r="T70" s="112">
        <f t="shared" si="29"/>
        <v>0</v>
      </c>
      <c r="U70" s="112">
        <f t="shared" si="30"/>
        <v>0</v>
      </c>
      <c r="V70" s="112">
        <f t="shared" si="31"/>
        <v>0</v>
      </c>
    </row>
    <row r="71" spans="1:22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6" si="32">C71/(C71+D71)</f>
        <v>0.53672975122006972</v>
      </c>
      <c r="F71" s="71">
        <f t="shared" ref="F71:F86" si="33">1-E71</f>
        <v>0.46327024877993028</v>
      </c>
      <c r="G71" s="12"/>
      <c r="H71" s="64">
        <v>2603800</v>
      </c>
      <c r="I71" s="64">
        <f t="shared" ref="I71:I84" si="34">ROUND(H71/4,2)</f>
        <v>650950</v>
      </c>
      <c r="J71" s="64">
        <f t="shared" ref="J71:J84" si="35">I71</f>
        <v>650950</v>
      </c>
      <c r="K71" s="64">
        <f t="shared" ref="K71:K84" si="36">I71</f>
        <v>650950</v>
      </c>
      <c r="L71" s="64">
        <f t="shared" ref="L71:L84" si="37">H71-I71-J71-K71</f>
        <v>650950</v>
      </c>
      <c r="M71" s="112">
        <f t="shared" ref="M71:M84" si="38">ROUND(H71*E71,2)</f>
        <v>1397536.93</v>
      </c>
      <c r="N71" s="112">
        <f t="shared" ref="N71:N84" si="39">ROUND(M71/4,2)</f>
        <v>349384.23</v>
      </c>
      <c r="O71" s="112">
        <f t="shared" ref="O71:O84" si="40">N71</f>
        <v>349384.23</v>
      </c>
      <c r="P71" s="112">
        <f t="shared" ref="P71:P84" si="41">N71</f>
        <v>349384.23</v>
      </c>
      <c r="Q71" s="112">
        <f t="shared" ref="Q71:Q84" si="42">M71-N71-O71-P71</f>
        <v>349384.24</v>
      </c>
      <c r="R71" s="112">
        <f t="shared" ref="R71:R84" si="43">S71+T71+U71+V71</f>
        <v>1206263.07</v>
      </c>
      <c r="S71" s="112">
        <f t="shared" ref="S71:S84" si="44">I71-N71</f>
        <v>301565.77</v>
      </c>
      <c r="T71" s="112">
        <f t="shared" ref="T71:T84" si="45">J71-O71</f>
        <v>301565.77</v>
      </c>
      <c r="U71" s="112">
        <f t="shared" ref="U71:U84" si="46">K71-P71</f>
        <v>301565.77</v>
      </c>
      <c r="V71" s="112">
        <f t="shared" ref="V71:V84" si="47">L71-Q71</f>
        <v>301565.76</v>
      </c>
    </row>
    <row r="72" spans="1:22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32"/>
        <v>0.53672975122006972</v>
      </c>
      <c r="F72" s="71">
        <f t="shared" si="33"/>
        <v>0.46327024877993028</v>
      </c>
      <c r="G72" s="12"/>
      <c r="H72" s="64">
        <v>1089107</v>
      </c>
      <c r="I72" s="64">
        <f t="shared" si="34"/>
        <v>272276.75</v>
      </c>
      <c r="J72" s="64">
        <f t="shared" si="35"/>
        <v>272276.75</v>
      </c>
      <c r="K72" s="64">
        <f t="shared" si="36"/>
        <v>272276.75</v>
      </c>
      <c r="L72" s="64">
        <f t="shared" si="37"/>
        <v>272276.75</v>
      </c>
      <c r="M72" s="112">
        <f t="shared" si="38"/>
        <v>584556.13</v>
      </c>
      <c r="N72" s="112">
        <f t="shared" si="39"/>
        <v>146139.03</v>
      </c>
      <c r="O72" s="112">
        <f t="shared" si="40"/>
        <v>146139.03</v>
      </c>
      <c r="P72" s="112">
        <f t="shared" si="41"/>
        <v>146139.03</v>
      </c>
      <c r="Q72" s="112">
        <f t="shared" si="42"/>
        <v>146139.03999999995</v>
      </c>
      <c r="R72" s="112">
        <f t="shared" si="43"/>
        <v>504550.87000000011</v>
      </c>
      <c r="S72" s="112">
        <f t="shared" si="44"/>
        <v>126137.72</v>
      </c>
      <c r="T72" s="112">
        <f t="shared" si="45"/>
        <v>126137.72</v>
      </c>
      <c r="U72" s="112">
        <f t="shared" si="46"/>
        <v>126137.72</v>
      </c>
      <c r="V72" s="112">
        <f t="shared" si="47"/>
        <v>126137.71000000005</v>
      </c>
    </row>
    <row r="73" spans="1:22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32"/>
        <v>0.53672975122006972</v>
      </c>
      <c r="F73" s="71">
        <f t="shared" si="33"/>
        <v>0.46327024877993028</v>
      </c>
      <c r="G73" s="12"/>
      <c r="H73" s="64">
        <v>0</v>
      </c>
      <c r="I73" s="64">
        <f t="shared" si="34"/>
        <v>0</v>
      </c>
      <c r="J73" s="64">
        <f t="shared" si="35"/>
        <v>0</v>
      </c>
      <c r="K73" s="64">
        <f t="shared" si="36"/>
        <v>0</v>
      </c>
      <c r="L73" s="64">
        <f t="shared" si="37"/>
        <v>0</v>
      </c>
      <c r="M73" s="112">
        <f t="shared" si="38"/>
        <v>0</v>
      </c>
      <c r="N73" s="112">
        <f t="shared" si="39"/>
        <v>0</v>
      </c>
      <c r="O73" s="112">
        <f t="shared" si="40"/>
        <v>0</v>
      </c>
      <c r="P73" s="112">
        <f t="shared" si="41"/>
        <v>0</v>
      </c>
      <c r="Q73" s="112">
        <f t="shared" si="42"/>
        <v>0</v>
      </c>
      <c r="R73" s="112">
        <f t="shared" si="43"/>
        <v>0</v>
      </c>
      <c r="S73" s="112">
        <f t="shared" si="44"/>
        <v>0</v>
      </c>
      <c r="T73" s="112">
        <f t="shared" si="45"/>
        <v>0</v>
      </c>
      <c r="U73" s="112">
        <f t="shared" si="46"/>
        <v>0</v>
      </c>
      <c r="V73" s="112">
        <f t="shared" si="47"/>
        <v>0</v>
      </c>
    </row>
    <row r="74" spans="1:22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32"/>
        <v>0.53672975122006972</v>
      </c>
      <c r="F74" s="71">
        <f t="shared" si="33"/>
        <v>0.46327024877993028</v>
      </c>
      <c r="G74" s="12"/>
      <c r="H74" s="64">
        <v>0</v>
      </c>
      <c r="I74" s="64">
        <f t="shared" si="34"/>
        <v>0</v>
      </c>
      <c r="J74" s="64">
        <f t="shared" si="35"/>
        <v>0</v>
      </c>
      <c r="K74" s="64">
        <f t="shared" si="36"/>
        <v>0</v>
      </c>
      <c r="L74" s="64">
        <f t="shared" si="37"/>
        <v>0</v>
      </c>
      <c r="M74" s="112">
        <f t="shared" si="38"/>
        <v>0</v>
      </c>
      <c r="N74" s="112">
        <f t="shared" si="39"/>
        <v>0</v>
      </c>
      <c r="O74" s="112">
        <f t="shared" si="40"/>
        <v>0</v>
      </c>
      <c r="P74" s="112">
        <f t="shared" si="41"/>
        <v>0</v>
      </c>
      <c r="Q74" s="112">
        <f t="shared" si="42"/>
        <v>0</v>
      </c>
      <c r="R74" s="112">
        <f t="shared" si="43"/>
        <v>0</v>
      </c>
      <c r="S74" s="112">
        <f t="shared" si="44"/>
        <v>0</v>
      </c>
      <c r="T74" s="112">
        <f t="shared" si="45"/>
        <v>0</v>
      </c>
      <c r="U74" s="112">
        <f t="shared" si="46"/>
        <v>0</v>
      </c>
      <c r="V74" s="112">
        <f t="shared" si="47"/>
        <v>0</v>
      </c>
    </row>
    <row r="75" spans="1:22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32"/>
        <v>0.53672975122006972</v>
      </c>
      <c r="F75" s="71">
        <f t="shared" si="33"/>
        <v>0.46327024877993028</v>
      </c>
      <c r="G75" s="12"/>
      <c r="H75" s="64">
        <v>1148888</v>
      </c>
      <c r="I75" s="64">
        <f t="shared" si="34"/>
        <v>287222</v>
      </c>
      <c r="J75" s="64">
        <f t="shared" si="35"/>
        <v>287222</v>
      </c>
      <c r="K75" s="64">
        <f t="shared" si="36"/>
        <v>287222</v>
      </c>
      <c r="L75" s="64">
        <f t="shared" si="37"/>
        <v>287222</v>
      </c>
      <c r="M75" s="112">
        <f t="shared" si="38"/>
        <v>616642.37</v>
      </c>
      <c r="N75" s="112">
        <f t="shared" si="39"/>
        <v>154160.59</v>
      </c>
      <c r="O75" s="112">
        <f t="shared" si="40"/>
        <v>154160.59</v>
      </c>
      <c r="P75" s="112">
        <f t="shared" si="41"/>
        <v>154160.59</v>
      </c>
      <c r="Q75" s="112">
        <f t="shared" si="42"/>
        <v>154160.60000000006</v>
      </c>
      <c r="R75" s="112">
        <f t="shared" si="43"/>
        <v>532245.62999999989</v>
      </c>
      <c r="S75" s="112">
        <f t="shared" si="44"/>
        <v>133061.41</v>
      </c>
      <c r="T75" s="112">
        <f t="shared" si="45"/>
        <v>133061.41</v>
      </c>
      <c r="U75" s="112">
        <f t="shared" si="46"/>
        <v>133061.41</v>
      </c>
      <c r="V75" s="112">
        <f t="shared" si="47"/>
        <v>133061.39999999994</v>
      </c>
    </row>
    <row r="76" spans="1:22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32"/>
        <v>0.53672975122006972</v>
      </c>
      <c r="F76" s="71">
        <f t="shared" si="33"/>
        <v>0.46327024877993028</v>
      </c>
      <c r="G76" s="12"/>
      <c r="H76" s="64">
        <v>692372.45</v>
      </c>
      <c r="I76" s="64">
        <f t="shared" si="34"/>
        <v>173093.11</v>
      </c>
      <c r="J76" s="64">
        <f t="shared" si="35"/>
        <v>173093.11</v>
      </c>
      <c r="K76" s="64">
        <f t="shared" si="36"/>
        <v>173093.11</v>
      </c>
      <c r="L76" s="64">
        <f t="shared" si="37"/>
        <v>173093.12</v>
      </c>
      <c r="M76" s="112">
        <f t="shared" si="38"/>
        <v>371616.89</v>
      </c>
      <c r="N76" s="112">
        <f t="shared" si="39"/>
        <v>92904.22</v>
      </c>
      <c r="O76" s="112">
        <f t="shared" si="40"/>
        <v>92904.22</v>
      </c>
      <c r="P76" s="112">
        <f t="shared" si="41"/>
        <v>92904.22</v>
      </c>
      <c r="Q76" s="112">
        <f t="shared" si="42"/>
        <v>92904.23000000004</v>
      </c>
      <c r="R76" s="112">
        <f t="shared" si="43"/>
        <v>320755.55999999994</v>
      </c>
      <c r="S76" s="112">
        <f t="shared" si="44"/>
        <v>80188.889999999985</v>
      </c>
      <c r="T76" s="112">
        <f t="shared" si="45"/>
        <v>80188.889999999985</v>
      </c>
      <c r="U76" s="112">
        <f t="shared" si="46"/>
        <v>80188.889999999985</v>
      </c>
      <c r="V76" s="112">
        <f t="shared" si="47"/>
        <v>80188.889999999956</v>
      </c>
    </row>
    <row r="77" spans="1:22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32"/>
        <v>0.53672975122006972</v>
      </c>
      <c r="F77" s="71">
        <f t="shared" si="33"/>
        <v>0.46327024877993028</v>
      </c>
      <c r="G77" s="12"/>
      <c r="H77" s="64">
        <v>12661998.029999999</v>
      </c>
      <c r="I77" s="64">
        <f t="shared" si="34"/>
        <v>3165499.51</v>
      </c>
      <c r="J77" s="64">
        <f t="shared" si="35"/>
        <v>3165499.51</v>
      </c>
      <c r="K77" s="64">
        <f t="shared" si="36"/>
        <v>3165499.51</v>
      </c>
      <c r="L77" s="64">
        <f t="shared" si="37"/>
        <v>3165499.5</v>
      </c>
      <c r="M77" s="112">
        <f t="shared" si="38"/>
        <v>6796071.0499999998</v>
      </c>
      <c r="N77" s="112">
        <f t="shared" si="39"/>
        <v>1699017.76</v>
      </c>
      <c r="O77" s="112">
        <f t="shared" si="40"/>
        <v>1699017.76</v>
      </c>
      <c r="P77" s="112">
        <f t="shared" si="41"/>
        <v>1699017.76</v>
      </c>
      <c r="Q77" s="112">
        <f t="shared" si="42"/>
        <v>1699017.7700000003</v>
      </c>
      <c r="R77" s="112">
        <f t="shared" si="43"/>
        <v>5865926.9799999986</v>
      </c>
      <c r="S77" s="112">
        <f t="shared" si="44"/>
        <v>1466481.7499999998</v>
      </c>
      <c r="T77" s="112">
        <f t="shared" si="45"/>
        <v>1466481.7499999998</v>
      </c>
      <c r="U77" s="112">
        <f t="shared" si="46"/>
        <v>1466481.7499999998</v>
      </c>
      <c r="V77" s="112">
        <f t="shared" si="47"/>
        <v>1466481.7299999997</v>
      </c>
    </row>
    <row r="78" spans="1:22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32"/>
        <v>0.53672975122006972</v>
      </c>
      <c r="F78" s="71">
        <f t="shared" si="33"/>
        <v>0.46327024877993028</v>
      </c>
      <c r="G78" s="10"/>
      <c r="H78" s="64">
        <v>0</v>
      </c>
      <c r="I78" s="64">
        <f t="shared" si="34"/>
        <v>0</v>
      </c>
      <c r="J78" s="64">
        <f t="shared" si="35"/>
        <v>0</v>
      </c>
      <c r="K78" s="64">
        <f t="shared" si="36"/>
        <v>0</v>
      </c>
      <c r="L78" s="64">
        <f t="shared" si="37"/>
        <v>0</v>
      </c>
      <c r="M78" s="112">
        <f t="shared" si="38"/>
        <v>0</v>
      </c>
      <c r="N78" s="112">
        <f t="shared" si="39"/>
        <v>0</v>
      </c>
      <c r="O78" s="112">
        <f t="shared" si="40"/>
        <v>0</v>
      </c>
      <c r="P78" s="112">
        <f t="shared" si="41"/>
        <v>0</v>
      </c>
      <c r="Q78" s="112">
        <f t="shared" si="42"/>
        <v>0</v>
      </c>
      <c r="R78" s="112">
        <f t="shared" si="43"/>
        <v>0</v>
      </c>
      <c r="S78" s="112">
        <f t="shared" si="44"/>
        <v>0</v>
      </c>
      <c r="T78" s="112">
        <f t="shared" si="45"/>
        <v>0</v>
      </c>
      <c r="U78" s="112">
        <f t="shared" si="46"/>
        <v>0</v>
      </c>
      <c r="V78" s="112">
        <f t="shared" si="47"/>
        <v>0</v>
      </c>
    </row>
    <row r="79" spans="1:22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32"/>
        <v>0.53672975122006972</v>
      </c>
      <c r="F79" s="71">
        <f t="shared" si="33"/>
        <v>0.46327024877993028</v>
      </c>
      <c r="G79" s="12"/>
      <c r="H79" s="64">
        <v>0</v>
      </c>
      <c r="I79" s="64">
        <f t="shared" si="34"/>
        <v>0</v>
      </c>
      <c r="J79" s="64">
        <f t="shared" si="35"/>
        <v>0</v>
      </c>
      <c r="K79" s="64">
        <f t="shared" si="36"/>
        <v>0</v>
      </c>
      <c r="L79" s="64">
        <f t="shared" si="37"/>
        <v>0</v>
      </c>
      <c r="M79" s="112">
        <f t="shared" si="38"/>
        <v>0</v>
      </c>
      <c r="N79" s="112">
        <f t="shared" si="39"/>
        <v>0</v>
      </c>
      <c r="O79" s="112">
        <f t="shared" si="40"/>
        <v>0</v>
      </c>
      <c r="P79" s="112">
        <f t="shared" si="41"/>
        <v>0</v>
      </c>
      <c r="Q79" s="112">
        <f t="shared" si="42"/>
        <v>0</v>
      </c>
      <c r="R79" s="112">
        <f t="shared" si="43"/>
        <v>0</v>
      </c>
      <c r="S79" s="112">
        <f t="shared" si="44"/>
        <v>0</v>
      </c>
      <c r="T79" s="112">
        <f t="shared" si="45"/>
        <v>0</v>
      </c>
      <c r="U79" s="112">
        <f t="shared" si="46"/>
        <v>0</v>
      </c>
      <c r="V79" s="112">
        <f t="shared" si="47"/>
        <v>0</v>
      </c>
    </row>
    <row r="80" spans="1:22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32"/>
        <v>0.53672975122006972</v>
      </c>
      <c r="F80" s="71">
        <f t="shared" si="33"/>
        <v>0.46327024877993028</v>
      </c>
      <c r="G80" s="12"/>
      <c r="H80" s="64">
        <v>0</v>
      </c>
      <c r="I80" s="64">
        <f t="shared" si="34"/>
        <v>0</v>
      </c>
      <c r="J80" s="64">
        <f t="shared" si="35"/>
        <v>0</v>
      </c>
      <c r="K80" s="64">
        <f t="shared" si="36"/>
        <v>0</v>
      </c>
      <c r="L80" s="64">
        <f t="shared" si="37"/>
        <v>0</v>
      </c>
      <c r="M80" s="112">
        <f t="shared" si="38"/>
        <v>0</v>
      </c>
      <c r="N80" s="112">
        <f t="shared" si="39"/>
        <v>0</v>
      </c>
      <c r="O80" s="112">
        <f t="shared" si="40"/>
        <v>0</v>
      </c>
      <c r="P80" s="112">
        <f t="shared" si="41"/>
        <v>0</v>
      </c>
      <c r="Q80" s="112">
        <f t="shared" si="42"/>
        <v>0</v>
      </c>
      <c r="R80" s="112">
        <f t="shared" si="43"/>
        <v>0</v>
      </c>
      <c r="S80" s="112">
        <f t="shared" si="44"/>
        <v>0</v>
      </c>
      <c r="T80" s="112">
        <f t="shared" si="45"/>
        <v>0</v>
      </c>
      <c r="U80" s="112">
        <f t="shared" si="46"/>
        <v>0</v>
      </c>
      <c r="V80" s="112">
        <f t="shared" si="47"/>
        <v>0</v>
      </c>
    </row>
    <row r="81" spans="1:22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32"/>
        <v>0.53672975122006972</v>
      </c>
      <c r="F81" s="71">
        <f t="shared" si="33"/>
        <v>0.46327024877993028</v>
      </c>
      <c r="G81" s="12"/>
      <c r="H81" s="64">
        <v>0</v>
      </c>
      <c r="I81" s="64">
        <f t="shared" si="34"/>
        <v>0</v>
      </c>
      <c r="J81" s="64">
        <f t="shared" si="35"/>
        <v>0</v>
      </c>
      <c r="K81" s="64">
        <f t="shared" si="36"/>
        <v>0</v>
      </c>
      <c r="L81" s="64">
        <f t="shared" si="37"/>
        <v>0</v>
      </c>
      <c r="M81" s="112">
        <f t="shared" si="38"/>
        <v>0</v>
      </c>
      <c r="N81" s="112">
        <f t="shared" si="39"/>
        <v>0</v>
      </c>
      <c r="O81" s="112">
        <f t="shared" si="40"/>
        <v>0</v>
      </c>
      <c r="P81" s="112">
        <f t="shared" si="41"/>
        <v>0</v>
      </c>
      <c r="Q81" s="112">
        <f t="shared" si="42"/>
        <v>0</v>
      </c>
      <c r="R81" s="112">
        <f t="shared" si="43"/>
        <v>0</v>
      </c>
      <c r="S81" s="112">
        <f t="shared" si="44"/>
        <v>0</v>
      </c>
      <c r="T81" s="112">
        <f t="shared" si="45"/>
        <v>0</v>
      </c>
      <c r="U81" s="112">
        <f t="shared" si="46"/>
        <v>0</v>
      </c>
      <c r="V81" s="112">
        <f t="shared" si="47"/>
        <v>0</v>
      </c>
    </row>
    <row r="82" spans="1:22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32"/>
        <v>0.53672975122006972</v>
      </c>
      <c r="F82" s="71">
        <f t="shared" si="33"/>
        <v>0.46327024877993028</v>
      </c>
      <c r="G82" s="12"/>
      <c r="H82" s="64">
        <v>0</v>
      </c>
      <c r="I82" s="64">
        <f t="shared" si="34"/>
        <v>0</v>
      </c>
      <c r="J82" s="64">
        <f t="shared" si="35"/>
        <v>0</v>
      </c>
      <c r="K82" s="64">
        <f t="shared" si="36"/>
        <v>0</v>
      </c>
      <c r="L82" s="64">
        <f t="shared" si="37"/>
        <v>0</v>
      </c>
      <c r="M82" s="112">
        <f t="shared" si="38"/>
        <v>0</v>
      </c>
      <c r="N82" s="112">
        <f t="shared" si="39"/>
        <v>0</v>
      </c>
      <c r="O82" s="112">
        <f t="shared" si="40"/>
        <v>0</v>
      </c>
      <c r="P82" s="112">
        <f t="shared" si="41"/>
        <v>0</v>
      </c>
      <c r="Q82" s="112">
        <f t="shared" si="42"/>
        <v>0</v>
      </c>
      <c r="R82" s="112">
        <f t="shared" si="43"/>
        <v>0</v>
      </c>
      <c r="S82" s="112">
        <f t="shared" si="44"/>
        <v>0</v>
      </c>
      <c r="T82" s="112">
        <f t="shared" si="45"/>
        <v>0</v>
      </c>
      <c r="U82" s="112">
        <f t="shared" si="46"/>
        <v>0</v>
      </c>
      <c r="V82" s="112">
        <f t="shared" si="47"/>
        <v>0</v>
      </c>
    </row>
    <row r="83" spans="1:22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32"/>
        <v>0.53672975122006972</v>
      </c>
      <c r="F83" s="71">
        <f t="shared" si="33"/>
        <v>0.46327024877993028</v>
      </c>
      <c r="G83" s="12"/>
      <c r="H83" s="64">
        <v>0</v>
      </c>
      <c r="I83" s="64">
        <f t="shared" si="34"/>
        <v>0</v>
      </c>
      <c r="J83" s="64">
        <f t="shared" si="35"/>
        <v>0</v>
      </c>
      <c r="K83" s="64">
        <f t="shared" si="36"/>
        <v>0</v>
      </c>
      <c r="L83" s="64">
        <f t="shared" si="37"/>
        <v>0</v>
      </c>
      <c r="M83" s="112">
        <f t="shared" si="38"/>
        <v>0</v>
      </c>
      <c r="N83" s="112">
        <f t="shared" si="39"/>
        <v>0</v>
      </c>
      <c r="O83" s="112">
        <f t="shared" si="40"/>
        <v>0</v>
      </c>
      <c r="P83" s="112">
        <f t="shared" si="41"/>
        <v>0</v>
      </c>
      <c r="Q83" s="112">
        <f t="shared" si="42"/>
        <v>0</v>
      </c>
      <c r="R83" s="112">
        <f t="shared" si="43"/>
        <v>0</v>
      </c>
      <c r="S83" s="112">
        <f t="shared" si="44"/>
        <v>0</v>
      </c>
      <c r="T83" s="112">
        <f t="shared" si="45"/>
        <v>0</v>
      </c>
      <c r="U83" s="112">
        <f t="shared" si="46"/>
        <v>0</v>
      </c>
      <c r="V83" s="112">
        <f t="shared" si="47"/>
        <v>0</v>
      </c>
    </row>
    <row r="84" spans="1:22" ht="17.25" customHeight="1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32"/>
        <v>0.53672975122006972</v>
      </c>
      <c r="F84" s="71">
        <f t="shared" si="33"/>
        <v>0.46327024877993028</v>
      </c>
      <c r="G84" s="12"/>
      <c r="H84" s="64">
        <v>0</v>
      </c>
      <c r="I84" s="64">
        <f t="shared" si="34"/>
        <v>0</v>
      </c>
      <c r="J84" s="64">
        <f t="shared" si="35"/>
        <v>0</v>
      </c>
      <c r="K84" s="64">
        <f t="shared" si="36"/>
        <v>0</v>
      </c>
      <c r="L84" s="64">
        <f t="shared" si="37"/>
        <v>0</v>
      </c>
      <c r="M84" s="112">
        <f t="shared" si="38"/>
        <v>0</v>
      </c>
      <c r="N84" s="112">
        <f t="shared" si="39"/>
        <v>0</v>
      </c>
      <c r="O84" s="112">
        <f t="shared" si="40"/>
        <v>0</v>
      </c>
      <c r="P84" s="112">
        <f t="shared" si="41"/>
        <v>0</v>
      </c>
      <c r="Q84" s="112">
        <f t="shared" si="42"/>
        <v>0</v>
      </c>
      <c r="R84" s="112">
        <f t="shared" si="43"/>
        <v>0</v>
      </c>
      <c r="S84" s="112">
        <f t="shared" si="44"/>
        <v>0</v>
      </c>
      <c r="T84" s="112">
        <f t="shared" si="45"/>
        <v>0</v>
      </c>
      <c r="U84" s="112">
        <f t="shared" si="46"/>
        <v>0</v>
      </c>
      <c r="V84" s="112">
        <f t="shared" si="47"/>
        <v>0</v>
      </c>
    </row>
    <row r="85" spans="1:22" ht="17.25" customHeight="1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48">C85/(C85+D85)</f>
        <v>0.53672975122006972</v>
      </c>
      <c r="F85" s="71">
        <f t="shared" ref="F85" si="49">1-E85</f>
        <v>0.46327024877993028</v>
      </c>
      <c r="G85" s="12"/>
      <c r="H85" s="64">
        <v>0</v>
      </c>
      <c r="I85" s="64">
        <f t="shared" ref="I85" si="50">ROUND(H85/4,2)</f>
        <v>0</v>
      </c>
      <c r="J85" s="64">
        <f t="shared" ref="J85" si="51">I85</f>
        <v>0</v>
      </c>
      <c r="K85" s="64">
        <f t="shared" ref="K85" si="52">I85</f>
        <v>0</v>
      </c>
      <c r="L85" s="64">
        <f t="shared" ref="L85" si="53">H85-I85-J85-K85</f>
        <v>0</v>
      </c>
      <c r="M85" s="112">
        <f t="shared" ref="M85" si="54">ROUND(H85*E85,2)</f>
        <v>0</v>
      </c>
      <c r="N85" s="112">
        <f t="shared" ref="N85" si="55">ROUND(M85/4,2)</f>
        <v>0</v>
      </c>
      <c r="O85" s="112">
        <f t="shared" ref="O85" si="56">N85</f>
        <v>0</v>
      </c>
      <c r="P85" s="112">
        <f t="shared" ref="P85" si="57">N85</f>
        <v>0</v>
      </c>
      <c r="Q85" s="112">
        <f t="shared" ref="Q85" si="58">M85-N85-O85-P85</f>
        <v>0</v>
      </c>
      <c r="R85" s="112">
        <f t="shared" ref="R85" si="59">S85+T85+U85+V85</f>
        <v>0</v>
      </c>
      <c r="S85" s="112">
        <f t="shared" ref="S85" si="60">I85-N85</f>
        <v>0</v>
      </c>
      <c r="T85" s="112">
        <f t="shared" ref="T85" si="61">J85-O85</f>
        <v>0</v>
      </c>
      <c r="U85" s="112">
        <f t="shared" ref="U85" si="62">K85-P85</f>
        <v>0</v>
      </c>
      <c r="V85" s="112">
        <f t="shared" ref="V85" si="63">L85-Q85</f>
        <v>0</v>
      </c>
    </row>
    <row r="86" spans="1:22" s="4" customFormat="1" ht="15.75" x14ac:dyDescent="0.25">
      <c r="A86" s="53"/>
      <c r="B86" s="67"/>
      <c r="C86" s="71">
        <f>SUM(C7:C84)</f>
        <v>20772196</v>
      </c>
      <c r="D86" s="71">
        <f>SUM(D7:D84)</f>
        <v>17938796</v>
      </c>
      <c r="E86" s="71">
        <f t="shared" si="32"/>
        <v>0.53659684050462975</v>
      </c>
      <c r="F86" s="71">
        <f t="shared" si="33"/>
        <v>0.46340315949537025</v>
      </c>
      <c r="G86" s="13">
        <f t="shared" ref="G86" si="64">SUM(G7:G84)</f>
        <v>839549</v>
      </c>
      <c r="H86" s="65">
        <f>SUM(H7:H85)</f>
        <v>2437876104.8399997</v>
      </c>
      <c r="I86" s="65">
        <f t="shared" ref="I86:V86" si="65">SUM(I7:I85)</f>
        <v>609469026.2700001</v>
      </c>
      <c r="J86" s="65">
        <f t="shared" si="65"/>
        <v>609469026.2700001</v>
      </c>
      <c r="K86" s="65">
        <f t="shared" si="65"/>
        <v>609469026.2700001</v>
      </c>
      <c r="L86" s="65">
        <f t="shared" si="65"/>
        <v>609469026.03000021</v>
      </c>
      <c r="M86" s="65">
        <f t="shared" si="65"/>
        <v>1375260724.2400007</v>
      </c>
      <c r="N86" s="65">
        <f t="shared" si="65"/>
        <v>343815181.15000015</v>
      </c>
      <c r="O86" s="65">
        <f t="shared" si="65"/>
        <v>343815181.15000015</v>
      </c>
      <c r="P86" s="65">
        <f t="shared" si="65"/>
        <v>343815181.15000015</v>
      </c>
      <c r="Q86" s="65">
        <f t="shared" si="65"/>
        <v>343815180.79000002</v>
      </c>
      <c r="R86" s="65">
        <f t="shared" si="65"/>
        <v>1062615380.5999999</v>
      </c>
      <c r="S86" s="65">
        <f t="shared" si="65"/>
        <v>265653845.11999989</v>
      </c>
      <c r="T86" s="65">
        <f t="shared" si="65"/>
        <v>265653845.11999989</v>
      </c>
      <c r="U86" s="65">
        <f t="shared" si="65"/>
        <v>265653845.11999989</v>
      </c>
      <c r="V86" s="65">
        <f t="shared" si="65"/>
        <v>265653845.23999995</v>
      </c>
    </row>
    <row r="87" spans="1:22" x14ac:dyDescent="0.2">
      <c r="H87" s="66"/>
    </row>
    <row r="88" spans="1:22" x14ac:dyDescent="0.2">
      <c r="C88" s="73"/>
      <c r="D88" s="73"/>
      <c r="E88" s="73"/>
      <c r="F88" s="73"/>
      <c r="H88" s="66"/>
    </row>
  </sheetData>
  <autoFilter ref="A6:V6">
    <sortState ref="A9:W85">
      <sortCondition ref="A6"/>
    </sortState>
  </autoFilter>
  <mergeCells count="14">
    <mergeCell ref="S5:V5"/>
    <mergeCell ref="A4:A6"/>
    <mergeCell ref="C4:F4"/>
    <mergeCell ref="G4:G6"/>
    <mergeCell ref="I4:L5"/>
    <mergeCell ref="M4:Q4"/>
    <mergeCell ref="C5:D5"/>
    <mergeCell ref="E5:F5"/>
    <mergeCell ref="M5:M6"/>
    <mergeCell ref="N5:Q5"/>
    <mergeCell ref="R4:V4"/>
    <mergeCell ref="R5:R6"/>
    <mergeCell ref="B4:B6"/>
    <mergeCell ref="H4:H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68" hidden="1" customWidth="1"/>
    <col min="7" max="7" width="14" style="9" customWidth="1"/>
    <col min="8" max="8" width="12.5703125" style="14" customWidth="1"/>
    <col min="9" max="12" width="11.28515625" style="15" customWidth="1"/>
    <col min="13" max="17" width="12.5703125" style="15" customWidth="1"/>
    <col min="18" max="18" width="14.28515625" style="15" customWidth="1"/>
    <col min="19" max="22" width="10.85546875" style="15" customWidth="1"/>
    <col min="23" max="16384" width="9.140625" style="1"/>
  </cols>
  <sheetData>
    <row r="1" spans="1:22" x14ac:dyDescent="0.2">
      <c r="L1" s="16"/>
      <c r="V1" s="16" t="s">
        <v>87</v>
      </c>
    </row>
    <row r="3" spans="1:22" ht="15.75" x14ac:dyDescent="0.25">
      <c r="A3" s="218" t="s">
        <v>360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2" ht="55.5" customHeight="1" x14ac:dyDescent="0.2">
      <c r="A4" s="182"/>
      <c r="B4" s="182"/>
      <c r="C4" s="189" t="s">
        <v>298</v>
      </c>
      <c r="D4" s="190"/>
      <c r="E4" s="190"/>
      <c r="F4" s="191"/>
      <c r="G4" s="178" t="s">
        <v>90</v>
      </c>
      <c r="H4" s="184" t="s">
        <v>336</v>
      </c>
      <c r="I4" s="219" t="s">
        <v>268</v>
      </c>
      <c r="J4" s="220"/>
      <c r="K4" s="220"/>
      <c r="L4" s="221"/>
      <c r="M4" s="177" t="s">
        <v>332</v>
      </c>
      <c r="N4" s="177"/>
      <c r="O4" s="177"/>
      <c r="P4" s="177"/>
      <c r="Q4" s="177"/>
      <c r="R4" s="214" t="s">
        <v>333</v>
      </c>
      <c r="S4" s="215"/>
      <c r="T4" s="215"/>
      <c r="U4" s="215"/>
      <c r="V4" s="216"/>
    </row>
    <row r="5" spans="1:22" s="2" customFormat="1" ht="15" customHeight="1" x14ac:dyDescent="0.2">
      <c r="A5" s="182"/>
      <c r="B5" s="182" t="s">
        <v>1</v>
      </c>
      <c r="C5" s="192" t="s">
        <v>289</v>
      </c>
      <c r="D5" s="193"/>
      <c r="E5" s="192" t="s">
        <v>290</v>
      </c>
      <c r="F5" s="193"/>
      <c r="G5" s="178"/>
      <c r="H5" s="217"/>
      <c r="I5" s="222"/>
      <c r="J5" s="223"/>
      <c r="K5" s="223"/>
      <c r="L5" s="224"/>
      <c r="M5" s="207" t="s">
        <v>336</v>
      </c>
      <c r="N5" s="209" t="s">
        <v>80</v>
      </c>
      <c r="O5" s="210"/>
      <c r="P5" s="210"/>
      <c r="Q5" s="211"/>
      <c r="R5" s="212" t="s">
        <v>336</v>
      </c>
      <c r="S5" s="209" t="s">
        <v>80</v>
      </c>
      <c r="T5" s="210"/>
      <c r="U5" s="210"/>
      <c r="V5" s="211"/>
    </row>
    <row r="6" spans="1:22" s="6" customFormat="1" ht="81.75" customHeight="1" x14ac:dyDescent="0.2">
      <c r="A6" s="182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203"/>
      <c r="I6" s="76" t="s">
        <v>81</v>
      </c>
      <c r="J6" s="76" t="s">
        <v>82</v>
      </c>
      <c r="K6" s="76" t="s">
        <v>83</v>
      </c>
      <c r="L6" s="76" t="s">
        <v>84</v>
      </c>
      <c r="M6" s="208"/>
      <c r="N6" s="17" t="s">
        <v>81</v>
      </c>
      <c r="O6" s="17" t="s">
        <v>82</v>
      </c>
      <c r="P6" s="17" t="s">
        <v>83</v>
      </c>
      <c r="Q6" s="17" t="s">
        <v>84</v>
      </c>
      <c r="R6" s="213"/>
      <c r="S6" s="17" t="s">
        <v>81</v>
      </c>
      <c r="T6" s="17" t="s">
        <v>82</v>
      </c>
      <c r="U6" s="17" t="s">
        <v>83</v>
      </c>
      <c r="V6" s="17" t="s">
        <v>84</v>
      </c>
    </row>
    <row r="7" spans="1:22" x14ac:dyDescent="0.2">
      <c r="A7" s="138">
        <v>1</v>
      </c>
      <c r="B7" s="3" t="s">
        <v>2</v>
      </c>
      <c r="C7" s="71">
        <v>222</v>
      </c>
      <c r="D7" s="71">
        <v>8167</v>
      </c>
      <c r="E7" s="71">
        <f t="shared" ref="E7" si="0">C7/(C7+D7)</f>
        <v>2.6463225652640362E-2</v>
      </c>
      <c r="F7" s="71">
        <f t="shared" ref="F7" si="1">1-E7</f>
        <v>0.97353677434735963</v>
      </c>
      <c r="G7" s="10">
        <v>8704</v>
      </c>
      <c r="H7" s="18">
        <v>19283</v>
      </c>
      <c r="I7" s="18">
        <v>4821</v>
      </c>
      <c r="J7" s="18">
        <v>4821</v>
      </c>
      <c r="K7" s="18">
        <v>4821</v>
      </c>
      <c r="L7" s="18">
        <v>4820</v>
      </c>
      <c r="M7" s="60">
        <v>510</v>
      </c>
      <c r="N7" s="60">
        <v>128</v>
      </c>
      <c r="O7" s="60">
        <v>128</v>
      </c>
      <c r="P7" s="60">
        <v>128</v>
      </c>
      <c r="Q7" s="60">
        <v>126</v>
      </c>
      <c r="R7" s="60">
        <v>18773</v>
      </c>
      <c r="S7" s="60">
        <v>4693</v>
      </c>
      <c r="T7" s="60">
        <v>4693</v>
      </c>
      <c r="U7" s="60">
        <v>4693</v>
      </c>
      <c r="V7" s="60">
        <v>4694</v>
      </c>
    </row>
    <row r="8" spans="1:22" x14ac:dyDescent="0.2">
      <c r="A8" s="138">
        <v>2</v>
      </c>
      <c r="B8" s="3" t="s">
        <v>3</v>
      </c>
      <c r="C8" s="71">
        <v>1082</v>
      </c>
      <c r="D8" s="71">
        <v>13789</v>
      </c>
      <c r="E8" s="71">
        <f t="shared" ref="E8:E39" si="2">C8/(C8+D8)</f>
        <v>7.2759061260170801E-2</v>
      </c>
      <c r="F8" s="71">
        <f t="shared" ref="F8:F39" si="3">1-E8</f>
        <v>0.92724093873982916</v>
      </c>
      <c r="G8" s="10">
        <v>15368</v>
      </c>
      <c r="H8" s="18">
        <v>34046</v>
      </c>
      <c r="I8" s="18">
        <v>8512</v>
      </c>
      <c r="J8" s="18">
        <v>8512</v>
      </c>
      <c r="K8" s="18">
        <v>8512</v>
      </c>
      <c r="L8" s="18">
        <v>8510</v>
      </c>
      <c r="M8" s="60">
        <v>2477</v>
      </c>
      <c r="N8" s="60">
        <v>619</v>
      </c>
      <c r="O8" s="60">
        <v>619</v>
      </c>
      <c r="P8" s="60">
        <v>619</v>
      </c>
      <c r="Q8" s="60">
        <v>620</v>
      </c>
      <c r="R8" s="60">
        <v>31569</v>
      </c>
      <c r="S8" s="60">
        <v>7893</v>
      </c>
      <c r="T8" s="60">
        <v>7893</v>
      </c>
      <c r="U8" s="60">
        <v>7893</v>
      </c>
      <c r="V8" s="60">
        <v>7890</v>
      </c>
    </row>
    <row r="9" spans="1:22" x14ac:dyDescent="0.2">
      <c r="A9" s="138">
        <v>3</v>
      </c>
      <c r="B9" s="3" t="s">
        <v>4</v>
      </c>
      <c r="C9" s="71">
        <v>17087</v>
      </c>
      <c r="D9" s="71">
        <v>474</v>
      </c>
      <c r="E9" s="71">
        <f t="shared" si="2"/>
        <v>0.97300837082170721</v>
      </c>
      <c r="F9" s="71">
        <f t="shared" si="3"/>
        <v>2.6991629178292786E-2</v>
      </c>
      <c r="G9" s="10">
        <v>17990</v>
      </c>
      <c r="H9" s="18">
        <v>39855</v>
      </c>
      <c r="I9" s="18">
        <v>9964</v>
      </c>
      <c r="J9" s="18">
        <v>9964</v>
      </c>
      <c r="K9" s="18">
        <v>9964</v>
      </c>
      <c r="L9" s="18">
        <v>9963</v>
      </c>
      <c r="M9" s="60">
        <v>38779</v>
      </c>
      <c r="N9" s="60">
        <v>9695</v>
      </c>
      <c r="O9" s="60">
        <v>9695</v>
      </c>
      <c r="P9" s="60">
        <v>9695</v>
      </c>
      <c r="Q9" s="60">
        <v>9694</v>
      </c>
      <c r="R9" s="60">
        <v>1076</v>
      </c>
      <c r="S9" s="60">
        <v>269</v>
      </c>
      <c r="T9" s="60">
        <v>269</v>
      </c>
      <c r="U9" s="60">
        <v>269</v>
      </c>
      <c r="V9" s="60">
        <v>269</v>
      </c>
    </row>
    <row r="10" spans="1:22" x14ac:dyDescent="0.2">
      <c r="A10" s="138">
        <v>4</v>
      </c>
      <c r="B10" s="3" t="s">
        <v>5</v>
      </c>
      <c r="C10" s="71">
        <v>1390</v>
      </c>
      <c r="D10" s="71">
        <v>11159</v>
      </c>
      <c r="E10" s="71">
        <f t="shared" si="2"/>
        <v>0.11076579807155949</v>
      </c>
      <c r="F10" s="71">
        <f t="shared" si="3"/>
        <v>0.88923420192844049</v>
      </c>
      <c r="G10" s="10">
        <v>13104</v>
      </c>
      <c r="H10" s="18">
        <v>29030</v>
      </c>
      <c r="I10" s="18">
        <v>7258</v>
      </c>
      <c r="J10" s="18">
        <v>7258</v>
      </c>
      <c r="K10" s="18">
        <v>7258</v>
      </c>
      <c r="L10" s="18">
        <v>7256</v>
      </c>
      <c r="M10" s="60">
        <v>3216</v>
      </c>
      <c r="N10" s="60">
        <v>804</v>
      </c>
      <c r="O10" s="60">
        <v>804</v>
      </c>
      <c r="P10" s="60">
        <v>804</v>
      </c>
      <c r="Q10" s="60">
        <v>804</v>
      </c>
      <c r="R10" s="60">
        <v>25814</v>
      </c>
      <c r="S10" s="60">
        <v>6454</v>
      </c>
      <c r="T10" s="60">
        <v>6454</v>
      </c>
      <c r="U10" s="60">
        <v>6454</v>
      </c>
      <c r="V10" s="60">
        <v>6452</v>
      </c>
    </row>
    <row r="11" spans="1:22" x14ac:dyDescent="0.2">
      <c r="A11" s="138">
        <v>5</v>
      </c>
      <c r="B11" s="3" t="s">
        <v>6</v>
      </c>
      <c r="C11" s="71">
        <v>4114</v>
      </c>
      <c r="D11" s="71">
        <v>21091</v>
      </c>
      <c r="E11" s="71">
        <f t="shared" si="2"/>
        <v>0.16322158301924222</v>
      </c>
      <c r="F11" s="71">
        <f t="shared" si="3"/>
        <v>0.83677841698075772</v>
      </c>
      <c r="G11" s="10">
        <v>26017</v>
      </c>
      <c r="H11" s="18">
        <v>57638</v>
      </c>
      <c r="I11" s="18">
        <v>14410</v>
      </c>
      <c r="J11" s="18">
        <v>14410</v>
      </c>
      <c r="K11" s="18">
        <v>14410</v>
      </c>
      <c r="L11" s="18">
        <v>14408</v>
      </c>
      <c r="M11" s="60">
        <v>9408</v>
      </c>
      <c r="N11" s="60">
        <v>2352</v>
      </c>
      <c r="O11" s="60">
        <v>2352</v>
      </c>
      <c r="P11" s="60">
        <v>2352</v>
      </c>
      <c r="Q11" s="60">
        <v>2352</v>
      </c>
      <c r="R11" s="60">
        <v>48230</v>
      </c>
      <c r="S11" s="60">
        <v>12058</v>
      </c>
      <c r="T11" s="60">
        <v>12058</v>
      </c>
      <c r="U11" s="60">
        <v>12058</v>
      </c>
      <c r="V11" s="60">
        <v>12056</v>
      </c>
    </row>
    <row r="12" spans="1:22" x14ac:dyDescent="0.2">
      <c r="A12" s="138">
        <v>6</v>
      </c>
      <c r="B12" s="3" t="s">
        <v>7</v>
      </c>
      <c r="C12" s="71">
        <v>194</v>
      </c>
      <c r="D12" s="71">
        <v>8108</v>
      </c>
      <c r="E12" s="71">
        <f t="shared" si="2"/>
        <v>2.3367863165502288E-2</v>
      </c>
      <c r="F12" s="71">
        <f t="shared" si="3"/>
        <v>0.97663213683449768</v>
      </c>
      <c r="G12" s="10">
        <v>8626</v>
      </c>
      <c r="H12" s="18">
        <v>19110</v>
      </c>
      <c r="I12" s="18">
        <v>4778</v>
      </c>
      <c r="J12" s="18">
        <v>4778</v>
      </c>
      <c r="K12" s="18">
        <v>4778</v>
      </c>
      <c r="L12" s="18">
        <v>4776</v>
      </c>
      <c r="M12" s="60">
        <v>447</v>
      </c>
      <c r="N12" s="60">
        <v>112</v>
      </c>
      <c r="O12" s="60">
        <v>112</v>
      </c>
      <c r="P12" s="60">
        <v>112</v>
      </c>
      <c r="Q12" s="60">
        <v>111</v>
      </c>
      <c r="R12" s="60">
        <v>18663</v>
      </c>
      <c r="S12" s="60">
        <v>4666</v>
      </c>
      <c r="T12" s="60">
        <v>4666</v>
      </c>
      <c r="U12" s="60">
        <v>4666</v>
      </c>
      <c r="V12" s="60">
        <v>4665</v>
      </c>
    </row>
    <row r="13" spans="1:22" x14ac:dyDescent="0.2">
      <c r="A13" s="138">
        <v>7</v>
      </c>
      <c r="B13" s="3" t="s">
        <v>8</v>
      </c>
      <c r="C13" s="71">
        <v>9931</v>
      </c>
      <c r="D13" s="71">
        <v>16516</v>
      </c>
      <c r="E13" s="71">
        <f t="shared" si="2"/>
        <v>0.37550572843800811</v>
      </c>
      <c r="F13" s="71">
        <f t="shared" si="3"/>
        <v>0.62449427156199189</v>
      </c>
      <c r="G13" s="10">
        <v>27228</v>
      </c>
      <c r="H13" s="18">
        <v>60321</v>
      </c>
      <c r="I13" s="18">
        <v>15080</v>
      </c>
      <c r="J13" s="18">
        <v>15080</v>
      </c>
      <c r="K13" s="18">
        <v>15080</v>
      </c>
      <c r="L13" s="18">
        <v>15081</v>
      </c>
      <c r="M13" s="60">
        <v>22651</v>
      </c>
      <c r="N13" s="60">
        <v>5663</v>
      </c>
      <c r="O13" s="60">
        <v>5663</v>
      </c>
      <c r="P13" s="60">
        <v>5663</v>
      </c>
      <c r="Q13" s="60">
        <v>5662</v>
      </c>
      <c r="R13" s="60">
        <v>37670</v>
      </c>
      <c r="S13" s="60">
        <v>9417</v>
      </c>
      <c r="T13" s="60">
        <v>9417</v>
      </c>
      <c r="U13" s="60">
        <v>9417</v>
      </c>
      <c r="V13" s="60">
        <v>9419</v>
      </c>
    </row>
    <row r="14" spans="1:22" x14ac:dyDescent="0.2">
      <c r="A14" s="138">
        <v>8</v>
      </c>
      <c r="B14" s="3" t="s">
        <v>9</v>
      </c>
      <c r="C14" s="71">
        <v>1017</v>
      </c>
      <c r="D14" s="71">
        <v>19151</v>
      </c>
      <c r="E14" s="71">
        <f t="shared" si="2"/>
        <v>5.0426418088060296E-2</v>
      </c>
      <c r="F14" s="71">
        <f t="shared" si="3"/>
        <v>0.94957358191193975</v>
      </c>
      <c r="G14" s="10">
        <v>20714</v>
      </c>
      <c r="H14" s="18">
        <v>45890</v>
      </c>
      <c r="I14" s="18">
        <v>11473</v>
      </c>
      <c r="J14" s="18">
        <v>11473</v>
      </c>
      <c r="K14" s="18">
        <v>11473</v>
      </c>
      <c r="L14" s="18">
        <v>11471</v>
      </c>
      <c r="M14" s="60">
        <v>2314</v>
      </c>
      <c r="N14" s="60">
        <v>579</v>
      </c>
      <c r="O14" s="60">
        <v>579</v>
      </c>
      <c r="P14" s="60">
        <v>579</v>
      </c>
      <c r="Q14" s="60">
        <v>577</v>
      </c>
      <c r="R14" s="60">
        <v>43576</v>
      </c>
      <c r="S14" s="60">
        <v>10894</v>
      </c>
      <c r="T14" s="60">
        <v>10894</v>
      </c>
      <c r="U14" s="60">
        <v>10894</v>
      </c>
      <c r="V14" s="60">
        <v>10894</v>
      </c>
    </row>
    <row r="15" spans="1:22" x14ac:dyDescent="0.2">
      <c r="A15" s="138">
        <v>9</v>
      </c>
      <c r="B15" s="3" t="s">
        <v>10</v>
      </c>
      <c r="C15" s="71">
        <v>42487</v>
      </c>
      <c r="D15" s="71">
        <v>4862</v>
      </c>
      <c r="E15" s="71">
        <f t="shared" si="2"/>
        <v>0.89731567720543204</v>
      </c>
      <c r="F15" s="71">
        <f t="shared" si="3"/>
        <v>0.10268432279456796</v>
      </c>
      <c r="G15" s="10">
        <v>47980</v>
      </c>
      <c r="H15" s="18">
        <v>106294</v>
      </c>
      <c r="I15" s="18">
        <v>26574</v>
      </c>
      <c r="J15" s="18">
        <v>26574</v>
      </c>
      <c r="K15" s="18">
        <v>26574</v>
      </c>
      <c r="L15" s="18">
        <v>26572</v>
      </c>
      <c r="M15" s="60">
        <v>95379</v>
      </c>
      <c r="N15" s="60">
        <v>23845</v>
      </c>
      <c r="O15" s="60">
        <v>23845</v>
      </c>
      <c r="P15" s="60">
        <v>23845</v>
      </c>
      <c r="Q15" s="60">
        <v>23844</v>
      </c>
      <c r="R15" s="60">
        <v>10915</v>
      </c>
      <c r="S15" s="60">
        <v>2729</v>
      </c>
      <c r="T15" s="60">
        <v>2729</v>
      </c>
      <c r="U15" s="60">
        <v>2729</v>
      </c>
      <c r="V15" s="60">
        <v>2728</v>
      </c>
    </row>
    <row r="16" spans="1:22" ht="30" x14ac:dyDescent="0.2">
      <c r="A16" s="138">
        <v>10</v>
      </c>
      <c r="B16" s="3" t="s">
        <v>67</v>
      </c>
      <c r="C16" s="71">
        <v>2504</v>
      </c>
      <c r="D16" s="71">
        <v>26391</v>
      </c>
      <c r="E16" s="71">
        <f t="shared" si="2"/>
        <v>8.6658591451808265E-2</v>
      </c>
      <c r="F16" s="71">
        <f t="shared" si="3"/>
        <v>0.91334140854819168</v>
      </c>
      <c r="G16" s="10">
        <v>29641</v>
      </c>
      <c r="H16" s="18">
        <v>65666</v>
      </c>
      <c r="I16" s="18">
        <v>16417</v>
      </c>
      <c r="J16" s="18">
        <v>16417</v>
      </c>
      <c r="K16" s="18">
        <v>16417</v>
      </c>
      <c r="L16" s="18">
        <v>16415</v>
      </c>
      <c r="M16" s="60">
        <v>5691</v>
      </c>
      <c r="N16" s="60">
        <v>1423</v>
      </c>
      <c r="O16" s="60">
        <v>1423</v>
      </c>
      <c r="P16" s="60">
        <v>1423</v>
      </c>
      <c r="Q16" s="60">
        <v>1422</v>
      </c>
      <c r="R16" s="60">
        <v>59975</v>
      </c>
      <c r="S16" s="60">
        <v>14994</v>
      </c>
      <c r="T16" s="60">
        <v>14994</v>
      </c>
      <c r="U16" s="60">
        <v>14994</v>
      </c>
      <c r="V16" s="60">
        <v>14993</v>
      </c>
    </row>
    <row r="17" spans="1:22" x14ac:dyDescent="0.2">
      <c r="A17" s="138">
        <v>11</v>
      </c>
      <c r="B17" s="3" t="s">
        <v>11</v>
      </c>
      <c r="C17" s="71">
        <v>13349</v>
      </c>
      <c r="D17" s="71">
        <v>623</v>
      </c>
      <c r="E17" s="71">
        <f t="shared" si="2"/>
        <v>0.95541082164328661</v>
      </c>
      <c r="F17" s="71">
        <f t="shared" si="3"/>
        <v>4.4589178356713388E-2</v>
      </c>
      <c r="G17" s="10">
        <v>14496</v>
      </c>
      <c r="H17" s="18">
        <v>32114</v>
      </c>
      <c r="I17" s="18">
        <v>8029</v>
      </c>
      <c r="J17" s="18">
        <v>8029</v>
      </c>
      <c r="K17" s="18">
        <v>8029</v>
      </c>
      <c r="L17" s="18">
        <v>8027</v>
      </c>
      <c r="M17" s="60">
        <v>30682</v>
      </c>
      <c r="N17" s="60">
        <v>7671</v>
      </c>
      <c r="O17" s="60">
        <v>7671</v>
      </c>
      <c r="P17" s="60">
        <v>7671</v>
      </c>
      <c r="Q17" s="60">
        <v>7669</v>
      </c>
      <c r="R17" s="60">
        <v>1432</v>
      </c>
      <c r="S17" s="60">
        <v>358</v>
      </c>
      <c r="T17" s="60">
        <v>358</v>
      </c>
      <c r="U17" s="60">
        <v>358</v>
      </c>
      <c r="V17" s="60">
        <v>358</v>
      </c>
    </row>
    <row r="18" spans="1:22" x14ac:dyDescent="0.2">
      <c r="A18" s="138">
        <v>12</v>
      </c>
      <c r="B18" s="3" t="s">
        <v>12</v>
      </c>
      <c r="C18" s="71">
        <v>5281</v>
      </c>
      <c r="D18" s="71">
        <v>10241</v>
      </c>
      <c r="E18" s="71">
        <f t="shared" si="2"/>
        <v>0.34022677490014175</v>
      </c>
      <c r="F18" s="71">
        <f t="shared" si="3"/>
        <v>0.65977322509985825</v>
      </c>
      <c r="G18" s="10">
        <v>16190</v>
      </c>
      <c r="H18" s="18">
        <v>35867</v>
      </c>
      <c r="I18" s="18">
        <v>8967</v>
      </c>
      <c r="J18" s="18">
        <v>8967</v>
      </c>
      <c r="K18" s="18">
        <v>8967</v>
      </c>
      <c r="L18" s="18">
        <v>8966</v>
      </c>
      <c r="M18" s="60">
        <v>12203</v>
      </c>
      <c r="N18" s="60">
        <v>3051</v>
      </c>
      <c r="O18" s="60">
        <v>3051</v>
      </c>
      <c r="P18" s="60">
        <v>3051</v>
      </c>
      <c r="Q18" s="60">
        <v>3050</v>
      </c>
      <c r="R18" s="60">
        <v>23664</v>
      </c>
      <c r="S18" s="60">
        <v>5916</v>
      </c>
      <c r="T18" s="60">
        <v>5916</v>
      </c>
      <c r="U18" s="60">
        <v>5916</v>
      </c>
      <c r="V18" s="60">
        <v>5916</v>
      </c>
    </row>
    <row r="19" spans="1:22" x14ac:dyDescent="0.2">
      <c r="A19" s="138">
        <v>13</v>
      </c>
      <c r="B19" s="3" t="s">
        <v>13</v>
      </c>
      <c r="C19" s="71">
        <v>765</v>
      </c>
      <c r="D19" s="71">
        <v>14441</v>
      </c>
      <c r="E19" s="71">
        <f t="shared" si="2"/>
        <v>5.0309088517690385E-2</v>
      </c>
      <c r="F19" s="71">
        <f t="shared" si="3"/>
        <v>0.94969091148230966</v>
      </c>
      <c r="G19" s="10">
        <v>15669</v>
      </c>
      <c r="H19" s="18">
        <v>34713</v>
      </c>
      <c r="I19" s="18">
        <v>10172</v>
      </c>
      <c r="J19" s="18">
        <v>8180</v>
      </c>
      <c r="K19" s="18">
        <v>8180</v>
      </c>
      <c r="L19" s="18">
        <v>8181</v>
      </c>
      <c r="M19" s="60">
        <v>1746</v>
      </c>
      <c r="N19" s="60">
        <v>512</v>
      </c>
      <c r="O19" s="60">
        <v>412</v>
      </c>
      <c r="P19" s="60">
        <v>412</v>
      </c>
      <c r="Q19" s="60">
        <v>410</v>
      </c>
      <c r="R19" s="60">
        <v>32967</v>
      </c>
      <c r="S19" s="60">
        <v>9660</v>
      </c>
      <c r="T19" s="60">
        <v>7768</v>
      </c>
      <c r="U19" s="60">
        <v>7768</v>
      </c>
      <c r="V19" s="60">
        <v>7771</v>
      </c>
    </row>
    <row r="20" spans="1:22" x14ac:dyDescent="0.2">
      <c r="A20" s="138">
        <v>14</v>
      </c>
      <c r="B20" s="3" t="s">
        <v>14</v>
      </c>
      <c r="C20" s="71">
        <v>146</v>
      </c>
      <c r="D20" s="71">
        <v>10746</v>
      </c>
      <c r="E20" s="71">
        <f t="shared" si="2"/>
        <v>1.3404333455747338E-2</v>
      </c>
      <c r="F20" s="71">
        <f t="shared" si="3"/>
        <v>0.98659566654425268</v>
      </c>
      <c r="G20" s="10">
        <v>11285</v>
      </c>
      <c r="H20" s="18">
        <v>25001</v>
      </c>
      <c r="I20" s="18">
        <v>6250</v>
      </c>
      <c r="J20" s="18">
        <v>6250</v>
      </c>
      <c r="K20" s="18">
        <v>6250</v>
      </c>
      <c r="L20" s="18">
        <v>6251</v>
      </c>
      <c r="M20" s="60">
        <v>335</v>
      </c>
      <c r="N20" s="60">
        <v>84</v>
      </c>
      <c r="O20" s="60">
        <v>84</v>
      </c>
      <c r="P20" s="60">
        <v>84</v>
      </c>
      <c r="Q20" s="60">
        <v>83</v>
      </c>
      <c r="R20" s="60">
        <v>24666</v>
      </c>
      <c r="S20" s="60">
        <v>6166</v>
      </c>
      <c r="T20" s="60">
        <v>6166</v>
      </c>
      <c r="U20" s="60">
        <v>6166</v>
      </c>
      <c r="V20" s="60">
        <v>6168</v>
      </c>
    </row>
    <row r="21" spans="1:22" x14ac:dyDescent="0.2">
      <c r="A21" s="138">
        <v>15</v>
      </c>
      <c r="B21" s="3" t="s">
        <v>15</v>
      </c>
      <c r="C21" s="71">
        <v>16169</v>
      </c>
      <c r="D21" s="71">
        <v>1386</v>
      </c>
      <c r="E21" s="71">
        <f t="shared" si="2"/>
        <v>0.92104813443463396</v>
      </c>
      <c r="F21" s="71">
        <f t="shared" si="3"/>
        <v>7.8951865565366042E-2</v>
      </c>
      <c r="G21" s="10">
        <v>18272</v>
      </c>
      <c r="H21" s="18">
        <v>40480</v>
      </c>
      <c r="I21" s="18">
        <v>10120</v>
      </c>
      <c r="J21" s="18">
        <v>10120</v>
      </c>
      <c r="K21" s="18">
        <v>10120</v>
      </c>
      <c r="L21" s="18">
        <v>10120</v>
      </c>
      <c r="M21" s="60">
        <v>37284</v>
      </c>
      <c r="N21" s="60">
        <v>9321</v>
      </c>
      <c r="O21" s="60">
        <v>9321</v>
      </c>
      <c r="P21" s="60">
        <v>9321</v>
      </c>
      <c r="Q21" s="60">
        <v>9321</v>
      </c>
      <c r="R21" s="60">
        <v>3196</v>
      </c>
      <c r="S21" s="60">
        <v>799</v>
      </c>
      <c r="T21" s="60">
        <v>799</v>
      </c>
      <c r="U21" s="60">
        <v>799</v>
      </c>
      <c r="V21" s="60">
        <v>799</v>
      </c>
    </row>
    <row r="22" spans="1:22" x14ac:dyDescent="0.2">
      <c r="A22" s="138">
        <v>16</v>
      </c>
      <c r="B22" s="3" t="s">
        <v>16</v>
      </c>
      <c r="C22" s="71">
        <v>833</v>
      </c>
      <c r="D22" s="71">
        <v>9705</v>
      </c>
      <c r="E22" s="71">
        <f t="shared" si="2"/>
        <v>7.9047257544126018E-2</v>
      </c>
      <c r="F22" s="71">
        <f t="shared" si="3"/>
        <v>0.920952742455874</v>
      </c>
      <c r="G22" s="10">
        <v>10936</v>
      </c>
      <c r="H22" s="18">
        <v>24227</v>
      </c>
      <c r="I22" s="18">
        <v>6057</v>
      </c>
      <c r="J22" s="18">
        <v>6057</v>
      </c>
      <c r="K22" s="18">
        <v>6057</v>
      </c>
      <c r="L22" s="18">
        <v>6056</v>
      </c>
      <c r="M22" s="60">
        <v>1915</v>
      </c>
      <c r="N22" s="60">
        <v>479</v>
      </c>
      <c r="O22" s="60">
        <v>479</v>
      </c>
      <c r="P22" s="60">
        <v>479</v>
      </c>
      <c r="Q22" s="60">
        <v>478</v>
      </c>
      <c r="R22" s="60">
        <v>22312</v>
      </c>
      <c r="S22" s="60">
        <v>5578</v>
      </c>
      <c r="T22" s="60">
        <v>5578</v>
      </c>
      <c r="U22" s="60">
        <v>5578</v>
      </c>
      <c r="V22" s="60">
        <v>5578</v>
      </c>
    </row>
    <row r="23" spans="1:22" x14ac:dyDescent="0.2">
      <c r="A23" s="138">
        <v>17</v>
      </c>
      <c r="B23" s="3" t="s">
        <v>17</v>
      </c>
      <c r="C23" s="71">
        <v>93</v>
      </c>
      <c r="D23" s="71">
        <v>9525</v>
      </c>
      <c r="E23" s="71">
        <f t="shared" si="2"/>
        <v>9.6693699313786657E-3</v>
      </c>
      <c r="F23" s="71">
        <f t="shared" si="3"/>
        <v>0.99033063006862132</v>
      </c>
      <c r="G23" s="10">
        <v>9862</v>
      </c>
      <c r="H23" s="18">
        <v>21848</v>
      </c>
      <c r="I23" s="18">
        <v>5462</v>
      </c>
      <c r="J23" s="18">
        <v>5462</v>
      </c>
      <c r="K23" s="18">
        <v>5462</v>
      </c>
      <c r="L23" s="18">
        <v>5462</v>
      </c>
      <c r="M23" s="60">
        <v>211</v>
      </c>
      <c r="N23" s="60">
        <v>53</v>
      </c>
      <c r="O23" s="60">
        <v>53</v>
      </c>
      <c r="P23" s="60">
        <v>53</v>
      </c>
      <c r="Q23" s="60">
        <v>52</v>
      </c>
      <c r="R23" s="60">
        <v>21637</v>
      </c>
      <c r="S23" s="60">
        <v>5409</v>
      </c>
      <c r="T23" s="60">
        <v>5409</v>
      </c>
      <c r="U23" s="60">
        <v>5409</v>
      </c>
      <c r="V23" s="60">
        <v>5410</v>
      </c>
    </row>
    <row r="24" spans="1:22" x14ac:dyDescent="0.2">
      <c r="A24" s="138">
        <v>18</v>
      </c>
      <c r="B24" s="3" t="s">
        <v>18</v>
      </c>
      <c r="C24" s="71">
        <v>1178</v>
      </c>
      <c r="D24" s="71">
        <v>13087</v>
      </c>
      <c r="E24" s="71">
        <f t="shared" si="2"/>
        <v>8.2579740623904663E-2</v>
      </c>
      <c r="F24" s="71">
        <f t="shared" si="3"/>
        <v>0.91742025937609539</v>
      </c>
      <c r="G24" s="10">
        <v>14784</v>
      </c>
      <c r="H24" s="18">
        <v>32752</v>
      </c>
      <c r="I24" s="18">
        <v>9077</v>
      </c>
      <c r="J24" s="18">
        <v>7892</v>
      </c>
      <c r="K24" s="18">
        <v>7892</v>
      </c>
      <c r="L24" s="18">
        <v>7891</v>
      </c>
      <c r="M24" s="60">
        <v>2705</v>
      </c>
      <c r="N24" s="60">
        <v>750</v>
      </c>
      <c r="O24" s="60">
        <v>652</v>
      </c>
      <c r="P24" s="60">
        <v>652</v>
      </c>
      <c r="Q24" s="60">
        <v>651</v>
      </c>
      <c r="R24" s="60">
        <v>30047</v>
      </c>
      <c r="S24" s="60">
        <v>8327</v>
      </c>
      <c r="T24" s="60">
        <v>7240</v>
      </c>
      <c r="U24" s="60">
        <v>7240</v>
      </c>
      <c r="V24" s="60">
        <v>7240</v>
      </c>
    </row>
    <row r="25" spans="1:22" x14ac:dyDescent="0.2">
      <c r="A25" s="138">
        <v>19</v>
      </c>
      <c r="B25" s="3" t="s">
        <v>19</v>
      </c>
      <c r="C25" s="71">
        <v>513</v>
      </c>
      <c r="D25" s="71">
        <v>4928</v>
      </c>
      <c r="E25" s="71">
        <f t="shared" si="2"/>
        <v>9.4284138945046864E-2</v>
      </c>
      <c r="F25" s="71">
        <f t="shared" si="3"/>
        <v>0.90571586105495316</v>
      </c>
      <c r="G25" s="10">
        <v>5657</v>
      </c>
      <c r="H25" s="18">
        <v>12532</v>
      </c>
      <c r="I25" s="18">
        <v>3133</v>
      </c>
      <c r="J25" s="18">
        <v>3133</v>
      </c>
      <c r="K25" s="18">
        <v>3133</v>
      </c>
      <c r="L25" s="18">
        <v>3133</v>
      </c>
      <c r="M25" s="60">
        <v>1182</v>
      </c>
      <c r="N25" s="60">
        <v>296</v>
      </c>
      <c r="O25" s="60">
        <v>296</v>
      </c>
      <c r="P25" s="60">
        <v>296</v>
      </c>
      <c r="Q25" s="60">
        <v>294</v>
      </c>
      <c r="R25" s="60">
        <v>11350</v>
      </c>
      <c r="S25" s="60">
        <v>2837</v>
      </c>
      <c r="T25" s="60">
        <v>2837</v>
      </c>
      <c r="U25" s="60">
        <v>2837</v>
      </c>
      <c r="V25" s="60">
        <v>2839</v>
      </c>
    </row>
    <row r="26" spans="1:22" x14ac:dyDescent="0.2">
      <c r="A26" s="138">
        <v>20</v>
      </c>
      <c r="B26" s="3" t="s">
        <v>20</v>
      </c>
      <c r="C26" s="71">
        <v>9717</v>
      </c>
      <c r="D26" s="71">
        <v>14286</v>
      </c>
      <c r="E26" s="71">
        <f t="shared" si="2"/>
        <v>0.40482439695038119</v>
      </c>
      <c r="F26" s="71">
        <f t="shared" si="3"/>
        <v>0.59517560304961881</v>
      </c>
      <c r="G26" s="10">
        <v>24490</v>
      </c>
      <c r="H26" s="18">
        <v>54255</v>
      </c>
      <c r="I26" s="18">
        <v>13564</v>
      </c>
      <c r="J26" s="18">
        <v>13564</v>
      </c>
      <c r="K26" s="18">
        <v>13564</v>
      </c>
      <c r="L26" s="18">
        <v>13563</v>
      </c>
      <c r="M26" s="60">
        <v>21964</v>
      </c>
      <c r="N26" s="60">
        <v>5491</v>
      </c>
      <c r="O26" s="60">
        <v>5491</v>
      </c>
      <c r="P26" s="60">
        <v>5491</v>
      </c>
      <c r="Q26" s="60">
        <v>5491</v>
      </c>
      <c r="R26" s="60">
        <v>32291</v>
      </c>
      <c r="S26" s="60">
        <v>8073</v>
      </c>
      <c r="T26" s="60">
        <v>8073</v>
      </c>
      <c r="U26" s="60">
        <v>8073</v>
      </c>
      <c r="V26" s="60">
        <v>8072</v>
      </c>
    </row>
    <row r="27" spans="1:22" x14ac:dyDescent="0.2">
      <c r="A27" s="138">
        <v>21</v>
      </c>
      <c r="B27" s="3" t="s">
        <v>21</v>
      </c>
      <c r="C27" s="71">
        <v>1289</v>
      </c>
      <c r="D27" s="71">
        <v>13610</v>
      </c>
      <c r="E27" s="71">
        <f t="shared" si="2"/>
        <v>8.6515873548560301E-2</v>
      </c>
      <c r="F27" s="71">
        <f t="shared" si="3"/>
        <v>0.91348412645143973</v>
      </c>
      <c r="G27" s="10">
        <v>15523</v>
      </c>
      <c r="H27" s="18">
        <v>34389</v>
      </c>
      <c r="I27" s="18">
        <v>8597</v>
      </c>
      <c r="J27" s="18">
        <v>8597</v>
      </c>
      <c r="K27" s="18">
        <v>8597</v>
      </c>
      <c r="L27" s="18">
        <v>8598</v>
      </c>
      <c r="M27" s="60">
        <v>2975</v>
      </c>
      <c r="N27" s="60">
        <v>744</v>
      </c>
      <c r="O27" s="60">
        <v>744</v>
      </c>
      <c r="P27" s="60">
        <v>744</v>
      </c>
      <c r="Q27" s="60">
        <v>743</v>
      </c>
      <c r="R27" s="60">
        <v>31414</v>
      </c>
      <c r="S27" s="60">
        <v>7853</v>
      </c>
      <c r="T27" s="60">
        <v>7853</v>
      </c>
      <c r="U27" s="60">
        <v>7853</v>
      </c>
      <c r="V27" s="60">
        <v>7855</v>
      </c>
    </row>
    <row r="28" spans="1:22" x14ac:dyDescent="0.2">
      <c r="A28" s="138">
        <v>22</v>
      </c>
      <c r="B28" s="3" t="s">
        <v>22</v>
      </c>
      <c r="C28" s="71">
        <v>4526</v>
      </c>
      <c r="D28" s="71">
        <v>20779</v>
      </c>
      <c r="E28" s="71">
        <f t="shared" si="2"/>
        <v>0.17885793321477969</v>
      </c>
      <c r="F28" s="71">
        <f t="shared" si="3"/>
        <v>0.82114206678522028</v>
      </c>
      <c r="G28" s="10">
        <v>25931</v>
      </c>
      <c r="H28" s="18">
        <v>57447</v>
      </c>
      <c r="I28" s="18">
        <v>14362</v>
      </c>
      <c r="J28" s="18">
        <v>14362</v>
      </c>
      <c r="K28" s="18">
        <v>14362</v>
      </c>
      <c r="L28" s="18">
        <v>14361</v>
      </c>
      <c r="M28" s="60">
        <v>10275</v>
      </c>
      <c r="N28" s="60">
        <v>2569</v>
      </c>
      <c r="O28" s="60">
        <v>2569</v>
      </c>
      <c r="P28" s="60">
        <v>2569</v>
      </c>
      <c r="Q28" s="60">
        <v>2568</v>
      </c>
      <c r="R28" s="60">
        <v>47172</v>
      </c>
      <c r="S28" s="60">
        <v>11793</v>
      </c>
      <c r="T28" s="60">
        <v>11793</v>
      </c>
      <c r="U28" s="60">
        <v>11793</v>
      </c>
      <c r="V28" s="60">
        <v>11793</v>
      </c>
    </row>
    <row r="29" spans="1:22" x14ac:dyDescent="0.2">
      <c r="A29" s="138">
        <v>23</v>
      </c>
      <c r="B29" s="3" t="s">
        <v>23</v>
      </c>
      <c r="C29" s="71">
        <v>1276</v>
      </c>
      <c r="D29" s="71">
        <v>16998</v>
      </c>
      <c r="E29" s="71">
        <f t="shared" si="2"/>
        <v>6.9825982269891645E-2</v>
      </c>
      <c r="F29" s="71">
        <f t="shared" si="3"/>
        <v>0.93017401773010833</v>
      </c>
      <c r="G29" s="10">
        <v>18858</v>
      </c>
      <c r="H29" s="18">
        <v>41778</v>
      </c>
      <c r="I29" s="18">
        <v>10445</v>
      </c>
      <c r="J29" s="18">
        <v>10445</v>
      </c>
      <c r="K29" s="18">
        <v>10445</v>
      </c>
      <c r="L29" s="18">
        <v>10443</v>
      </c>
      <c r="M29" s="60">
        <v>2917</v>
      </c>
      <c r="N29" s="60">
        <v>729</v>
      </c>
      <c r="O29" s="60">
        <v>729</v>
      </c>
      <c r="P29" s="60">
        <v>729</v>
      </c>
      <c r="Q29" s="60">
        <v>730</v>
      </c>
      <c r="R29" s="60">
        <v>38861</v>
      </c>
      <c r="S29" s="60">
        <v>9716</v>
      </c>
      <c r="T29" s="60">
        <v>9716</v>
      </c>
      <c r="U29" s="60">
        <v>9716</v>
      </c>
      <c r="V29" s="60">
        <v>9713</v>
      </c>
    </row>
    <row r="30" spans="1:22" x14ac:dyDescent="0.2">
      <c r="A30" s="138">
        <v>24</v>
      </c>
      <c r="B30" s="3" t="s">
        <v>24</v>
      </c>
      <c r="C30" s="71">
        <v>2328</v>
      </c>
      <c r="D30" s="71">
        <v>15723</v>
      </c>
      <c r="E30" s="71">
        <f t="shared" si="2"/>
        <v>0.12896792421472494</v>
      </c>
      <c r="F30" s="71">
        <f t="shared" si="3"/>
        <v>0.87103207578527508</v>
      </c>
      <c r="G30" s="10">
        <v>18527</v>
      </c>
      <c r="H30" s="18">
        <v>41045</v>
      </c>
      <c r="I30" s="18">
        <v>10261</v>
      </c>
      <c r="J30" s="18">
        <v>10261</v>
      </c>
      <c r="K30" s="18">
        <v>10261</v>
      </c>
      <c r="L30" s="18">
        <v>10262</v>
      </c>
      <c r="M30" s="60">
        <v>5293</v>
      </c>
      <c r="N30" s="60">
        <v>1323</v>
      </c>
      <c r="O30" s="60">
        <v>1323</v>
      </c>
      <c r="P30" s="60">
        <v>1323</v>
      </c>
      <c r="Q30" s="60">
        <v>1324</v>
      </c>
      <c r="R30" s="60">
        <v>35752</v>
      </c>
      <c r="S30" s="60">
        <v>8938</v>
      </c>
      <c r="T30" s="60">
        <v>8938</v>
      </c>
      <c r="U30" s="60">
        <v>8938</v>
      </c>
      <c r="V30" s="60">
        <v>8938</v>
      </c>
    </row>
    <row r="31" spans="1:22" ht="30" x14ac:dyDescent="0.2">
      <c r="A31" s="138">
        <v>25</v>
      </c>
      <c r="B31" s="3" t="s">
        <v>68</v>
      </c>
      <c r="C31" s="71">
        <v>441457</v>
      </c>
      <c r="D31" s="71">
        <v>381037</v>
      </c>
      <c r="E31" s="71">
        <f t="shared" si="2"/>
        <v>0.53672975122006972</v>
      </c>
      <c r="F31" s="71">
        <f t="shared" si="3"/>
        <v>0.46327024877993028</v>
      </c>
      <c r="G31" s="10"/>
      <c r="H31" s="18">
        <v>42562</v>
      </c>
      <c r="I31" s="18">
        <v>10641</v>
      </c>
      <c r="J31" s="18">
        <v>10641</v>
      </c>
      <c r="K31" s="18">
        <v>10641</v>
      </c>
      <c r="L31" s="18">
        <v>10639</v>
      </c>
      <c r="M31" s="60">
        <v>22844</v>
      </c>
      <c r="N31" s="60">
        <v>5711</v>
      </c>
      <c r="O31" s="60">
        <v>5711</v>
      </c>
      <c r="P31" s="60">
        <v>5711</v>
      </c>
      <c r="Q31" s="60">
        <v>5711</v>
      </c>
      <c r="R31" s="60">
        <v>19718</v>
      </c>
      <c r="S31" s="60">
        <v>4930</v>
      </c>
      <c r="T31" s="60">
        <v>4930</v>
      </c>
      <c r="U31" s="60">
        <v>4930</v>
      </c>
      <c r="V31" s="60">
        <v>4928</v>
      </c>
    </row>
    <row r="32" spans="1:22" ht="30" x14ac:dyDescent="0.2">
      <c r="A32" s="138">
        <v>26</v>
      </c>
      <c r="B32" s="3" t="s">
        <v>69</v>
      </c>
      <c r="C32" s="71">
        <v>441457</v>
      </c>
      <c r="D32" s="71">
        <v>381037</v>
      </c>
      <c r="E32" s="71">
        <f t="shared" si="2"/>
        <v>0.53672975122006972</v>
      </c>
      <c r="F32" s="71">
        <f t="shared" si="3"/>
        <v>0.46327024877993028</v>
      </c>
      <c r="G32" s="10"/>
      <c r="H32" s="18">
        <v>23879</v>
      </c>
      <c r="I32" s="18">
        <v>5970</v>
      </c>
      <c r="J32" s="18">
        <v>5970</v>
      </c>
      <c r="K32" s="18">
        <v>5970</v>
      </c>
      <c r="L32" s="18">
        <v>5969</v>
      </c>
      <c r="M32" s="60">
        <v>12817</v>
      </c>
      <c r="N32" s="60">
        <v>3204</v>
      </c>
      <c r="O32" s="60">
        <v>3204</v>
      </c>
      <c r="P32" s="60">
        <v>3204</v>
      </c>
      <c r="Q32" s="60">
        <v>3205</v>
      </c>
      <c r="R32" s="60">
        <v>11062</v>
      </c>
      <c r="S32" s="60">
        <v>2766</v>
      </c>
      <c r="T32" s="60">
        <v>2766</v>
      </c>
      <c r="U32" s="60">
        <v>2766</v>
      </c>
      <c r="V32" s="60">
        <v>2764</v>
      </c>
    </row>
    <row r="33" spans="1:22" ht="30" x14ac:dyDescent="0.2">
      <c r="A33" s="138">
        <v>27</v>
      </c>
      <c r="B33" s="3" t="s">
        <v>25</v>
      </c>
      <c r="C33" s="71">
        <v>441457</v>
      </c>
      <c r="D33" s="71">
        <v>381037</v>
      </c>
      <c r="E33" s="71">
        <f t="shared" si="2"/>
        <v>0.53672975122006972</v>
      </c>
      <c r="F33" s="71">
        <f t="shared" si="3"/>
        <v>0.46327024877993028</v>
      </c>
      <c r="G33" s="10"/>
      <c r="H33" s="18">
        <v>40580</v>
      </c>
      <c r="I33" s="18">
        <v>10145</v>
      </c>
      <c r="J33" s="18">
        <v>10145</v>
      </c>
      <c r="K33" s="18">
        <v>10145</v>
      </c>
      <c r="L33" s="18">
        <v>10145</v>
      </c>
      <c r="M33" s="60">
        <v>21780</v>
      </c>
      <c r="N33" s="60">
        <v>5445</v>
      </c>
      <c r="O33" s="60">
        <v>5445</v>
      </c>
      <c r="P33" s="60">
        <v>5445</v>
      </c>
      <c r="Q33" s="60">
        <v>5445</v>
      </c>
      <c r="R33" s="60">
        <v>18800</v>
      </c>
      <c r="S33" s="60">
        <v>4700</v>
      </c>
      <c r="T33" s="60">
        <v>4700</v>
      </c>
      <c r="U33" s="60">
        <v>4700</v>
      </c>
      <c r="V33" s="60">
        <v>4700</v>
      </c>
    </row>
    <row r="34" spans="1:22" ht="30" x14ac:dyDescent="0.2">
      <c r="A34" s="138">
        <v>28</v>
      </c>
      <c r="B34" s="3" t="s">
        <v>70</v>
      </c>
      <c r="C34" s="71">
        <v>441457</v>
      </c>
      <c r="D34" s="71">
        <v>381037</v>
      </c>
      <c r="E34" s="71">
        <f t="shared" si="2"/>
        <v>0.53672975122006972</v>
      </c>
      <c r="F34" s="71">
        <f t="shared" si="3"/>
        <v>0.46327024877993028</v>
      </c>
      <c r="G34" s="10"/>
      <c r="H34" s="18">
        <v>44300</v>
      </c>
      <c r="I34" s="18">
        <v>11075</v>
      </c>
      <c r="J34" s="18">
        <v>11075</v>
      </c>
      <c r="K34" s="18">
        <v>11075</v>
      </c>
      <c r="L34" s="18">
        <v>11075</v>
      </c>
      <c r="M34" s="60">
        <v>23777</v>
      </c>
      <c r="N34" s="60">
        <v>5944</v>
      </c>
      <c r="O34" s="60">
        <v>5944</v>
      </c>
      <c r="P34" s="60">
        <v>5944</v>
      </c>
      <c r="Q34" s="60">
        <v>5945</v>
      </c>
      <c r="R34" s="60">
        <v>20523</v>
      </c>
      <c r="S34" s="60">
        <v>5131</v>
      </c>
      <c r="T34" s="60">
        <v>5131</v>
      </c>
      <c r="U34" s="60">
        <v>5131</v>
      </c>
      <c r="V34" s="60">
        <v>5130</v>
      </c>
    </row>
    <row r="35" spans="1:22" ht="30" x14ac:dyDescent="0.2">
      <c r="A35" s="138">
        <v>29</v>
      </c>
      <c r="B35" s="3" t="s">
        <v>71</v>
      </c>
      <c r="C35" s="71">
        <v>441457</v>
      </c>
      <c r="D35" s="71">
        <v>381037</v>
      </c>
      <c r="E35" s="71">
        <f t="shared" si="2"/>
        <v>0.53672975122006972</v>
      </c>
      <c r="F35" s="71">
        <f t="shared" si="3"/>
        <v>0.46327024877993028</v>
      </c>
      <c r="G35" s="10"/>
      <c r="H35" s="18">
        <v>48002</v>
      </c>
      <c r="I35" s="18">
        <v>12001</v>
      </c>
      <c r="J35" s="18">
        <v>12001</v>
      </c>
      <c r="K35" s="18">
        <v>12001</v>
      </c>
      <c r="L35" s="18">
        <v>11999</v>
      </c>
      <c r="M35" s="60">
        <v>25764</v>
      </c>
      <c r="N35" s="60">
        <v>6441</v>
      </c>
      <c r="O35" s="60">
        <v>6441</v>
      </c>
      <c r="P35" s="60">
        <v>6441</v>
      </c>
      <c r="Q35" s="60">
        <v>6441</v>
      </c>
      <c r="R35" s="60">
        <v>22238</v>
      </c>
      <c r="S35" s="60">
        <v>5560</v>
      </c>
      <c r="T35" s="60">
        <v>5560</v>
      </c>
      <c r="U35" s="60">
        <v>5560</v>
      </c>
      <c r="V35" s="60">
        <v>5558</v>
      </c>
    </row>
    <row r="36" spans="1:22" ht="45" x14ac:dyDescent="0.2">
      <c r="A36" s="138">
        <v>30</v>
      </c>
      <c r="B36" s="3" t="s">
        <v>26</v>
      </c>
      <c r="C36" s="71">
        <v>441457</v>
      </c>
      <c r="D36" s="71">
        <v>381037</v>
      </c>
      <c r="E36" s="71">
        <f t="shared" si="2"/>
        <v>0.53672975122006972</v>
      </c>
      <c r="F36" s="71">
        <f t="shared" si="3"/>
        <v>0.46327024877993028</v>
      </c>
      <c r="G36" s="10"/>
      <c r="H36" s="18">
        <v>1000</v>
      </c>
      <c r="I36" s="18">
        <v>250</v>
      </c>
      <c r="J36" s="18">
        <v>250</v>
      </c>
      <c r="K36" s="18">
        <v>250</v>
      </c>
      <c r="L36" s="18">
        <v>250</v>
      </c>
      <c r="M36" s="60">
        <v>537</v>
      </c>
      <c r="N36" s="60">
        <v>134</v>
      </c>
      <c r="O36" s="60">
        <v>134</v>
      </c>
      <c r="P36" s="60">
        <v>134</v>
      </c>
      <c r="Q36" s="60">
        <v>135</v>
      </c>
      <c r="R36" s="60">
        <v>463</v>
      </c>
      <c r="S36" s="60">
        <v>116</v>
      </c>
      <c r="T36" s="60">
        <v>116</v>
      </c>
      <c r="U36" s="60">
        <v>116</v>
      </c>
      <c r="V36" s="60">
        <v>115</v>
      </c>
    </row>
    <row r="37" spans="1:22" ht="30" x14ac:dyDescent="0.2">
      <c r="A37" s="138">
        <v>31</v>
      </c>
      <c r="B37" s="3" t="s">
        <v>27</v>
      </c>
      <c r="C37" s="71">
        <v>441457</v>
      </c>
      <c r="D37" s="71">
        <v>381037</v>
      </c>
      <c r="E37" s="71">
        <f t="shared" si="2"/>
        <v>0.53672975122006972</v>
      </c>
      <c r="F37" s="71">
        <f t="shared" si="3"/>
        <v>0.46327024877993028</v>
      </c>
      <c r="G37" s="10"/>
      <c r="H37" s="18">
        <v>8376</v>
      </c>
      <c r="I37" s="18">
        <v>2094</v>
      </c>
      <c r="J37" s="18">
        <v>2094</v>
      </c>
      <c r="K37" s="18">
        <v>2094</v>
      </c>
      <c r="L37" s="18">
        <v>2094</v>
      </c>
      <c r="M37" s="60">
        <v>4496</v>
      </c>
      <c r="N37" s="60">
        <v>1124</v>
      </c>
      <c r="O37" s="60">
        <v>1124</v>
      </c>
      <c r="P37" s="60">
        <v>1124</v>
      </c>
      <c r="Q37" s="60">
        <v>1124</v>
      </c>
      <c r="R37" s="60">
        <v>3880</v>
      </c>
      <c r="S37" s="60">
        <v>970</v>
      </c>
      <c r="T37" s="60">
        <v>970</v>
      </c>
      <c r="U37" s="60">
        <v>970</v>
      </c>
      <c r="V37" s="60">
        <v>970</v>
      </c>
    </row>
    <row r="38" spans="1:22" x14ac:dyDescent="0.2">
      <c r="A38" s="138">
        <v>32</v>
      </c>
      <c r="B38" s="3" t="s">
        <v>28</v>
      </c>
      <c r="C38" s="71">
        <v>441457</v>
      </c>
      <c r="D38" s="71">
        <v>381037</v>
      </c>
      <c r="E38" s="71">
        <f t="shared" si="2"/>
        <v>0.53672975122006972</v>
      </c>
      <c r="F38" s="71">
        <f t="shared" si="3"/>
        <v>0.46327024877993028</v>
      </c>
      <c r="G38" s="10"/>
      <c r="H38" s="18">
        <v>3594</v>
      </c>
      <c r="I38" s="18">
        <v>899</v>
      </c>
      <c r="J38" s="18">
        <v>899</v>
      </c>
      <c r="K38" s="18">
        <v>899</v>
      </c>
      <c r="L38" s="18">
        <v>897</v>
      </c>
      <c r="M38" s="60">
        <v>1929</v>
      </c>
      <c r="N38" s="60">
        <v>482</v>
      </c>
      <c r="O38" s="60">
        <v>482</v>
      </c>
      <c r="P38" s="60">
        <v>482</v>
      </c>
      <c r="Q38" s="60">
        <v>483</v>
      </c>
      <c r="R38" s="60">
        <v>1665</v>
      </c>
      <c r="S38" s="60">
        <v>417</v>
      </c>
      <c r="T38" s="60">
        <v>417</v>
      </c>
      <c r="U38" s="60">
        <v>417</v>
      </c>
      <c r="V38" s="60">
        <v>414</v>
      </c>
    </row>
    <row r="39" spans="1:22" ht="30" x14ac:dyDescent="0.2">
      <c r="A39" s="138">
        <v>33</v>
      </c>
      <c r="B39" s="3" t="s">
        <v>72</v>
      </c>
      <c r="C39" s="71">
        <v>441457</v>
      </c>
      <c r="D39" s="71">
        <v>381037</v>
      </c>
      <c r="E39" s="71">
        <f t="shared" si="2"/>
        <v>0.53672975122006972</v>
      </c>
      <c r="F39" s="71">
        <f t="shared" si="3"/>
        <v>0.46327024877993028</v>
      </c>
      <c r="G39" s="10"/>
      <c r="H39" s="18">
        <v>24139</v>
      </c>
      <c r="I39" s="18">
        <v>6035</v>
      </c>
      <c r="J39" s="18">
        <v>6035</v>
      </c>
      <c r="K39" s="18">
        <v>6035</v>
      </c>
      <c r="L39" s="18">
        <v>6034</v>
      </c>
      <c r="M39" s="60">
        <v>12956</v>
      </c>
      <c r="N39" s="60">
        <v>3239</v>
      </c>
      <c r="O39" s="60">
        <v>3239</v>
      </c>
      <c r="P39" s="60">
        <v>3239</v>
      </c>
      <c r="Q39" s="60">
        <v>3239</v>
      </c>
      <c r="R39" s="60">
        <v>11183</v>
      </c>
      <c r="S39" s="60">
        <v>2796</v>
      </c>
      <c r="T39" s="60">
        <v>2796</v>
      </c>
      <c r="U39" s="60">
        <v>2796</v>
      </c>
      <c r="V39" s="60">
        <v>2795</v>
      </c>
    </row>
    <row r="40" spans="1:22" x14ac:dyDescent="0.2">
      <c r="A40" s="138">
        <v>34</v>
      </c>
      <c r="B40" s="3" t="s">
        <v>29</v>
      </c>
      <c r="C40" s="71">
        <v>441457</v>
      </c>
      <c r="D40" s="71">
        <v>381037</v>
      </c>
      <c r="E40" s="71">
        <f t="shared" ref="E40:E71" si="4">C40/(C40+D40)</f>
        <v>0.53672975122006972</v>
      </c>
      <c r="F40" s="71">
        <f t="shared" ref="F40:F71" si="5">1-E40</f>
        <v>0.46327024877993028</v>
      </c>
      <c r="G40" s="10"/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</row>
    <row r="41" spans="1:22" ht="30" x14ac:dyDescent="0.2">
      <c r="A41" s="138">
        <v>35</v>
      </c>
      <c r="B41" s="3" t="s">
        <v>30</v>
      </c>
      <c r="C41" s="71">
        <v>441457</v>
      </c>
      <c r="D41" s="71">
        <v>381037</v>
      </c>
      <c r="E41" s="71">
        <f t="shared" si="4"/>
        <v>0.53672975122006972</v>
      </c>
      <c r="F41" s="71">
        <f t="shared" si="5"/>
        <v>0.46327024877993028</v>
      </c>
      <c r="G41" s="10"/>
      <c r="H41" s="18">
        <v>9282</v>
      </c>
      <c r="I41" s="18">
        <v>2321</v>
      </c>
      <c r="J41" s="18">
        <v>2321</v>
      </c>
      <c r="K41" s="18">
        <v>2321</v>
      </c>
      <c r="L41" s="18">
        <v>2319</v>
      </c>
      <c r="M41" s="60">
        <v>4982</v>
      </c>
      <c r="N41" s="60">
        <v>1246</v>
      </c>
      <c r="O41" s="60">
        <v>1246</v>
      </c>
      <c r="P41" s="60">
        <v>1246</v>
      </c>
      <c r="Q41" s="60">
        <v>1244</v>
      </c>
      <c r="R41" s="60">
        <v>4300</v>
      </c>
      <c r="S41" s="60">
        <v>1075</v>
      </c>
      <c r="T41" s="60">
        <v>1075</v>
      </c>
      <c r="U41" s="60">
        <v>1075</v>
      </c>
      <c r="V41" s="60">
        <v>1075</v>
      </c>
    </row>
    <row r="42" spans="1:22" ht="30" x14ac:dyDescent="0.2">
      <c r="A42" s="138">
        <v>36</v>
      </c>
      <c r="B42" s="3" t="s">
        <v>73</v>
      </c>
      <c r="C42" s="71">
        <v>441457</v>
      </c>
      <c r="D42" s="71">
        <v>381037</v>
      </c>
      <c r="E42" s="71">
        <f t="shared" si="4"/>
        <v>0.53672975122006972</v>
      </c>
      <c r="F42" s="71">
        <f t="shared" si="5"/>
        <v>0.46327024877993028</v>
      </c>
      <c r="G42" s="10"/>
      <c r="H42" s="18">
        <v>10200</v>
      </c>
      <c r="I42" s="18">
        <v>2550</v>
      </c>
      <c r="J42" s="18">
        <v>2550</v>
      </c>
      <c r="K42" s="18">
        <v>2550</v>
      </c>
      <c r="L42" s="18">
        <v>2550</v>
      </c>
      <c r="M42" s="60">
        <v>5475</v>
      </c>
      <c r="N42" s="60">
        <v>1369</v>
      </c>
      <c r="O42" s="60">
        <v>1369</v>
      </c>
      <c r="P42" s="60">
        <v>1369</v>
      </c>
      <c r="Q42" s="60">
        <v>1368</v>
      </c>
      <c r="R42" s="60">
        <v>4725</v>
      </c>
      <c r="S42" s="60">
        <v>1181</v>
      </c>
      <c r="T42" s="60">
        <v>1181</v>
      </c>
      <c r="U42" s="60">
        <v>1181</v>
      </c>
      <c r="V42" s="60">
        <v>1182</v>
      </c>
    </row>
    <row r="43" spans="1:22" x14ac:dyDescent="0.2">
      <c r="A43" s="138">
        <v>37</v>
      </c>
      <c r="B43" s="3" t="s">
        <v>31</v>
      </c>
      <c r="C43" s="71">
        <v>20296</v>
      </c>
      <c r="D43" s="71">
        <v>7088</v>
      </c>
      <c r="E43" s="71">
        <f t="shared" si="4"/>
        <v>0.74116272275781481</v>
      </c>
      <c r="F43" s="71">
        <f t="shared" si="5"/>
        <v>0.25883727724218519</v>
      </c>
      <c r="G43" s="10">
        <v>28304</v>
      </c>
      <c r="H43" s="18">
        <v>62704</v>
      </c>
      <c r="I43" s="18">
        <v>15676</v>
      </c>
      <c r="J43" s="18">
        <v>15676</v>
      </c>
      <c r="K43" s="18">
        <v>15676</v>
      </c>
      <c r="L43" s="18">
        <v>15676</v>
      </c>
      <c r="M43" s="60">
        <v>46474</v>
      </c>
      <c r="N43" s="60">
        <v>11619</v>
      </c>
      <c r="O43" s="60">
        <v>11619</v>
      </c>
      <c r="P43" s="60">
        <v>11619</v>
      </c>
      <c r="Q43" s="60">
        <v>11617</v>
      </c>
      <c r="R43" s="60">
        <v>16230</v>
      </c>
      <c r="S43" s="60">
        <v>4057</v>
      </c>
      <c r="T43" s="60">
        <v>4057</v>
      </c>
      <c r="U43" s="60">
        <v>4057</v>
      </c>
      <c r="V43" s="60">
        <v>4059</v>
      </c>
    </row>
    <row r="44" spans="1:22" ht="15.75" x14ac:dyDescent="0.25">
      <c r="A44" s="138">
        <v>38</v>
      </c>
      <c r="B44" s="3" t="s">
        <v>32</v>
      </c>
      <c r="C44" s="72">
        <v>60194</v>
      </c>
      <c r="D44" s="71">
        <v>10332</v>
      </c>
      <c r="E44" s="71">
        <f t="shared" si="4"/>
        <v>0.85350083657091003</v>
      </c>
      <c r="F44" s="71">
        <f t="shared" si="5"/>
        <v>0.14649916342908997</v>
      </c>
      <c r="G44" s="10">
        <v>70734</v>
      </c>
      <c r="H44" s="18">
        <v>403184</v>
      </c>
      <c r="I44" s="18">
        <v>100796</v>
      </c>
      <c r="J44" s="18">
        <v>100796</v>
      </c>
      <c r="K44" s="18">
        <v>100796</v>
      </c>
      <c r="L44" s="18">
        <v>100796</v>
      </c>
      <c r="M44" s="60">
        <v>344118</v>
      </c>
      <c r="N44" s="60">
        <v>86030</v>
      </c>
      <c r="O44" s="60">
        <v>86030</v>
      </c>
      <c r="P44" s="60">
        <v>86030</v>
      </c>
      <c r="Q44" s="60">
        <v>86028</v>
      </c>
      <c r="R44" s="60">
        <v>59066</v>
      </c>
      <c r="S44" s="60">
        <v>14766</v>
      </c>
      <c r="T44" s="60">
        <v>14766</v>
      </c>
      <c r="U44" s="60">
        <v>14766</v>
      </c>
      <c r="V44" s="60">
        <v>14768</v>
      </c>
    </row>
    <row r="45" spans="1:22" ht="15.75" x14ac:dyDescent="0.25">
      <c r="A45" s="138">
        <v>39</v>
      </c>
      <c r="B45" s="3" t="s">
        <v>33</v>
      </c>
      <c r="C45" s="72">
        <v>94360</v>
      </c>
      <c r="D45" s="71">
        <v>17577</v>
      </c>
      <c r="E45" s="71">
        <f t="shared" si="4"/>
        <v>0.84297417297229693</v>
      </c>
      <c r="F45" s="71">
        <f t="shared" si="5"/>
        <v>0.15702582702770307</v>
      </c>
      <c r="G45" s="10">
        <v>111894</v>
      </c>
      <c r="H45" s="18">
        <v>247889</v>
      </c>
      <c r="I45" s="18">
        <v>73401</v>
      </c>
      <c r="J45" s="18">
        <v>58163</v>
      </c>
      <c r="K45" s="18">
        <v>58163</v>
      </c>
      <c r="L45" s="18">
        <v>58162</v>
      </c>
      <c r="M45" s="60">
        <v>208964</v>
      </c>
      <c r="N45" s="60">
        <v>61875</v>
      </c>
      <c r="O45" s="60">
        <v>49030</v>
      </c>
      <c r="P45" s="60">
        <v>49030</v>
      </c>
      <c r="Q45" s="60">
        <v>49029</v>
      </c>
      <c r="R45" s="60">
        <v>38925</v>
      </c>
      <c r="S45" s="60">
        <v>11526</v>
      </c>
      <c r="T45" s="60">
        <v>9133</v>
      </c>
      <c r="U45" s="60">
        <v>9133</v>
      </c>
      <c r="V45" s="60">
        <v>9133</v>
      </c>
    </row>
    <row r="46" spans="1:22" ht="15.75" x14ac:dyDescent="0.25">
      <c r="A46" s="138">
        <v>40</v>
      </c>
      <c r="B46" s="3" t="s">
        <v>34</v>
      </c>
      <c r="C46" s="72">
        <v>92101</v>
      </c>
      <c r="D46" s="71">
        <v>20950</v>
      </c>
      <c r="E46" s="71">
        <f t="shared" si="4"/>
        <v>0.81468540747096441</v>
      </c>
      <c r="F46" s="71">
        <f t="shared" si="5"/>
        <v>0.18531459252903559</v>
      </c>
      <c r="G46" s="10">
        <v>115425</v>
      </c>
      <c r="H46" s="18">
        <v>255711</v>
      </c>
      <c r="I46" s="18">
        <v>63928</v>
      </c>
      <c r="J46" s="18">
        <v>63928</v>
      </c>
      <c r="K46" s="18">
        <v>63928</v>
      </c>
      <c r="L46" s="18">
        <v>63927</v>
      </c>
      <c r="M46" s="60">
        <v>208324</v>
      </c>
      <c r="N46" s="60">
        <v>52081</v>
      </c>
      <c r="O46" s="60">
        <v>52081</v>
      </c>
      <c r="P46" s="60">
        <v>52081</v>
      </c>
      <c r="Q46" s="60">
        <v>52081</v>
      </c>
      <c r="R46" s="60">
        <v>47387</v>
      </c>
      <c r="S46" s="60">
        <v>11847</v>
      </c>
      <c r="T46" s="60">
        <v>11847</v>
      </c>
      <c r="U46" s="60">
        <v>11847</v>
      </c>
      <c r="V46" s="60">
        <v>11846</v>
      </c>
    </row>
    <row r="47" spans="1:22" ht="30" x14ac:dyDescent="0.2">
      <c r="A47" s="138">
        <v>41</v>
      </c>
      <c r="B47" s="3" t="s">
        <v>35</v>
      </c>
      <c r="C47" s="71">
        <v>441457</v>
      </c>
      <c r="D47" s="71">
        <v>381037</v>
      </c>
      <c r="E47" s="71">
        <f t="shared" si="4"/>
        <v>0.53672975122006972</v>
      </c>
      <c r="F47" s="71">
        <f t="shared" si="5"/>
        <v>0.46327024877993028</v>
      </c>
      <c r="G47" s="10"/>
      <c r="H47" s="18">
        <v>2000</v>
      </c>
      <c r="I47" s="18">
        <v>500</v>
      </c>
      <c r="J47" s="18">
        <v>500</v>
      </c>
      <c r="K47" s="18">
        <v>500</v>
      </c>
      <c r="L47" s="18">
        <v>500</v>
      </c>
      <c r="M47" s="60">
        <v>1073</v>
      </c>
      <c r="N47" s="60">
        <v>268</v>
      </c>
      <c r="O47" s="60">
        <v>268</v>
      </c>
      <c r="P47" s="60">
        <v>268</v>
      </c>
      <c r="Q47" s="60">
        <v>269</v>
      </c>
      <c r="R47" s="60">
        <v>927</v>
      </c>
      <c r="S47" s="60">
        <v>232</v>
      </c>
      <c r="T47" s="60">
        <v>232</v>
      </c>
      <c r="U47" s="60">
        <v>232</v>
      </c>
      <c r="V47" s="60">
        <v>231</v>
      </c>
    </row>
    <row r="48" spans="1:22" ht="30" x14ac:dyDescent="0.2">
      <c r="A48" s="138">
        <v>42</v>
      </c>
      <c r="B48" s="7" t="s">
        <v>36</v>
      </c>
      <c r="C48" s="71">
        <v>441457</v>
      </c>
      <c r="D48" s="71">
        <v>381037</v>
      </c>
      <c r="E48" s="71">
        <f t="shared" si="4"/>
        <v>0.53672975122006972</v>
      </c>
      <c r="F48" s="71">
        <f t="shared" si="5"/>
        <v>0.46327024877993028</v>
      </c>
      <c r="G48" s="11"/>
      <c r="H48" s="18">
        <v>25</v>
      </c>
      <c r="I48" s="18">
        <v>6</v>
      </c>
      <c r="J48" s="18">
        <v>6</v>
      </c>
      <c r="K48" s="18">
        <v>6</v>
      </c>
      <c r="L48" s="18">
        <v>7</v>
      </c>
      <c r="M48" s="60">
        <v>13</v>
      </c>
      <c r="N48" s="60">
        <v>3</v>
      </c>
      <c r="O48" s="60">
        <v>3</v>
      </c>
      <c r="P48" s="60">
        <v>3</v>
      </c>
      <c r="Q48" s="60">
        <v>4</v>
      </c>
      <c r="R48" s="60">
        <v>12</v>
      </c>
      <c r="S48" s="60">
        <v>3</v>
      </c>
      <c r="T48" s="60">
        <v>3</v>
      </c>
      <c r="U48" s="60">
        <v>3</v>
      </c>
      <c r="V48" s="60">
        <v>3</v>
      </c>
    </row>
    <row r="49" spans="1:22" ht="15.75" x14ac:dyDescent="0.25">
      <c r="A49" s="138">
        <v>43</v>
      </c>
      <c r="B49" s="7" t="s">
        <v>37</v>
      </c>
      <c r="C49" s="72">
        <v>6169</v>
      </c>
      <c r="D49" s="71">
        <v>8051</v>
      </c>
      <c r="E49" s="71">
        <f t="shared" si="4"/>
        <v>0.43382559774964841</v>
      </c>
      <c r="F49" s="71">
        <f t="shared" si="5"/>
        <v>0.56617440225035165</v>
      </c>
      <c r="G49" s="11">
        <v>14313</v>
      </c>
      <c r="H49" s="18">
        <v>81584</v>
      </c>
      <c r="I49" s="18">
        <v>20396</v>
      </c>
      <c r="J49" s="18">
        <v>20396</v>
      </c>
      <c r="K49" s="18">
        <v>20396</v>
      </c>
      <c r="L49" s="18">
        <v>20396</v>
      </c>
      <c r="M49" s="60">
        <v>35393</v>
      </c>
      <c r="N49" s="60">
        <v>8848</v>
      </c>
      <c r="O49" s="60">
        <v>8848</v>
      </c>
      <c r="P49" s="60">
        <v>8848</v>
      </c>
      <c r="Q49" s="60">
        <v>8849</v>
      </c>
      <c r="R49" s="60">
        <v>46191</v>
      </c>
      <c r="S49" s="60">
        <v>11548</v>
      </c>
      <c r="T49" s="60">
        <v>11548</v>
      </c>
      <c r="U49" s="60">
        <v>11548</v>
      </c>
      <c r="V49" s="60">
        <v>11547</v>
      </c>
    </row>
    <row r="50" spans="1:22" ht="30.75" x14ac:dyDescent="0.25">
      <c r="A50" s="138">
        <v>44</v>
      </c>
      <c r="B50" s="7" t="s">
        <v>38</v>
      </c>
      <c r="C50" s="72">
        <v>23717</v>
      </c>
      <c r="D50" s="72">
        <v>30057</v>
      </c>
      <c r="E50" s="71">
        <f t="shared" si="4"/>
        <v>0.44104957786290772</v>
      </c>
      <c r="F50" s="71">
        <f t="shared" si="5"/>
        <v>0.55895042213709223</v>
      </c>
      <c r="G50" s="11"/>
      <c r="H50" s="18">
        <v>16481</v>
      </c>
      <c r="I50" s="18">
        <v>4120</v>
      </c>
      <c r="J50" s="18">
        <v>4120</v>
      </c>
      <c r="K50" s="18">
        <v>4120</v>
      </c>
      <c r="L50" s="18">
        <v>4121</v>
      </c>
      <c r="M50" s="60">
        <v>7269</v>
      </c>
      <c r="N50" s="60">
        <v>1817</v>
      </c>
      <c r="O50" s="60">
        <v>1817</v>
      </c>
      <c r="P50" s="60">
        <v>1817</v>
      </c>
      <c r="Q50" s="60">
        <v>1818</v>
      </c>
      <c r="R50" s="60">
        <v>9212</v>
      </c>
      <c r="S50" s="60">
        <v>2303</v>
      </c>
      <c r="T50" s="60">
        <v>2303</v>
      </c>
      <c r="U50" s="60">
        <v>2303</v>
      </c>
      <c r="V50" s="60">
        <v>2303</v>
      </c>
    </row>
    <row r="51" spans="1:22" ht="15.75" x14ac:dyDescent="0.25">
      <c r="A51" s="138">
        <v>45</v>
      </c>
      <c r="B51" s="7" t="s">
        <v>74</v>
      </c>
      <c r="C51" s="72">
        <v>23717</v>
      </c>
      <c r="D51" s="72">
        <v>30057</v>
      </c>
      <c r="E51" s="71">
        <f t="shared" si="4"/>
        <v>0.44104957786290772</v>
      </c>
      <c r="F51" s="71">
        <f t="shared" si="5"/>
        <v>0.55895042213709223</v>
      </c>
      <c r="G51" s="11">
        <v>54348</v>
      </c>
      <c r="H51" s="18">
        <v>120403</v>
      </c>
      <c r="I51" s="18">
        <v>30101</v>
      </c>
      <c r="J51" s="18">
        <v>30101</v>
      </c>
      <c r="K51" s="18">
        <v>30101</v>
      </c>
      <c r="L51" s="18">
        <v>30100</v>
      </c>
      <c r="M51" s="60">
        <v>53104</v>
      </c>
      <c r="N51" s="60">
        <v>13276</v>
      </c>
      <c r="O51" s="60">
        <v>13276</v>
      </c>
      <c r="P51" s="60">
        <v>13276</v>
      </c>
      <c r="Q51" s="60">
        <v>13276</v>
      </c>
      <c r="R51" s="60">
        <v>67299</v>
      </c>
      <c r="S51" s="60">
        <v>16825</v>
      </c>
      <c r="T51" s="60">
        <v>16825</v>
      </c>
      <c r="U51" s="60">
        <v>16825</v>
      </c>
      <c r="V51" s="60">
        <v>16824</v>
      </c>
    </row>
    <row r="52" spans="1:22" ht="15.75" x14ac:dyDescent="0.25">
      <c r="A52" s="138">
        <v>46</v>
      </c>
      <c r="B52" s="7" t="s">
        <v>75</v>
      </c>
      <c r="C52" s="72">
        <v>7129</v>
      </c>
      <c r="D52" s="71">
        <v>1196</v>
      </c>
      <c r="E52" s="71">
        <f t="shared" si="4"/>
        <v>0.85633633633633632</v>
      </c>
      <c r="F52" s="71">
        <f t="shared" si="5"/>
        <v>0.14366366366366368</v>
      </c>
      <c r="G52" s="11">
        <v>8679</v>
      </c>
      <c r="H52" s="18">
        <v>19227</v>
      </c>
      <c r="I52" s="18">
        <v>6555</v>
      </c>
      <c r="J52" s="18">
        <v>4224</v>
      </c>
      <c r="K52" s="18">
        <v>4224</v>
      </c>
      <c r="L52" s="18">
        <v>4224</v>
      </c>
      <c r="M52" s="60">
        <v>16465</v>
      </c>
      <c r="N52" s="60">
        <v>5613</v>
      </c>
      <c r="O52" s="60">
        <v>3617</v>
      </c>
      <c r="P52" s="60">
        <v>3617</v>
      </c>
      <c r="Q52" s="60">
        <v>3618</v>
      </c>
      <c r="R52" s="60">
        <v>2762</v>
      </c>
      <c r="S52" s="60">
        <v>942</v>
      </c>
      <c r="T52" s="60">
        <v>607</v>
      </c>
      <c r="U52" s="60">
        <v>607</v>
      </c>
      <c r="V52" s="60">
        <v>606</v>
      </c>
    </row>
    <row r="53" spans="1:22" ht="30" x14ac:dyDescent="0.2">
      <c r="A53" s="138">
        <v>47</v>
      </c>
      <c r="B53" s="7" t="s">
        <v>39</v>
      </c>
      <c r="C53" s="71">
        <v>441457</v>
      </c>
      <c r="D53" s="71">
        <v>381037</v>
      </c>
      <c r="E53" s="71">
        <f t="shared" si="4"/>
        <v>0.53672975122006972</v>
      </c>
      <c r="F53" s="71">
        <f t="shared" si="5"/>
        <v>0.46327024877993028</v>
      </c>
      <c r="G53" s="11"/>
      <c r="H53" s="18">
        <v>2690</v>
      </c>
      <c r="I53" s="18">
        <v>673</v>
      </c>
      <c r="J53" s="18">
        <v>673</v>
      </c>
      <c r="K53" s="18">
        <v>673</v>
      </c>
      <c r="L53" s="18">
        <v>671</v>
      </c>
      <c r="M53" s="60">
        <v>1444</v>
      </c>
      <c r="N53" s="60">
        <v>361</v>
      </c>
      <c r="O53" s="60">
        <v>361</v>
      </c>
      <c r="P53" s="60">
        <v>361</v>
      </c>
      <c r="Q53" s="60">
        <v>361</v>
      </c>
      <c r="R53" s="60">
        <v>1246</v>
      </c>
      <c r="S53" s="60">
        <v>312</v>
      </c>
      <c r="T53" s="60">
        <v>312</v>
      </c>
      <c r="U53" s="60">
        <v>312</v>
      </c>
      <c r="V53" s="60">
        <v>310</v>
      </c>
    </row>
    <row r="54" spans="1:22" x14ac:dyDescent="0.2">
      <c r="A54" s="138">
        <v>48</v>
      </c>
      <c r="B54" s="7" t="s">
        <v>40</v>
      </c>
      <c r="C54" s="71">
        <v>441457</v>
      </c>
      <c r="D54" s="71">
        <v>381037</v>
      </c>
      <c r="E54" s="71">
        <f t="shared" si="4"/>
        <v>0.53672975122006972</v>
      </c>
      <c r="F54" s="71">
        <f t="shared" si="5"/>
        <v>0.46327024877993028</v>
      </c>
      <c r="G54" s="11"/>
      <c r="H54" s="18">
        <v>5021</v>
      </c>
      <c r="I54" s="18">
        <v>1255</v>
      </c>
      <c r="J54" s="18">
        <v>1255</v>
      </c>
      <c r="K54" s="18">
        <v>1255</v>
      </c>
      <c r="L54" s="18">
        <v>1256</v>
      </c>
      <c r="M54" s="60">
        <v>2695</v>
      </c>
      <c r="N54" s="60">
        <v>674</v>
      </c>
      <c r="O54" s="60">
        <v>674</v>
      </c>
      <c r="P54" s="60">
        <v>674</v>
      </c>
      <c r="Q54" s="60">
        <v>673</v>
      </c>
      <c r="R54" s="60">
        <v>2326</v>
      </c>
      <c r="S54" s="60">
        <v>581</v>
      </c>
      <c r="T54" s="60">
        <v>581</v>
      </c>
      <c r="U54" s="60">
        <v>581</v>
      </c>
      <c r="V54" s="60">
        <v>583</v>
      </c>
    </row>
    <row r="55" spans="1:22" x14ac:dyDescent="0.2">
      <c r="A55" s="138">
        <v>49</v>
      </c>
      <c r="B55" s="7" t="s">
        <v>76</v>
      </c>
      <c r="C55" s="71">
        <v>441457</v>
      </c>
      <c r="D55" s="71">
        <v>381037</v>
      </c>
      <c r="E55" s="71">
        <f t="shared" si="4"/>
        <v>0.53672975122006972</v>
      </c>
      <c r="F55" s="71">
        <f t="shared" si="5"/>
        <v>0.46327024877993028</v>
      </c>
      <c r="G55" s="11"/>
      <c r="H55" s="18">
        <v>100</v>
      </c>
      <c r="I55" s="18">
        <v>57</v>
      </c>
      <c r="J55" s="18">
        <v>25</v>
      </c>
      <c r="K55" s="18">
        <v>9</v>
      </c>
      <c r="L55" s="18">
        <v>9</v>
      </c>
      <c r="M55" s="60">
        <v>54</v>
      </c>
      <c r="N55" s="60">
        <v>31</v>
      </c>
      <c r="O55" s="60">
        <v>13</v>
      </c>
      <c r="P55" s="60">
        <v>5</v>
      </c>
      <c r="Q55" s="60">
        <v>5</v>
      </c>
      <c r="R55" s="60">
        <v>46</v>
      </c>
      <c r="S55" s="60">
        <v>26</v>
      </c>
      <c r="T55" s="60">
        <v>12</v>
      </c>
      <c r="U55" s="60">
        <v>4</v>
      </c>
      <c r="V55" s="60">
        <v>4</v>
      </c>
    </row>
    <row r="56" spans="1:22" x14ac:dyDescent="0.2">
      <c r="A56" s="138">
        <v>50</v>
      </c>
      <c r="B56" s="7" t="s">
        <v>41</v>
      </c>
      <c r="C56" s="71">
        <v>441457</v>
      </c>
      <c r="D56" s="71">
        <v>381037</v>
      </c>
      <c r="E56" s="71">
        <f t="shared" si="4"/>
        <v>0.53672975122006972</v>
      </c>
      <c r="F56" s="71">
        <f t="shared" si="5"/>
        <v>0.46327024877993028</v>
      </c>
      <c r="G56" s="11"/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</row>
    <row r="57" spans="1:22" x14ac:dyDescent="0.2">
      <c r="A57" s="138">
        <v>51</v>
      </c>
      <c r="B57" s="7" t="s">
        <v>42</v>
      </c>
      <c r="C57" s="71">
        <v>441457</v>
      </c>
      <c r="D57" s="71">
        <v>381037</v>
      </c>
      <c r="E57" s="71">
        <f t="shared" si="4"/>
        <v>0.53672975122006972</v>
      </c>
      <c r="F57" s="71">
        <f t="shared" si="5"/>
        <v>0.46327024877993028</v>
      </c>
      <c r="G57" s="11"/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</row>
    <row r="58" spans="1:22" x14ac:dyDescent="0.2">
      <c r="A58" s="138">
        <v>52</v>
      </c>
      <c r="B58" s="7" t="s">
        <v>43</v>
      </c>
      <c r="C58" s="71">
        <v>441457</v>
      </c>
      <c r="D58" s="71">
        <v>381037</v>
      </c>
      <c r="E58" s="71">
        <f t="shared" si="4"/>
        <v>0.53672975122006972</v>
      </c>
      <c r="F58" s="71">
        <f t="shared" si="5"/>
        <v>0.46327024877993028</v>
      </c>
      <c r="G58" s="11"/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</row>
    <row r="59" spans="1:22" x14ac:dyDescent="0.2">
      <c r="A59" s="138">
        <v>53</v>
      </c>
      <c r="B59" s="7" t="s">
        <v>44</v>
      </c>
      <c r="C59" s="71">
        <v>441457</v>
      </c>
      <c r="D59" s="71">
        <v>381037</v>
      </c>
      <c r="E59" s="71">
        <f t="shared" si="4"/>
        <v>0.53672975122006972</v>
      </c>
      <c r="F59" s="71">
        <f t="shared" si="5"/>
        <v>0.46327024877993028</v>
      </c>
      <c r="G59" s="11"/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</row>
    <row r="60" spans="1:22" x14ac:dyDescent="0.2">
      <c r="A60" s="138">
        <v>54</v>
      </c>
      <c r="B60" s="7" t="s">
        <v>77</v>
      </c>
      <c r="C60" s="71">
        <v>441457</v>
      </c>
      <c r="D60" s="71">
        <v>381037</v>
      </c>
      <c r="E60" s="71">
        <f t="shared" si="4"/>
        <v>0.53672975122006972</v>
      </c>
      <c r="F60" s="71">
        <f t="shared" si="5"/>
        <v>0.46327024877993028</v>
      </c>
      <c r="G60" s="11"/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</row>
    <row r="61" spans="1:22" x14ac:dyDescent="0.2">
      <c r="A61" s="138">
        <v>55</v>
      </c>
      <c r="B61" s="7" t="s">
        <v>46</v>
      </c>
      <c r="C61" s="71">
        <v>441457</v>
      </c>
      <c r="D61" s="71">
        <v>381037</v>
      </c>
      <c r="E61" s="71">
        <f t="shared" si="4"/>
        <v>0.53672975122006972</v>
      </c>
      <c r="F61" s="71">
        <f t="shared" si="5"/>
        <v>0.46327024877993028</v>
      </c>
      <c r="G61" s="11"/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</row>
    <row r="62" spans="1:22" x14ac:dyDescent="0.2">
      <c r="A62" s="138">
        <v>56</v>
      </c>
      <c r="B62" s="7" t="s">
        <v>48</v>
      </c>
      <c r="C62" s="71">
        <v>441457</v>
      </c>
      <c r="D62" s="71">
        <v>381037</v>
      </c>
      <c r="E62" s="71">
        <f t="shared" si="4"/>
        <v>0.53672975122006972</v>
      </c>
      <c r="F62" s="71">
        <f t="shared" si="5"/>
        <v>0.46327024877993028</v>
      </c>
      <c r="G62" s="11"/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</row>
    <row r="63" spans="1:22" x14ac:dyDescent="0.2">
      <c r="A63" s="138">
        <v>57</v>
      </c>
      <c r="B63" s="8" t="s">
        <v>51</v>
      </c>
      <c r="C63" s="71">
        <v>441457</v>
      </c>
      <c r="D63" s="71">
        <v>381037</v>
      </c>
      <c r="E63" s="71">
        <f t="shared" si="4"/>
        <v>0.53672975122006972</v>
      </c>
      <c r="F63" s="71">
        <f t="shared" si="5"/>
        <v>0.46327024877993028</v>
      </c>
      <c r="G63" s="12"/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</row>
    <row r="64" spans="1:22" x14ac:dyDescent="0.2">
      <c r="A64" s="138">
        <v>58</v>
      </c>
      <c r="B64" s="8" t="s">
        <v>53</v>
      </c>
      <c r="C64" s="71">
        <v>441457</v>
      </c>
      <c r="D64" s="71">
        <v>381037</v>
      </c>
      <c r="E64" s="71">
        <f t="shared" si="4"/>
        <v>0.53672975122006972</v>
      </c>
      <c r="F64" s="71">
        <f t="shared" si="5"/>
        <v>0.46327024877993028</v>
      </c>
      <c r="G64" s="12"/>
      <c r="H64" s="18">
        <v>450</v>
      </c>
      <c r="I64" s="18">
        <v>113</v>
      </c>
      <c r="J64" s="18">
        <v>113</v>
      </c>
      <c r="K64" s="18">
        <v>113</v>
      </c>
      <c r="L64" s="18">
        <v>111</v>
      </c>
      <c r="M64" s="60">
        <v>242</v>
      </c>
      <c r="N64" s="60">
        <v>61</v>
      </c>
      <c r="O64" s="60">
        <v>61</v>
      </c>
      <c r="P64" s="60">
        <v>61</v>
      </c>
      <c r="Q64" s="60">
        <v>59</v>
      </c>
      <c r="R64" s="60">
        <v>208</v>
      </c>
      <c r="S64" s="60">
        <v>52</v>
      </c>
      <c r="T64" s="60">
        <v>52</v>
      </c>
      <c r="U64" s="60">
        <v>52</v>
      </c>
      <c r="V64" s="60">
        <v>52</v>
      </c>
    </row>
    <row r="65" spans="1:22" x14ac:dyDescent="0.2">
      <c r="A65" s="138">
        <v>59</v>
      </c>
      <c r="B65" s="8" t="s">
        <v>47</v>
      </c>
      <c r="C65" s="71">
        <v>441457</v>
      </c>
      <c r="D65" s="71">
        <v>381037</v>
      </c>
      <c r="E65" s="71">
        <f t="shared" si="4"/>
        <v>0.53672975122006972</v>
      </c>
      <c r="F65" s="71">
        <f t="shared" si="5"/>
        <v>0.46327024877993028</v>
      </c>
      <c r="G65" s="12"/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</row>
    <row r="66" spans="1:22" x14ac:dyDescent="0.2">
      <c r="A66" s="138">
        <v>60</v>
      </c>
      <c r="B66" s="8" t="s">
        <v>45</v>
      </c>
      <c r="C66" s="71">
        <v>441457</v>
      </c>
      <c r="D66" s="71">
        <v>381037</v>
      </c>
      <c r="E66" s="71">
        <f t="shared" si="4"/>
        <v>0.53672975122006972</v>
      </c>
      <c r="F66" s="71">
        <f t="shared" si="5"/>
        <v>0.46327024877993028</v>
      </c>
      <c r="G66" s="12"/>
      <c r="H66" s="18">
        <v>1800</v>
      </c>
      <c r="I66" s="18">
        <v>450</v>
      </c>
      <c r="J66" s="18">
        <v>450</v>
      </c>
      <c r="K66" s="18">
        <v>450</v>
      </c>
      <c r="L66" s="18">
        <v>450</v>
      </c>
      <c r="M66" s="60">
        <v>966</v>
      </c>
      <c r="N66" s="60">
        <v>242</v>
      </c>
      <c r="O66" s="60">
        <v>242</v>
      </c>
      <c r="P66" s="60">
        <v>242</v>
      </c>
      <c r="Q66" s="60">
        <v>240</v>
      </c>
      <c r="R66" s="60">
        <v>834</v>
      </c>
      <c r="S66" s="60">
        <v>208</v>
      </c>
      <c r="T66" s="60">
        <v>208</v>
      </c>
      <c r="U66" s="60">
        <v>208</v>
      </c>
      <c r="V66" s="60">
        <v>210</v>
      </c>
    </row>
    <row r="67" spans="1:22" x14ac:dyDescent="0.2">
      <c r="A67" s="138">
        <v>61</v>
      </c>
      <c r="B67" s="8" t="s">
        <v>49</v>
      </c>
      <c r="C67" s="71">
        <v>441457</v>
      </c>
      <c r="D67" s="71">
        <v>381037</v>
      </c>
      <c r="E67" s="71">
        <f t="shared" si="4"/>
        <v>0.53672975122006972</v>
      </c>
      <c r="F67" s="71">
        <f t="shared" si="5"/>
        <v>0.46327024877993028</v>
      </c>
      <c r="G67" s="12"/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</row>
    <row r="68" spans="1:22" x14ac:dyDescent="0.2">
      <c r="A68" s="138">
        <v>62</v>
      </c>
      <c r="B68" s="8" t="s">
        <v>50</v>
      </c>
      <c r="C68" s="71">
        <v>441457</v>
      </c>
      <c r="D68" s="71">
        <v>381037</v>
      </c>
      <c r="E68" s="71">
        <f t="shared" si="4"/>
        <v>0.53672975122006972</v>
      </c>
      <c r="F68" s="71">
        <f t="shared" si="5"/>
        <v>0.46327024877993028</v>
      </c>
      <c r="G68" s="12"/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</row>
    <row r="69" spans="1:22" x14ac:dyDescent="0.2">
      <c r="A69" s="138">
        <v>63</v>
      </c>
      <c r="B69" s="8" t="s">
        <v>52</v>
      </c>
      <c r="C69" s="71">
        <v>441457</v>
      </c>
      <c r="D69" s="71">
        <v>381037</v>
      </c>
      <c r="E69" s="71">
        <f t="shared" si="4"/>
        <v>0.53672975122006972</v>
      </c>
      <c r="F69" s="71">
        <f t="shared" si="5"/>
        <v>0.46327024877993028</v>
      </c>
      <c r="G69" s="12"/>
      <c r="H69" s="18">
        <v>115</v>
      </c>
      <c r="I69" s="18">
        <v>30</v>
      </c>
      <c r="J69" s="18">
        <v>28</v>
      </c>
      <c r="K69" s="18">
        <v>28</v>
      </c>
      <c r="L69" s="18">
        <v>29</v>
      </c>
      <c r="M69" s="60">
        <v>62</v>
      </c>
      <c r="N69" s="60">
        <v>16</v>
      </c>
      <c r="O69" s="60">
        <v>15</v>
      </c>
      <c r="P69" s="60">
        <v>15</v>
      </c>
      <c r="Q69" s="60">
        <v>16</v>
      </c>
      <c r="R69" s="60">
        <v>53</v>
      </c>
      <c r="S69" s="60">
        <v>14</v>
      </c>
      <c r="T69" s="60">
        <v>13</v>
      </c>
      <c r="U69" s="60">
        <v>13</v>
      </c>
      <c r="V69" s="60">
        <v>13</v>
      </c>
    </row>
    <row r="70" spans="1:22" x14ac:dyDescent="0.2">
      <c r="A70" s="138">
        <v>64</v>
      </c>
      <c r="B70" s="8" t="s">
        <v>54</v>
      </c>
      <c r="C70" s="71">
        <v>441457</v>
      </c>
      <c r="D70" s="71">
        <v>381037</v>
      </c>
      <c r="E70" s="71">
        <f t="shared" si="4"/>
        <v>0.53672975122006972</v>
      </c>
      <c r="F70" s="71">
        <f t="shared" si="5"/>
        <v>0.46327024877993028</v>
      </c>
      <c r="G70" s="12"/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</row>
    <row r="71" spans="1:22" ht="45" x14ac:dyDescent="0.2">
      <c r="A71" s="138">
        <v>65</v>
      </c>
      <c r="B71" s="8" t="s">
        <v>56</v>
      </c>
      <c r="C71" s="71">
        <v>441457</v>
      </c>
      <c r="D71" s="71">
        <v>381037</v>
      </c>
      <c r="E71" s="71">
        <f t="shared" si="4"/>
        <v>0.53672975122006972</v>
      </c>
      <c r="F71" s="71">
        <f t="shared" si="5"/>
        <v>0.46327024877993028</v>
      </c>
      <c r="G71" s="12"/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</row>
    <row r="72" spans="1:22" x14ac:dyDescent="0.2">
      <c r="A72" s="138">
        <v>66</v>
      </c>
      <c r="B72" s="8" t="s">
        <v>78</v>
      </c>
      <c r="C72" s="71">
        <v>441457</v>
      </c>
      <c r="D72" s="71">
        <v>381037</v>
      </c>
      <c r="E72" s="71">
        <f t="shared" ref="E72:E84" si="6">C72/(C72+D72)</f>
        <v>0.53672975122006972</v>
      </c>
      <c r="F72" s="71">
        <f t="shared" ref="F72:F84" si="7">1-E72</f>
        <v>0.46327024877993028</v>
      </c>
      <c r="G72" s="12"/>
      <c r="H72" s="18">
        <v>1000</v>
      </c>
      <c r="I72" s="18">
        <v>250</v>
      </c>
      <c r="J72" s="18">
        <v>250</v>
      </c>
      <c r="K72" s="18">
        <v>250</v>
      </c>
      <c r="L72" s="18">
        <v>250</v>
      </c>
      <c r="M72" s="60">
        <v>537</v>
      </c>
      <c r="N72" s="60">
        <v>134</v>
      </c>
      <c r="O72" s="60">
        <v>134</v>
      </c>
      <c r="P72" s="60">
        <v>134</v>
      </c>
      <c r="Q72" s="60">
        <v>135</v>
      </c>
      <c r="R72" s="60">
        <v>463</v>
      </c>
      <c r="S72" s="60">
        <v>116</v>
      </c>
      <c r="T72" s="60">
        <v>116</v>
      </c>
      <c r="U72" s="60">
        <v>116</v>
      </c>
      <c r="V72" s="60">
        <v>115</v>
      </c>
    </row>
    <row r="73" spans="1:22" x14ac:dyDescent="0.2">
      <c r="A73" s="138">
        <v>67</v>
      </c>
      <c r="B73" s="8" t="s">
        <v>58</v>
      </c>
      <c r="C73" s="71">
        <v>441457</v>
      </c>
      <c r="D73" s="71">
        <v>381037</v>
      </c>
      <c r="E73" s="71">
        <f t="shared" si="6"/>
        <v>0.53672975122006972</v>
      </c>
      <c r="F73" s="71">
        <f t="shared" si="7"/>
        <v>0.46327024877993028</v>
      </c>
      <c r="G73" s="12"/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</row>
    <row r="74" spans="1:22" x14ac:dyDescent="0.2">
      <c r="A74" s="138">
        <v>68</v>
      </c>
      <c r="B74" s="8" t="s">
        <v>60</v>
      </c>
      <c r="C74" s="71">
        <v>441457</v>
      </c>
      <c r="D74" s="71">
        <v>381037</v>
      </c>
      <c r="E74" s="71">
        <f t="shared" si="6"/>
        <v>0.53672975122006972</v>
      </c>
      <c r="F74" s="71">
        <f t="shared" si="7"/>
        <v>0.46327024877993028</v>
      </c>
      <c r="G74" s="12"/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</row>
    <row r="75" spans="1:22" x14ac:dyDescent="0.2">
      <c r="A75" s="138">
        <v>69</v>
      </c>
      <c r="B75" s="8" t="s">
        <v>61</v>
      </c>
      <c r="C75" s="71">
        <v>441457</v>
      </c>
      <c r="D75" s="71">
        <v>381037</v>
      </c>
      <c r="E75" s="71">
        <f t="shared" si="6"/>
        <v>0.53672975122006972</v>
      </c>
      <c r="F75" s="71">
        <f t="shared" si="7"/>
        <v>0.46327024877993028</v>
      </c>
      <c r="G75" s="12"/>
      <c r="H75" s="18">
        <v>1000</v>
      </c>
      <c r="I75" s="18">
        <v>250</v>
      </c>
      <c r="J75" s="18">
        <v>250</v>
      </c>
      <c r="K75" s="18">
        <v>250</v>
      </c>
      <c r="L75" s="18">
        <v>250</v>
      </c>
      <c r="M75" s="60">
        <v>537</v>
      </c>
      <c r="N75" s="60">
        <v>134</v>
      </c>
      <c r="O75" s="60">
        <v>134</v>
      </c>
      <c r="P75" s="60">
        <v>134</v>
      </c>
      <c r="Q75" s="60">
        <v>135</v>
      </c>
      <c r="R75" s="60">
        <v>463</v>
      </c>
      <c r="S75" s="60">
        <v>116</v>
      </c>
      <c r="T75" s="60">
        <v>116</v>
      </c>
      <c r="U75" s="60">
        <v>116</v>
      </c>
      <c r="V75" s="60">
        <v>115</v>
      </c>
    </row>
    <row r="76" spans="1:22" x14ac:dyDescent="0.2">
      <c r="A76" s="138">
        <v>70</v>
      </c>
      <c r="B76" s="8" t="s">
        <v>63</v>
      </c>
      <c r="C76" s="71">
        <v>441457</v>
      </c>
      <c r="D76" s="71">
        <v>381037</v>
      </c>
      <c r="E76" s="71">
        <f t="shared" si="6"/>
        <v>0.53672975122006972</v>
      </c>
      <c r="F76" s="71">
        <f t="shared" si="7"/>
        <v>0.46327024877993028</v>
      </c>
      <c r="G76" s="12"/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</row>
    <row r="77" spans="1:22" x14ac:dyDescent="0.2">
      <c r="A77" s="138">
        <v>71</v>
      </c>
      <c r="B77" s="8" t="s">
        <v>64</v>
      </c>
      <c r="C77" s="71">
        <v>441457</v>
      </c>
      <c r="D77" s="71">
        <v>381037</v>
      </c>
      <c r="E77" s="71">
        <f t="shared" si="6"/>
        <v>0.53672975122006972</v>
      </c>
      <c r="F77" s="71">
        <f t="shared" si="7"/>
        <v>0.46327024877993028</v>
      </c>
      <c r="G77" s="12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</row>
    <row r="78" spans="1:22" x14ac:dyDescent="0.2">
      <c r="A78" s="138">
        <v>72</v>
      </c>
      <c r="B78" s="8" t="s">
        <v>79</v>
      </c>
      <c r="C78" s="71">
        <v>441457</v>
      </c>
      <c r="D78" s="71">
        <v>381037</v>
      </c>
      <c r="E78" s="71">
        <f t="shared" si="6"/>
        <v>0.53672975122006972</v>
      </c>
      <c r="F78" s="71">
        <f t="shared" si="7"/>
        <v>0.46327024877993028</v>
      </c>
      <c r="G78" s="12"/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</row>
    <row r="79" spans="1:22" x14ac:dyDescent="0.2">
      <c r="A79" s="138">
        <v>73</v>
      </c>
      <c r="B79" s="8" t="s">
        <v>55</v>
      </c>
      <c r="C79" s="71">
        <v>441457</v>
      </c>
      <c r="D79" s="71">
        <v>381037</v>
      </c>
      <c r="E79" s="71">
        <f t="shared" si="6"/>
        <v>0.53672975122006972</v>
      </c>
      <c r="F79" s="71">
        <f t="shared" si="7"/>
        <v>0.46327024877993028</v>
      </c>
      <c r="G79" s="12"/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</row>
    <row r="80" spans="1:22" x14ac:dyDescent="0.2">
      <c r="A80" s="138">
        <v>74</v>
      </c>
      <c r="B80" s="8" t="s">
        <v>57</v>
      </c>
      <c r="C80" s="71">
        <v>441457</v>
      </c>
      <c r="D80" s="71">
        <v>381037</v>
      </c>
      <c r="E80" s="71">
        <f t="shared" si="6"/>
        <v>0.53672975122006972</v>
      </c>
      <c r="F80" s="71">
        <f t="shared" si="7"/>
        <v>0.46327024877993028</v>
      </c>
      <c r="G80" s="12"/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</row>
    <row r="81" spans="1:22" ht="30" x14ac:dyDescent="0.2">
      <c r="A81" s="138">
        <v>75</v>
      </c>
      <c r="B81" s="8" t="s">
        <v>62</v>
      </c>
      <c r="C81" s="71">
        <v>441457</v>
      </c>
      <c r="D81" s="71">
        <v>381037</v>
      </c>
      <c r="E81" s="71">
        <f t="shared" si="6"/>
        <v>0.53672975122006972</v>
      </c>
      <c r="F81" s="71">
        <f t="shared" si="7"/>
        <v>0.46327024877993028</v>
      </c>
      <c r="G81" s="12"/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</row>
    <row r="82" spans="1:22" x14ac:dyDescent="0.2">
      <c r="A82" s="138">
        <v>76</v>
      </c>
      <c r="B82" s="8" t="s">
        <v>59</v>
      </c>
      <c r="C82" s="71">
        <v>441457</v>
      </c>
      <c r="D82" s="71">
        <v>381037</v>
      </c>
      <c r="E82" s="71">
        <f t="shared" si="6"/>
        <v>0.53672975122006972</v>
      </c>
      <c r="F82" s="71">
        <f t="shared" si="7"/>
        <v>0.46327024877993028</v>
      </c>
      <c r="G82" s="12"/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</row>
    <row r="83" spans="1:22" x14ac:dyDescent="0.2">
      <c r="A83" s="138">
        <v>77</v>
      </c>
      <c r="B83" s="8" t="s">
        <v>65</v>
      </c>
      <c r="C83" s="71">
        <v>441457</v>
      </c>
      <c r="D83" s="71">
        <v>381037</v>
      </c>
      <c r="E83" s="71">
        <f t="shared" si="6"/>
        <v>0.53672975122006972</v>
      </c>
      <c r="F83" s="71">
        <f t="shared" si="7"/>
        <v>0.46327024877993028</v>
      </c>
      <c r="G83" s="12"/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</row>
    <row r="84" spans="1:22" x14ac:dyDescent="0.2">
      <c r="A84" s="138">
        <v>78</v>
      </c>
      <c r="B84" s="8" t="s">
        <v>66</v>
      </c>
      <c r="C84" s="71">
        <v>441457</v>
      </c>
      <c r="D84" s="71">
        <v>381037</v>
      </c>
      <c r="E84" s="71">
        <f t="shared" si="6"/>
        <v>0.53672975122006972</v>
      </c>
      <c r="F84" s="71">
        <f t="shared" si="7"/>
        <v>0.46327024877993028</v>
      </c>
      <c r="G84" s="12"/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</row>
    <row r="85" spans="1:22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8">C85/(C85+D85)</f>
        <v>0.53672975122006972</v>
      </c>
      <c r="F85" s="71">
        <f t="shared" ref="F85" si="9">1-E85</f>
        <v>0.46327024877993028</v>
      </c>
      <c r="G85" s="12"/>
      <c r="H85" s="18">
        <v>0</v>
      </c>
      <c r="I85" s="18"/>
      <c r="J85" s="18"/>
      <c r="K85" s="18"/>
      <c r="L85" s="18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" customFormat="1" ht="15.75" x14ac:dyDescent="0.25">
      <c r="A86" s="205"/>
      <c r="B86" s="206"/>
      <c r="C86" s="71"/>
      <c r="D86" s="71"/>
      <c r="E86" s="71"/>
      <c r="F86" s="71"/>
      <c r="G86" s="13">
        <f>SUM(G7:G85)</f>
        <v>839549</v>
      </c>
      <c r="H86" s="20">
        <v>2442879</v>
      </c>
      <c r="I86" s="20">
        <v>626321</v>
      </c>
      <c r="J86" s="20">
        <v>605541</v>
      </c>
      <c r="K86" s="20">
        <v>605525</v>
      </c>
      <c r="L86" s="20">
        <v>605492</v>
      </c>
      <c r="M86" s="20">
        <v>1377650</v>
      </c>
      <c r="N86" s="20">
        <v>355715</v>
      </c>
      <c r="O86" s="20">
        <v>340657</v>
      </c>
      <c r="P86" s="20">
        <v>340649</v>
      </c>
      <c r="Q86" s="20">
        <v>340629</v>
      </c>
      <c r="R86" s="20">
        <v>1065229</v>
      </c>
      <c r="S86" s="20">
        <v>270606</v>
      </c>
      <c r="T86" s="20">
        <v>264884</v>
      </c>
      <c r="U86" s="20">
        <v>264876</v>
      </c>
      <c r="V86" s="20">
        <v>264863</v>
      </c>
    </row>
    <row r="87" spans="1:22" x14ac:dyDescent="0.2">
      <c r="H87" s="21"/>
    </row>
    <row r="88" spans="1:22" x14ac:dyDescent="0.2">
      <c r="C88" s="73"/>
      <c r="D88" s="73"/>
      <c r="E88" s="73"/>
      <c r="F88" s="73"/>
      <c r="H88" s="21"/>
    </row>
  </sheetData>
  <mergeCells count="16">
    <mergeCell ref="A3:L3"/>
    <mergeCell ref="A4:A6"/>
    <mergeCell ref="B4:B6"/>
    <mergeCell ref="C4:F4"/>
    <mergeCell ref="G4:G6"/>
    <mergeCell ref="I4:L5"/>
    <mergeCell ref="R5:R6"/>
    <mergeCell ref="M4:Q4"/>
    <mergeCell ref="R4:V4"/>
    <mergeCell ref="S5:V5"/>
    <mergeCell ref="H4:H6"/>
    <mergeCell ref="A86:B86"/>
    <mergeCell ref="C5:D5"/>
    <mergeCell ref="E5:F5"/>
    <mergeCell ref="M5:M6"/>
    <mergeCell ref="N5:Q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6" ySplit="6" topLeftCell="N43" activePane="bottomRight" state="frozen"/>
      <selection pane="topRight" activeCell="G1" sqref="G1"/>
      <selection pane="bottomLeft" activeCell="A7" sqref="A7"/>
      <selection pane="bottomRight" activeCell="R55" sqref="R55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5.5703125" style="9" customWidth="1"/>
    <col min="8" max="8" width="20.28515625" style="62" customWidth="1"/>
    <col min="9" max="22" width="19.7109375" style="74" customWidth="1"/>
    <col min="23" max="16384" width="9.140625" style="1"/>
  </cols>
  <sheetData>
    <row r="1" spans="1:22" x14ac:dyDescent="0.2">
      <c r="V1" s="75" t="s">
        <v>337</v>
      </c>
    </row>
    <row r="3" spans="1:22" ht="15.75" x14ac:dyDescent="0.25">
      <c r="B3" s="29" t="s">
        <v>359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2" ht="59.25" customHeight="1" x14ac:dyDescent="0.2">
      <c r="A4" s="182" t="s">
        <v>0</v>
      </c>
      <c r="B4" s="204" t="s">
        <v>1</v>
      </c>
      <c r="C4" s="189" t="s">
        <v>298</v>
      </c>
      <c r="D4" s="190"/>
      <c r="E4" s="190"/>
      <c r="F4" s="191"/>
      <c r="G4" s="178" t="s">
        <v>90</v>
      </c>
      <c r="H4" s="184" t="s">
        <v>292</v>
      </c>
      <c r="I4" s="185" t="s">
        <v>268</v>
      </c>
      <c r="J4" s="185"/>
      <c r="K4" s="185"/>
      <c r="L4" s="185"/>
      <c r="M4" s="183" t="s">
        <v>293</v>
      </c>
      <c r="N4" s="183"/>
      <c r="O4" s="183"/>
      <c r="P4" s="183"/>
      <c r="Q4" s="183"/>
      <c r="R4" s="199" t="s">
        <v>294</v>
      </c>
      <c r="S4" s="200"/>
      <c r="T4" s="200"/>
      <c r="U4" s="200"/>
      <c r="V4" s="201"/>
    </row>
    <row r="5" spans="1:22" s="2" customFormat="1" ht="15" customHeight="1" x14ac:dyDescent="0.2">
      <c r="A5" s="182"/>
      <c r="B5" s="204"/>
      <c r="C5" s="192" t="s">
        <v>289</v>
      </c>
      <c r="D5" s="193"/>
      <c r="E5" s="192" t="s">
        <v>290</v>
      </c>
      <c r="F5" s="193"/>
      <c r="G5" s="178"/>
      <c r="H5" s="184"/>
      <c r="I5" s="185"/>
      <c r="J5" s="185"/>
      <c r="K5" s="185"/>
      <c r="L5" s="185"/>
      <c r="M5" s="194" t="s">
        <v>292</v>
      </c>
      <c r="N5" s="196" t="s">
        <v>80</v>
      </c>
      <c r="O5" s="197"/>
      <c r="P5" s="197"/>
      <c r="Q5" s="198"/>
      <c r="R5" s="202" t="s">
        <v>292</v>
      </c>
      <c r="S5" s="196" t="s">
        <v>80</v>
      </c>
      <c r="T5" s="197"/>
      <c r="U5" s="197"/>
      <c r="V5" s="198"/>
    </row>
    <row r="6" spans="1:22" s="6" customFormat="1" ht="81.75" customHeight="1" x14ac:dyDescent="0.2">
      <c r="A6" s="182"/>
      <c r="B6" s="204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84"/>
      <c r="I6" s="76" t="s">
        <v>81</v>
      </c>
      <c r="J6" s="76" t="s">
        <v>82</v>
      </c>
      <c r="K6" s="76" t="s">
        <v>83</v>
      </c>
      <c r="L6" s="76" t="s">
        <v>84</v>
      </c>
      <c r="M6" s="195"/>
      <c r="N6" s="76" t="s">
        <v>81</v>
      </c>
      <c r="O6" s="76" t="s">
        <v>82</v>
      </c>
      <c r="P6" s="76" t="s">
        <v>83</v>
      </c>
      <c r="Q6" s="76" t="s">
        <v>84</v>
      </c>
      <c r="R6" s="203"/>
      <c r="S6" s="76" t="s">
        <v>81</v>
      </c>
      <c r="T6" s="76" t="s">
        <v>82</v>
      </c>
      <c r="U6" s="76" t="s">
        <v>83</v>
      </c>
      <c r="V6" s="76" t="s">
        <v>84</v>
      </c>
    </row>
    <row r="7" spans="1:22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70" si="0">C7/(C7+D7)</f>
        <v>2.6463225652640362E-2</v>
      </c>
      <c r="F7" s="71">
        <f t="shared" ref="F7:F70" si="1">1-E7</f>
        <v>0.97353677434735963</v>
      </c>
      <c r="G7" s="10">
        <v>8704</v>
      </c>
      <c r="H7" s="64">
        <v>19295166.449999996</v>
      </c>
      <c r="I7" s="64">
        <f t="shared" ref="I7:I38" si="2">ROUND(H7/4,2)</f>
        <v>4823791.6100000003</v>
      </c>
      <c r="J7" s="64">
        <f t="shared" ref="J7:J70" si="3">I7</f>
        <v>4823791.6100000003</v>
      </c>
      <c r="K7" s="64">
        <f t="shared" ref="K7:K70" si="4">I7</f>
        <v>4823791.6100000003</v>
      </c>
      <c r="L7" s="64">
        <f t="shared" ref="L7:L38" si="5">H7-I7-J7-K7</f>
        <v>4823791.6199999964</v>
      </c>
      <c r="M7" s="112">
        <f t="shared" ref="M7:M38" si="6">ROUND(H7*E7,2)</f>
        <v>510612.34</v>
      </c>
      <c r="N7" s="112">
        <f t="shared" ref="N7:N70" si="7">ROUND(M7/4,2)</f>
        <v>127653.09</v>
      </c>
      <c r="O7" s="112">
        <f t="shared" ref="O7:O70" si="8">N7</f>
        <v>127653.09</v>
      </c>
      <c r="P7" s="112">
        <f t="shared" ref="P7:P70" si="9">N7</f>
        <v>127653.09</v>
      </c>
      <c r="Q7" s="112">
        <f t="shared" ref="Q7:Q70" si="10">M7-N7-O7-P7</f>
        <v>127653.07</v>
      </c>
      <c r="R7" s="112">
        <f t="shared" ref="R7:R70" si="11">S7+T7+U7+V7</f>
        <v>18784554.109999999</v>
      </c>
      <c r="S7" s="112">
        <f t="shared" ref="S7:V38" si="12">I7-N7</f>
        <v>4696138.5200000005</v>
      </c>
      <c r="T7" s="112">
        <f t="shared" si="12"/>
        <v>4696138.5200000005</v>
      </c>
      <c r="U7" s="112">
        <f t="shared" si="12"/>
        <v>4696138.5200000005</v>
      </c>
      <c r="V7" s="112">
        <f t="shared" si="12"/>
        <v>4696138.5499999961</v>
      </c>
    </row>
    <row r="8" spans="1:22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64">
        <v>42533919.459999993</v>
      </c>
      <c r="I8" s="64">
        <f t="shared" si="2"/>
        <v>10633479.869999999</v>
      </c>
      <c r="J8" s="64">
        <f t="shared" si="3"/>
        <v>10633479.869999999</v>
      </c>
      <c r="K8" s="64">
        <f t="shared" si="4"/>
        <v>10633479.869999999</v>
      </c>
      <c r="L8" s="64">
        <f t="shared" si="5"/>
        <v>10633479.85</v>
      </c>
      <c r="M8" s="112">
        <f t="shared" si="6"/>
        <v>3094728.05</v>
      </c>
      <c r="N8" s="112">
        <f t="shared" si="7"/>
        <v>773682.01</v>
      </c>
      <c r="O8" s="112">
        <f t="shared" si="8"/>
        <v>773682.01</v>
      </c>
      <c r="P8" s="112">
        <f t="shared" si="9"/>
        <v>773682.01</v>
      </c>
      <c r="Q8" s="112">
        <f t="shared" si="10"/>
        <v>773682.02</v>
      </c>
      <c r="R8" s="112">
        <f t="shared" si="11"/>
        <v>39439191.409999996</v>
      </c>
      <c r="S8" s="112">
        <f t="shared" si="12"/>
        <v>9859797.8599999994</v>
      </c>
      <c r="T8" s="112">
        <f t="shared" si="12"/>
        <v>9859797.8599999994</v>
      </c>
      <c r="U8" s="112">
        <f t="shared" si="12"/>
        <v>9859797.8599999994</v>
      </c>
      <c r="V8" s="112">
        <f t="shared" si="12"/>
        <v>9859797.8300000001</v>
      </c>
    </row>
    <row r="9" spans="1:22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64">
        <v>35050997.809999995</v>
      </c>
      <c r="I9" s="64">
        <f t="shared" si="2"/>
        <v>8762749.4499999993</v>
      </c>
      <c r="J9" s="64">
        <f t="shared" si="3"/>
        <v>8762749.4499999993</v>
      </c>
      <c r="K9" s="64">
        <f t="shared" si="4"/>
        <v>8762749.4499999993</v>
      </c>
      <c r="L9" s="64">
        <f t="shared" si="5"/>
        <v>8762749.4599999972</v>
      </c>
      <c r="M9" s="112">
        <f t="shared" si="6"/>
        <v>34104914.270000003</v>
      </c>
      <c r="N9" s="112">
        <f t="shared" si="7"/>
        <v>8526228.5700000003</v>
      </c>
      <c r="O9" s="112">
        <f t="shared" si="8"/>
        <v>8526228.5700000003</v>
      </c>
      <c r="P9" s="112">
        <f t="shared" si="9"/>
        <v>8526228.5700000003</v>
      </c>
      <c r="Q9" s="112">
        <f t="shared" si="10"/>
        <v>8526228.5600000024</v>
      </c>
      <c r="R9" s="112">
        <f t="shared" si="11"/>
        <v>946083.53999999166</v>
      </c>
      <c r="S9" s="112">
        <f t="shared" si="12"/>
        <v>236520.87999999896</v>
      </c>
      <c r="T9" s="112">
        <f t="shared" si="12"/>
        <v>236520.87999999896</v>
      </c>
      <c r="U9" s="112">
        <f t="shared" si="12"/>
        <v>236520.87999999896</v>
      </c>
      <c r="V9" s="112">
        <f t="shared" si="12"/>
        <v>236520.89999999478</v>
      </c>
    </row>
    <row r="10" spans="1:22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64">
        <v>33982728.75</v>
      </c>
      <c r="I10" s="64">
        <f t="shared" si="2"/>
        <v>8495682.1899999995</v>
      </c>
      <c r="J10" s="64">
        <f t="shared" si="3"/>
        <v>8495682.1899999995</v>
      </c>
      <c r="K10" s="64">
        <f t="shared" si="4"/>
        <v>8495682.1899999995</v>
      </c>
      <c r="L10" s="64">
        <f t="shared" si="5"/>
        <v>8495682.1800000053</v>
      </c>
      <c r="M10" s="112">
        <f t="shared" si="6"/>
        <v>3764124.07</v>
      </c>
      <c r="N10" s="112">
        <f t="shared" si="7"/>
        <v>941031.02</v>
      </c>
      <c r="O10" s="112">
        <f t="shared" si="8"/>
        <v>941031.02</v>
      </c>
      <c r="P10" s="112">
        <f t="shared" si="9"/>
        <v>941031.02</v>
      </c>
      <c r="Q10" s="112">
        <f t="shared" si="10"/>
        <v>941031.00999999978</v>
      </c>
      <c r="R10" s="112">
        <f t="shared" si="11"/>
        <v>30218604.680000003</v>
      </c>
      <c r="S10" s="112">
        <f t="shared" si="12"/>
        <v>7554651.1699999999</v>
      </c>
      <c r="T10" s="112">
        <f t="shared" si="12"/>
        <v>7554651.1699999999</v>
      </c>
      <c r="U10" s="112">
        <f t="shared" si="12"/>
        <v>7554651.1699999999</v>
      </c>
      <c r="V10" s="112">
        <f t="shared" si="12"/>
        <v>7554651.1700000055</v>
      </c>
    </row>
    <row r="11" spans="1:22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64">
        <v>47641425.430000015</v>
      </c>
      <c r="I11" s="64">
        <f t="shared" si="2"/>
        <v>11910356.359999999</v>
      </c>
      <c r="J11" s="64">
        <f t="shared" si="3"/>
        <v>11910356.359999999</v>
      </c>
      <c r="K11" s="64">
        <f t="shared" si="4"/>
        <v>11910356.359999999</v>
      </c>
      <c r="L11" s="64">
        <f t="shared" si="5"/>
        <v>11910356.350000016</v>
      </c>
      <c r="M11" s="112">
        <f t="shared" si="6"/>
        <v>7776108.8799999999</v>
      </c>
      <c r="N11" s="112">
        <f t="shared" si="7"/>
        <v>1944027.22</v>
      </c>
      <c r="O11" s="112">
        <f t="shared" si="8"/>
        <v>1944027.22</v>
      </c>
      <c r="P11" s="112">
        <f t="shared" si="9"/>
        <v>1944027.22</v>
      </c>
      <c r="Q11" s="112">
        <f t="shared" si="10"/>
        <v>1944027.2200000004</v>
      </c>
      <c r="R11" s="112">
        <f t="shared" si="11"/>
        <v>39865316.550000012</v>
      </c>
      <c r="S11" s="112">
        <f t="shared" si="12"/>
        <v>9966329.1399999987</v>
      </c>
      <c r="T11" s="112">
        <f t="shared" si="12"/>
        <v>9966329.1399999987</v>
      </c>
      <c r="U11" s="112">
        <f t="shared" si="12"/>
        <v>9966329.1399999987</v>
      </c>
      <c r="V11" s="112">
        <f t="shared" si="12"/>
        <v>9966329.1300000157</v>
      </c>
    </row>
    <row r="12" spans="1:22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64">
        <v>13983324.500000002</v>
      </c>
      <c r="I12" s="64">
        <f t="shared" si="2"/>
        <v>3495831.13</v>
      </c>
      <c r="J12" s="64">
        <f t="shared" si="3"/>
        <v>3495831.13</v>
      </c>
      <c r="K12" s="64">
        <f t="shared" si="4"/>
        <v>3495831.13</v>
      </c>
      <c r="L12" s="64">
        <f t="shared" si="5"/>
        <v>3495831.1100000013</v>
      </c>
      <c r="M12" s="112">
        <f t="shared" si="6"/>
        <v>326760.40999999997</v>
      </c>
      <c r="N12" s="112">
        <f t="shared" si="7"/>
        <v>81690.100000000006</v>
      </c>
      <c r="O12" s="112">
        <f t="shared" si="8"/>
        <v>81690.100000000006</v>
      </c>
      <c r="P12" s="112">
        <f t="shared" si="9"/>
        <v>81690.100000000006</v>
      </c>
      <c r="Q12" s="112">
        <f t="shared" si="10"/>
        <v>81690.109999999957</v>
      </c>
      <c r="R12" s="112">
        <f t="shared" si="11"/>
        <v>13656564.090000002</v>
      </c>
      <c r="S12" s="112">
        <f t="shared" si="12"/>
        <v>3414141.03</v>
      </c>
      <c r="T12" s="112">
        <f t="shared" si="12"/>
        <v>3414141.03</v>
      </c>
      <c r="U12" s="112">
        <f t="shared" si="12"/>
        <v>3414141.03</v>
      </c>
      <c r="V12" s="112">
        <f t="shared" si="12"/>
        <v>3414141.0000000014</v>
      </c>
    </row>
    <row r="13" spans="1:22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64">
        <v>57399905.590000004</v>
      </c>
      <c r="I13" s="64">
        <f t="shared" si="2"/>
        <v>14349976.4</v>
      </c>
      <c r="J13" s="64">
        <f t="shared" si="3"/>
        <v>14349976.4</v>
      </c>
      <c r="K13" s="64">
        <f t="shared" si="4"/>
        <v>14349976.4</v>
      </c>
      <c r="L13" s="64">
        <f t="shared" si="5"/>
        <v>14349976.390000006</v>
      </c>
      <c r="M13" s="112">
        <f t="shared" si="6"/>
        <v>21553993.359999999</v>
      </c>
      <c r="N13" s="112">
        <f t="shared" si="7"/>
        <v>5388498.3399999999</v>
      </c>
      <c r="O13" s="112">
        <f t="shared" si="8"/>
        <v>5388498.3399999999</v>
      </c>
      <c r="P13" s="112">
        <f t="shared" si="9"/>
        <v>5388498.3399999999</v>
      </c>
      <c r="Q13" s="112">
        <f t="shared" si="10"/>
        <v>5388498.3399999999</v>
      </c>
      <c r="R13" s="112">
        <f t="shared" si="11"/>
        <v>35845912.230000004</v>
      </c>
      <c r="S13" s="112">
        <f t="shared" si="12"/>
        <v>8961478.0600000005</v>
      </c>
      <c r="T13" s="112">
        <f t="shared" si="12"/>
        <v>8961478.0600000005</v>
      </c>
      <c r="U13" s="112">
        <f t="shared" si="12"/>
        <v>8961478.0600000005</v>
      </c>
      <c r="V13" s="112">
        <f t="shared" si="12"/>
        <v>8961478.0500000063</v>
      </c>
    </row>
    <row r="14" spans="1:22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64">
        <v>42105262.670000002</v>
      </c>
      <c r="I14" s="64">
        <f t="shared" si="2"/>
        <v>10526315.67</v>
      </c>
      <c r="J14" s="64">
        <f t="shared" si="3"/>
        <v>10526315.67</v>
      </c>
      <c r="K14" s="64">
        <f t="shared" si="4"/>
        <v>10526315.67</v>
      </c>
      <c r="L14" s="64">
        <f t="shared" si="5"/>
        <v>10526315.659999998</v>
      </c>
      <c r="M14" s="112">
        <f t="shared" si="6"/>
        <v>2123217.58</v>
      </c>
      <c r="N14" s="112">
        <f t="shared" si="7"/>
        <v>530804.4</v>
      </c>
      <c r="O14" s="112">
        <f t="shared" si="8"/>
        <v>530804.4</v>
      </c>
      <c r="P14" s="112">
        <f t="shared" si="9"/>
        <v>530804.4</v>
      </c>
      <c r="Q14" s="112">
        <f t="shared" si="10"/>
        <v>530804.38000000024</v>
      </c>
      <c r="R14" s="112">
        <f t="shared" si="11"/>
        <v>39982045.089999996</v>
      </c>
      <c r="S14" s="112">
        <f t="shared" si="12"/>
        <v>9995511.2699999996</v>
      </c>
      <c r="T14" s="112">
        <f t="shared" si="12"/>
        <v>9995511.2699999996</v>
      </c>
      <c r="U14" s="112">
        <f t="shared" si="12"/>
        <v>9995511.2699999996</v>
      </c>
      <c r="V14" s="112">
        <f t="shared" si="12"/>
        <v>9995511.2799999975</v>
      </c>
    </row>
    <row r="15" spans="1:22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47980</v>
      </c>
      <c r="H15" s="64">
        <v>80704091.760000005</v>
      </c>
      <c r="I15" s="64">
        <f t="shared" si="2"/>
        <v>20176022.940000001</v>
      </c>
      <c r="J15" s="64">
        <f t="shared" si="3"/>
        <v>20176022.940000001</v>
      </c>
      <c r="K15" s="64">
        <f t="shared" si="4"/>
        <v>20176022.940000001</v>
      </c>
      <c r="L15" s="64">
        <f t="shared" si="5"/>
        <v>20176022.940000009</v>
      </c>
      <c r="M15" s="112">
        <f t="shared" si="6"/>
        <v>72417046.75</v>
      </c>
      <c r="N15" s="112">
        <f t="shared" si="7"/>
        <v>18104261.690000001</v>
      </c>
      <c r="O15" s="112">
        <f t="shared" si="8"/>
        <v>18104261.690000001</v>
      </c>
      <c r="P15" s="112">
        <f t="shared" si="9"/>
        <v>18104261.690000001</v>
      </c>
      <c r="Q15" s="112">
        <f t="shared" si="10"/>
        <v>18104261.680000003</v>
      </c>
      <c r="R15" s="112">
        <f t="shared" si="11"/>
        <v>8287045.0100000054</v>
      </c>
      <c r="S15" s="112">
        <f t="shared" si="12"/>
        <v>2071761.25</v>
      </c>
      <c r="T15" s="112">
        <f t="shared" si="12"/>
        <v>2071761.25</v>
      </c>
      <c r="U15" s="112">
        <f t="shared" si="12"/>
        <v>2071761.25</v>
      </c>
      <c r="V15" s="112">
        <f t="shared" si="12"/>
        <v>2071761.2600000054</v>
      </c>
    </row>
    <row r="16" spans="1:22" ht="30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64">
        <v>67984956.5</v>
      </c>
      <c r="I16" s="64">
        <f t="shared" si="2"/>
        <v>16996239.129999999</v>
      </c>
      <c r="J16" s="64">
        <f t="shared" si="3"/>
        <v>16996239.129999999</v>
      </c>
      <c r="K16" s="64">
        <f t="shared" si="4"/>
        <v>16996239.129999999</v>
      </c>
      <c r="L16" s="64">
        <f t="shared" si="5"/>
        <v>16996239.110000011</v>
      </c>
      <c r="M16" s="112">
        <f t="shared" si="6"/>
        <v>5891480.5700000003</v>
      </c>
      <c r="N16" s="112">
        <f t="shared" si="7"/>
        <v>1472870.14</v>
      </c>
      <c r="O16" s="112">
        <f t="shared" si="8"/>
        <v>1472870.14</v>
      </c>
      <c r="P16" s="112">
        <f t="shared" si="9"/>
        <v>1472870.14</v>
      </c>
      <c r="Q16" s="112">
        <f t="shared" si="10"/>
        <v>1472870.1500000011</v>
      </c>
      <c r="R16" s="112">
        <f t="shared" si="11"/>
        <v>62093475.930000007</v>
      </c>
      <c r="S16" s="112">
        <f t="shared" si="12"/>
        <v>15523368.989999998</v>
      </c>
      <c r="T16" s="112">
        <f t="shared" si="12"/>
        <v>15523368.989999998</v>
      </c>
      <c r="U16" s="112">
        <f t="shared" si="12"/>
        <v>15523368.989999998</v>
      </c>
      <c r="V16" s="112">
        <f t="shared" si="12"/>
        <v>15523368.96000001</v>
      </c>
    </row>
    <row r="17" spans="1:22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64">
        <v>29256428.460000005</v>
      </c>
      <c r="I17" s="64">
        <f t="shared" si="2"/>
        <v>7314107.1200000001</v>
      </c>
      <c r="J17" s="64">
        <f t="shared" si="3"/>
        <v>7314107.1200000001</v>
      </c>
      <c r="K17" s="64">
        <f t="shared" si="4"/>
        <v>7314107.1200000001</v>
      </c>
      <c r="L17" s="64">
        <f t="shared" si="5"/>
        <v>7314107.1000000024</v>
      </c>
      <c r="M17" s="112">
        <f t="shared" si="6"/>
        <v>27951908.350000001</v>
      </c>
      <c r="N17" s="112">
        <f t="shared" si="7"/>
        <v>6987977.0899999999</v>
      </c>
      <c r="O17" s="112">
        <f t="shared" si="8"/>
        <v>6987977.0899999999</v>
      </c>
      <c r="P17" s="112">
        <f t="shared" si="9"/>
        <v>6987977.0899999999</v>
      </c>
      <c r="Q17" s="112">
        <f t="shared" si="10"/>
        <v>6987977.0800000019</v>
      </c>
      <c r="R17" s="112">
        <f t="shared" si="11"/>
        <v>1304520.1100000013</v>
      </c>
      <c r="S17" s="112">
        <f t="shared" si="12"/>
        <v>326130.03000000026</v>
      </c>
      <c r="T17" s="112">
        <f t="shared" si="12"/>
        <v>326130.03000000026</v>
      </c>
      <c r="U17" s="112">
        <f t="shared" si="12"/>
        <v>326130.03000000026</v>
      </c>
      <c r="V17" s="112">
        <f t="shared" si="12"/>
        <v>326130.02000000048</v>
      </c>
    </row>
    <row r="18" spans="1:22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64">
        <v>40571994.420000009</v>
      </c>
      <c r="I18" s="64">
        <f t="shared" si="2"/>
        <v>10142998.609999999</v>
      </c>
      <c r="J18" s="64">
        <f t="shared" si="3"/>
        <v>10142998.609999999</v>
      </c>
      <c r="K18" s="64">
        <f t="shared" si="4"/>
        <v>10142998.609999999</v>
      </c>
      <c r="L18" s="64">
        <f t="shared" si="5"/>
        <v>10142998.590000011</v>
      </c>
      <c r="M18" s="112">
        <f t="shared" si="6"/>
        <v>13803678.810000001</v>
      </c>
      <c r="N18" s="112">
        <f t="shared" si="7"/>
        <v>3450919.7</v>
      </c>
      <c r="O18" s="112">
        <f t="shared" si="8"/>
        <v>3450919.7</v>
      </c>
      <c r="P18" s="112">
        <f t="shared" si="9"/>
        <v>3450919.7</v>
      </c>
      <c r="Q18" s="112">
        <f t="shared" si="10"/>
        <v>3450919.709999999</v>
      </c>
      <c r="R18" s="112">
        <f t="shared" si="11"/>
        <v>26768315.610000007</v>
      </c>
      <c r="S18" s="112">
        <f t="shared" si="12"/>
        <v>6692078.9099999992</v>
      </c>
      <c r="T18" s="112">
        <f t="shared" si="12"/>
        <v>6692078.9099999992</v>
      </c>
      <c r="U18" s="112">
        <f t="shared" si="12"/>
        <v>6692078.9099999992</v>
      </c>
      <c r="V18" s="112">
        <f t="shared" si="12"/>
        <v>6692078.880000012</v>
      </c>
    </row>
    <row r="19" spans="1:22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64">
        <v>46884843.229999989</v>
      </c>
      <c r="I19" s="64">
        <f t="shared" si="2"/>
        <v>11721210.810000001</v>
      </c>
      <c r="J19" s="64">
        <f t="shared" si="3"/>
        <v>11721210.810000001</v>
      </c>
      <c r="K19" s="64">
        <f t="shared" si="4"/>
        <v>11721210.810000001</v>
      </c>
      <c r="L19" s="64">
        <f t="shared" si="5"/>
        <v>11721210.799999984</v>
      </c>
      <c r="M19" s="112">
        <f t="shared" si="6"/>
        <v>2358733.73</v>
      </c>
      <c r="N19" s="112">
        <f t="shared" si="7"/>
        <v>589683.43000000005</v>
      </c>
      <c r="O19" s="112">
        <f t="shared" si="8"/>
        <v>589683.43000000005</v>
      </c>
      <c r="P19" s="112">
        <f t="shared" si="9"/>
        <v>589683.43000000005</v>
      </c>
      <c r="Q19" s="112">
        <f t="shared" si="10"/>
        <v>589683.43999999959</v>
      </c>
      <c r="R19" s="112">
        <f t="shared" si="11"/>
        <v>44526109.499999985</v>
      </c>
      <c r="S19" s="112">
        <f t="shared" si="12"/>
        <v>11131527.380000001</v>
      </c>
      <c r="T19" s="112">
        <f t="shared" si="12"/>
        <v>11131527.380000001</v>
      </c>
      <c r="U19" s="112">
        <f t="shared" si="12"/>
        <v>11131527.380000001</v>
      </c>
      <c r="V19" s="112">
        <f t="shared" si="12"/>
        <v>11131527.359999985</v>
      </c>
    </row>
    <row r="20" spans="1:22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64">
        <v>26846349.510000002</v>
      </c>
      <c r="I20" s="64">
        <f t="shared" si="2"/>
        <v>6711587.3799999999</v>
      </c>
      <c r="J20" s="64">
        <f t="shared" si="3"/>
        <v>6711587.3799999999</v>
      </c>
      <c r="K20" s="64">
        <f t="shared" si="4"/>
        <v>6711587.3799999999</v>
      </c>
      <c r="L20" s="64">
        <f t="shared" si="5"/>
        <v>6711587.3700000038</v>
      </c>
      <c r="M20" s="112">
        <f t="shared" si="6"/>
        <v>359857.42</v>
      </c>
      <c r="N20" s="112">
        <f t="shared" si="7"/>
        <v>89964.36</v>
      </c>
      <c r="O20" s="112">
        <f t="shared" si="8"/>
        <v>89964.36</v>
      </c>
      <c r="P20" s="112">
        <f t="shared" si="9"/>
        <v>89964.36</v>
      </c>
      <c r="Q20" s="112">
        <f t="shared" si="10"/>
        <v>89964.340000000011</v>
      </c>
      <c r="R20" s="112">
        <f t="shared" si="11"/>
        <v>26486492.090000004</v>
      </c>
      <c r="S20" s="112">
        <f t="shared" si="12"/>
        <v>6621623.0199999996</v>
      </c>
      <c r="T20" s="112">
        <f t="shared" si="12"/>
        <v>6621623.0199999996</v>
      </c>
      <c r="U20" s="112">
        <f t="shared" si="12"/>
        <v>6621623.0199999996</v>
      </c>
      <c r="V20" s="112">
        <f t="shared" si="12"/>
        <v>6621623.030000004</v>
      </c>
    </row>
    <row r="21" spans="1:22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64">
        <v>27432080.450000003</v>
      </c>
      <c r="I21" s="64">
        <f t="shared" si="2"/>
        <v>6858020.1100000003</v>
      </c>
      <c r="J21" s="64">
        <f t="shared" si="3"/>
        <v>6858020.1100000003</v>
      </c>
      <c r="K21" s="64">
        <f t="shared" si="4"/>
        <v>6858020.1100000003</v>
      </c>
      <c r="L21" s="64">
        <f t="shared" si="5"/>
        <v>6858020.1200000038</v>
      </c>
      <c r="M21" s="112">
        <f t="shared" si="6"/>
        <v>25266266.52</v>
      </c>
      <c r="N21" s="112">
        <f t="shared" si="7"/>
        <v>6316566.6299999999</v>
      </c>
      <c r="O21" s="112">
        <f t="shared" si="8"/>
        <v>6316566.6299999999</v>
      </c>
      <c r="P21" s="112">
        <f t="shared" si="9"/>
        <v>6316566.6299999999</v>
      </c>
      <c r="Q21" s="112">
        <f t="shared" si="10"/>
        <v>6316566.6300000018</v>
      </c>
      <c r="R21" s="112">
        <f t="shared" si="11"/>
        <v>2165813.9300000034</v>
      </c>
      <c r="S21" s="112">
        <f t="shared" si="12"/>
        <v>541453.48000000045</v>
      </c>
      <c r="T21" s="112">
        <f t="shared" si="12"/>
        <v>541453.48000000045</v>
      </c>
      <c r="U21" s="112">
        <f t="shared" si="12"/>
        <v>541453.48000000045</v>
      </c>
      <c r="V21" s="112">
        <f t="shared" si="12"/>
        <v>541453.49000000209</v>
      </c>
    </row>
    <row r="22" spans="1:22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64">
        <v>18536624.609999999</v>
      </c>
      <c r="I22" s="64">
        <f t="shared" si="2"/>
        <v>4634156.1500000004</v>
      </c>
      <c r="J22" s="64">
        <f t="shared" si="3"/>
        <v>4634156.1500000004</v>
      </c>
      <c r="K22" s="64">
        <f t="shared" si="4"/>
        <v>4634156.1500000004</v>
      </c>
      <c r="L22" s="64">
        <f t="shared" si="5"/>
        <v>4634156.1599999983</v>
      </c>
      <c r="M22" s="112">
        <f t="shared" si="6"/>
        <v>1465269.34</v>
      </c>
      <c r="N22" s="112">
        <f t="shared" si="7"/>
        <v>366317.34</v>
      </c>
      <c r="O22" s="112">
        <f t="shared" si="8"/>
        <v>366317.34</v>
      </c>
      <c r="P22" s="112">
        <f t="shared" si="9"/>
        <v>366317.34</v>
      </c>
      <c r="Q22" s="112">
        <f t="shared" si="10"/>
        <v>366317.31999999989</v>
      </c>
      <c r="R22" s="112">
        <f t="shared" si="11"/>
        <v>17071355.27</v>
      </c>
      <c r="S22" s="112">
        <f t="shared" si="12"/>
        <v>4267838.8100000005</v>
      </c>
      <c r="T22" s="112">
        <f t="shared" si="12"/>
        <v>4267838.8100000005</v>
      </c>
      <c r="U22" s="112">
        <f t="shared" si="12"/>
        <v>4267838.8100000005</v>
      </c>
      <c r="V22" s="112">
        <f t="shared" si="12"/>
        <v>4267838.839999998</v>
      </c>
    </row>
    <row r="23" spans="1:22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64">
        <v>27436681.270000003</v>
      </c>
      <c r="I23" s="64">
        <f t="shared" si="2"/>
        <v>6859170.3200000003</v>
      </c>
      <c r="J23" s="64">
        <f t="shared" si="3"/>
        <v>6859170.3200000003</v>
      </c>
      <c r="K23" s="64">
        <f t="shared" si="4"/>
        <v>6859170.3200000003</v>
      </c>
      <c r="L23" s="64">
        <f t="shared" si="5"/>
        <v>6859170.3100000024</v>
      </c>
      <c r="M23" s="112">
        <f t="shared" si="6"/>
        <v>265295.42</v>
      </c>
      <c r="N23" s="112">
        <f t="shared" si="7"/>
        <v>66323.86</v>
      </c>
      <c r="O23" s="112">
        <f t="shared" si="8"/>
        <v>66323.86</v>
      </c>
      <c r="P23" s="112">
        <f t="shared" si="9"/>
        <v>66323.86</v>
      </c>
      <c r="Q23" s="112">
        <f t="shared" si="10"/>
        <v>66323.840000000011</v>
      </c>
      <c r="R23" s="112">
        <f t="shared" si="11"/>
        <v>27171385.850000001</v>
      </c>
      <c r="S23" s="112">
        <f t="shared" si="12"/>
        <v>6792846.46</v>
      </c>
      <c r="T23" s="112">
        <f t="shared" si="12"/>
        <v>6792846.46</v>
      </c>
      <c r="U23" s="112">
        <f t="shared" si="12"/>
        <v>6792846.46</v>
      </c>
      <c r="V23" s="112">
        <f t="shared" si="12"/>
        <v>6792846.4700000025</v>
      </c>
    </row>
    <row r="24" spans="1:22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64">
        <v>43615929.729999997</v>
      </c>
      <c r="I24" s="64">
        <f t="shared" si="2"/>
        <v>10903982.43</v>
      </c>
      <c r="J24" s="64">
        <f t="shared" si="3"/>
        <v>10903982.43</v>
      </c>
      <c r="K24" s="64">
        <f t="shared" si="4"/>
        <v>10903982.43</v>
      </c>
      <c r="L24" s="64">
        <f t="shared" si="5"/>
        <v>10903982.439999998</v>
      </c>
      <c r="M24" s="112">
        <f t="shared" si="6"/>
        <v>3601792.16</v>
      </c>
      <c r="N24" s="112">
        <f t="shared" si="7"/>
        <v>900448.04</v>
      </c>
      <c r="O24" s="112">
        <f t="shared" si="8"/>
        <v>900448.04</v>
      </c>
      <c r="P24" s="112">
        <f t="shared" si="9"/>
        <v>900448.04</v>
      </c>
      <c r="Q24" s="112">
        <f t="shared" si="10"/>
        <v>900448.04</v>
      </c>
      <c r="R24" s="112">
        <f t="shared" si="11"/>
        <v>40014137.57</v>
      </c>
      <c r="S24" s="112">
        <f t="shared" si="12"/>
        <v>10003534.390000001</v>
      </c>
      <c r="T24" s="112">
        <f t="shared" si="12"/>
        <v>10003534.390000001</v>
      </c>
      <c r="U24" s="112">
        <f t="shared" si="12"/>
        <v>10003534.390000001</v>
      </c>
      <c r="V24" s="112">
        <f t="shared" si="12"/>
        <v>10003534.399999999</v>
      </c>
    </row>
    <row r="25" spans="1:22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64">
        <v>11936177.550000001</v>
      </c>
      <c r="I25" s="64">
        <f t="shared" si="2"/>
        <v>2984044.39</v>
      </c>
      <c r="J25" s="64">
        <f t="shared" si="3"/>
        <v>2984044.39</v>
      </c>
      <c r="K25" s="64">
        <f t="shared" si="4"/>
        <v>2984044.39</v>
      </c>
      <c r="L25" s="64">
        <f t="shared" si="5"/>
        <v>2984044.3799999994</v>
      </c>
      <c r="M25" s="112">
        <f t="shared" si="6"/>
        <v>1125392.22</v>
      </c>
      <c r="N25" s="112">
        <f t="shared" si="7"/>
        <v>281348.06</v>
      </c>
      <c r="O25" s="112">
        <f t="shared" si="8"/>
        <v>281348.06</v>
      </c>
      <c r="P25" s="112">
        <f t="shared" si="9"/>
        <v>281348.06</v>
      </c>
      <c r="Q25" s="112">
        <f t="shared" si="10"/>
        <v>281348.03999999986</v>
      </c>
      <c r="R25" s="112">
        <f t="shared" si="11"/>
        <v>10810785.33</v>
      </c>
      <c r="S25" s="112">
        <f t="shared" si="12"/>
        <v>2702696.33</v>
      </c>
      <c r="T25" s="112">
        <f t="shared" si="12"/>
        <v>2702696.33</v>
      </c>
      <c r="U25" s="112">
        <f t="shared" si="12"/>
        <v>2702696.33</v>
      </c>
      <c r="V25" s="112">
        <f t="shared" si="12"/>
        <v>2702696.3399999994</v>
      </c>
    </row>
    <row r="26" spans="1:22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>
        <v>24490</v>
      </c>
      <c r="H26" s="64">
        <v>65106047.86999999</v>
      </c>
      <c r="I26" s="64">
        <f t="shared" si="2"/>
        <v>16276511.970000001</v>
      </c>
      <c r="J26" s="64">
        <f t="shared" si="3"/>
        <v>16276511.970000001</v>
      </c>
      <c r="K26" s="64">
        <f t="shared" si="4"/>
        <v>16276511.970000001</v>
      </c>
      <c r="L26" s="64">
        <f t="shared" si="5"/>
        <v>16276511.959999992</v>
      </c>
      <c r="M26" s="112">
        <f t="shared" si="6"/>
        <v>26356516.57</v>
      </c>
      <c r="N26" s="112">
        <f t="shared" si="7"/>
        <v>6589129.1399999997</v>
      </c>
      <c r="O26" s="112">
        <f t="shared" si="8"/>
        <v>6589129.1399999997</v>
      </c>
      <c r="P26" s="112">
        <f t="shared" si="9"/>
        <v>6589129.1399999997</v>
      </c>
      <c r="Q26" s="112">
        <f t="shared" si="10"/>
        <v>6589129.1499999994</v>
      </c>
      <c r="R26" s="112">
        <f t="shared" si="11"/>
        <v>38749531.299999997</v>
      </c>
      <c r="S26" s="112">
        <f t="shared" si="12"/>
        <v>9687382.8300000019</v>
      </c>
      <c r="T26" s="112">
        <f t="shared" si="12"/>
        <v>9687382.8300000019</v>
      </c>
      <c r="U26" s="112">
        <f t="shared" si="12"/>
        <v>9687382.8300000019</v>
      </c>
      <c r="V26" s="112">
        <f t="shared" si="12"/>
        <v>9687382.8099999912</v>
      </c>
    </row>
    <row r="27" spans="1:22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64">
        <v>42314811.710000008</v>
      </c>
      <c r="I27" s="64">
        <f t="shared" si="2"/>
        <v>10578702.93</v>
      </c>
      <c r="J27" s="64">
        <f t="shared" si="3"/>
        <v>10578702.93</v>
      </c>
      <c r="K27" s="64">
        <f t="shared" si="4"/>
        <v>10578702.93</v>
      </c>
      <c r="L27" s="64">
        <f t="shared" si="5"/>
        <v>10578702.920000009</v>
      </c>
      <c r="M27" s="112">
        <f t="shared" si="6"/>
        <v>3660902.9</v>
      </c>
      <c r="N27" s="112">
        <f t="shared" si="7"/>
        <v>915225.73</v>
      </c>
      <c r="O27" s="112">
        <f t="shared" si="8"/>
        <v>915225.73</v>
      </c>
      <c r="P27" s="112">
        <f t="shared" si="9"/>
        <v>915225.73</v>
      </c>
      <c r="Q27" s="112">
        <f t="shared" si="10"/>
        <v>915225.71</v>
      </c>
      <c r="R27" s="112">
        <f t="shared" si="11"/>
        <v>38653908.810000002</v>
      </c>
      <c r="S27" s="112">
        <f t="shared" si="12"/>
        <v>9663477.1999999993</v>
      </c>
      <c r="T27" s="112">
        <f t="shared" si="12"/>
        <v>9663477.1999999993</v>
      </c>
      <c r="U27" s="112">
        <f t="shared" si="12"/>
        <v>9663477.1999999993</v>
      </c>
      <c r="V27" s="112">
        <f t="shared" si="12"/>
        <v>9663477.2100000083</v>
      </c>
    </row>
    <row r="28" spans="1:22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64">
        <v>52867660.110000007</v>
      </c>
      <c r="I28" s="64">
        <f t="shared" si="2"/>
        <v>13216915.029999999</v>
      </c>
      <c r="J28" s="64">
        <f t="shared" si="3"/>
        <v>13216915.029999999</v>
      </c>
      <c r="K28" s="64">
        <f t="shared" si="4"/>
        <v>13216915.029999999</v>
      </c>
      <c r="L28" s="64">
        <f t="shared" si="5"/>
        <v>13216915.020000005</v>
      </c>
      <c r="M28" s="112">
        <f t="shared" si="6"/>
        <v>9455800.4199999999</v>
      </c>
      <c r="N28" s="112">
        <f t="shared" si="7"/>
        <v>2363950.11</v>
      </c>
      <c r="O28" s="112">
        <f t="shared" si="8"/>
        <v>2363950.11</v>
      </c>
      <c r="P28" s="112">
        <f t="shared" si="9"/>
        <v>2363950.11</v>
      </c>
      <c r="Q28" s="112">
        <f t="shared" si="10"/>
        <v>2363950.0900000012</v>
      </c>
      <c r="R28" s="112">
        <f t="shared" si="11"/>
        <v>43411859.689999998</v>
      </c>
      <c r="S28" s="112">
        <f t="shared" si="12"/>
        <v>10852964.92</v>
      </c>
      <c r="T28" s="112">
        <f t="shared" si="12"/>
        <v>10852964.92</v>
      </c>
      <c r="U28" s="112">
        <f t="shared" si="12"/>
        <v>10852964.92</v>
      </c>
      <c r="V28" s="112">
        <f t="shared" si="12"/>
        <v>10852964.930000003</v>
      </c>
    </row>
    <row r="29" spans="1:22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64">
        <v>36127804.730000004</v>
      </c>
      <c r="I29" s="64">
        <f t="shared" si="2"/>
        <v>9031951.1799999997</v>
      </c>
      <c r="J29" s="64">
        <f t="shared" si="3"/>
        <v>9031951.1799999997</v>
      </c>
      <c r="K29" s="64">
        <f t="shared" si="4"/>
        <v>9031951.1799999997</v>
      </c>
      <c r="L29" s="64">
        <f t="shared" si="5"/>
        <v>9031951.1900000051</v>
      </c>
      <c r="M29" s="112">
        <f t="shared" si="6"/>
        <v>2522659.4500000002</v>
      </c>
      <c r="N29" s="112">
        <f t="shared" si="7"/>
        <v>630664.86</v>
      </c>
      <c r="O29" s="112">
        <f t="shared" si="8"/>
        <v>630664.86</v>
      </c>
      <c r="P29" s="112">
        <f t="shared" si="9"/>
        <v>630664.86</v>
      </c>
      <c r="Q29" s="112">
        <f t="shared" si="10"/>
        <v>630664.87000000046</v>
      </c>
      <c r="R29" s="112">
        <f t="shared" si="11"/>
        <v>33605145.280000001</v>
      </c>
      <c r="S29" s="112">
        <f t="shared" si="12"/>
        <v>8401286.3200000003</v>
      </c>
      <c r="T29" s="112">
        <f t="shared" si="12"/>
        <v>8401286.3200000003</v>
      </c>
      <c r="U29" s="112">
        <f t="shared" si="12"/>
        <v>8401286.3200000003</v>
      </c>
      <c r="V29" s="112">
        <f t="shared" si="12"/>
        <v>8401286.320000004</v>
      </c>
    </row>
    <row r="30" spans="1:22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64">
        <v>37450155</v>
      </c>
      <c r="I30" s="64">
        <f t="shared" si="2"/>
        <v>9362538.75</v>
      </c>
      <c r="J30" s="64">
        <f t="shared" si="3"/>
        <v>9362538.75</v>
      </c>
      <c r="K30" s="64">
        <f t="shared" si="4"/>
        <v>9362538.75</v>
      </c>
      <c r="L30" s="64">
        <f t="shared" si="5"/>
        <v>9362538.75</v>
      </c>
      <c r="M30" s="112">
        <f t="shared" si="6"/>
        <v>4829868.75</v>
      </c>
      <c r="N30" s="112">
        <f t="shared" si="7"/>
        <v>1207467.19</v>
      </c>
      <c r="O30" s="112">
        <f t="shared" si="8"/>
        <v>1207467.19</v>
      </c>
      <c r="P30" s="112">
        <f t="shared" si="9"/>
        <v>1207467.19</v>
      </c>
      <c r="Q30" s="112">
        <f t="shared" si="10"/>
        <v>1207467.1800000002</v>
      </c>
      <c r="R30" s="112">
        <f t="shared" si="11"/>
        <v>32620286.25</v>
      </c>
      <c r="S30" s="112">
        <f t="shared" si="12"/>
        <v>8155071.5600000005</v>
      </c>
      <c r="T30" s="112">
        <f t="shared" si="12"/>
        <v>8155071.5600000005</v>
      </c>
      <c r="U30" s="112">
        <f t="shared" si="12"/>
        <v>8155071.5600000005</v>
      </c>
      <c r="V30" s="112">
        <f t="shared" si="12"/>
        <v>8155071.5700000003</v>
      </c>
    </row>
    <row r="31" spans="1:22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0"/>
      <c r="H31" s="64">
        <v>23577917.399999999</v>
      </c>
      <c r="I31" s="64">
        <f t="shared" si="2"/>
        <v>5894479.3499999996</v>
      </c>
      <c r="J31" s="64">
        <f t="shared" si="3"/>
        <v>5894479.3499999996</v>
      </c>
      <c r="K31" s="64">
        <f t="shared" si="4"/>
        <v>5894479.3499999996</v>
      </c>
      <c r="L31" s="64">
        <f t="shared" si="5"/>
        <v>5894479.3499999978</v>
      </c>
      <c r="M31" s="112">
        <f t="shared" si="6"/>
        <v>12654969.74</v>
      </c>
      <c r="N31" s="112">
        <f t="shared" si="7"/>
        <v>3163742.44</v>
      </c>
      <c r="O31" s="112">
        <f t="shared" si="8"/>
        <v>3163742.44</v>
      </c>
      <c r="P31" s="112">
        <f t="shared" si="9"/>
        <v>3163742.44</v>
      </c>
      <c r="Q31" s="112">
        <f t="shared" si="10"/>
        <v>3163742.4200000013</v>
      </c>
      <c r="R31" s="112">
        <f t="shared" si="11"/>
        <v>10922947.659999995</v>
      </c>
      <c r="S31" s="112">
        <f t="shared" si="12"/>
        <v>2730736.9099999997</v>
      </c>
      <c r="T31" s="112">
        <f t="shared" si="12"/>
        <v>2730736.9099999997</v>
      </c>
      <c r="U31" s="112">
        <f t="shared" si="12"/>
        <v>2730736.9099999997</v>
      </c>
      <c r="V31" s="112">
        <f t="shared" si="12"/>
        <v>2730736.9299999964</v>
      </c>
    </row>
    <row r="32" spans="1:22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0"/>
      <c r="H32" s="64">
        <v>11931328.69999999</v>
      </c>
      <c r="I32" s="64">
        <f t="shared" si="2"/>
        <v>2982832.18</v>
      </c>
      <c r="J32" s="64">
        <f t="shared" si="3"/>
        <v>2982832.18</v>
      </c>
      <c r="K32" s="64">
        <f t="shared" si="4"/>
        <v>2982832.18</v>
      </c>
      <c r="L32" s="64">
        <f t="shared" si="5"/>
        <v>2982832.1599999904</v>
      </c>
      <c r="M32" s="112">
        <f t="shared" si="6"/>
        <v>6403899.0800000001</v>
      </c>
      <c r="N32" s="112">
        <f t="shared" si="7"/>
        <v>1600974.77</v>
      </c>
      <c r="O32" s="112">
        <f t="shared" si="8"/>
        <v>1600974.77</v>
      </c>
      <c r="P32" s="112">
        <f t="shared" si="9"/>
        <v>1600974.77</v>
      </c>
      <c r="Q32" s="112">
        <f t="shared" si="10"/>
        <v>1600974.7700000005</v>
      </c>
      <c r="R32" s="112">
        <f t="shared" si="11"/>
        <v>5527429.6199999899</v>
      </c>
      <c r="S32" s="112">
        <f t="shared" si="12"/>
        <v>1381857.4100000001</v>
      </c>
      <c r="T32" s="112">
        <f t="shared" si="12"/>
        <v>1381857.4100000001</v>
      </c>
      <c r="U32" s="112">
        <f t="shared" si="12"/>
        <v>1381857.4100000001</v>
      </c>
      <c r="V32" s="112">
        <f t="shared" si="12"/>
        <v>1381857.3899999899</v>
      </c>
    </row>
    <row r="33" spans="1:22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0"/>
      <c r="H33" s="64">
        <v>18515602.599999994</v>
      </c>
      <c r="I33" s="64">
        <f t="shared" si="2"/>
        <v>4628900.6500000004</v>
      </c>
      <c r="J33" s="64">
        <f t="shared" si="3"/>
        <v>4628900.6500000004</v>
      </c>
      <c r="K33" s="64">
        <f t="shared" si="4"/>
        <v>4628900.6500000004</v>
      </c>
      <c r="L33" s="64">
        <f t="shared" si="5"/>
        <v>4628900.6499999929</v>
      </c>
      <c r="M33" s="112">
        <f t="shared" si="6"/>
        <v>9937874.7799999993</v>
      </c>
      <c r="N33" s="112">
        <f t="shared" si="7"/>
        <v>2484468.7000000002</v>
      </c>
      <c r="O33" s="112">
        <f t="shared" si="8"/>
        <v>2484468.7000000002</v>
      </c>
      <c r="P33" s="112">
        <f t="shared" si="9"/>
        <v>2484468.7000000002</v>
      </c>
      <c r="Q33" s="112">
        <f t="shared" si="10"/>
        <v>2484468.6799999988</v>
      </c>
      <c r="R33" s="112">
        <f t="shared" si="11"/>
        <v>8577727.8199999947</v>
      </c>
      <c r="S33" s="112">
        <f t="shared" si="12"/>
        <v>2144431.9500000002</v>
      </c>
      <c r="T33" s="112">
        <f t="shared" si="12"/>
        <v>2144431.9500000002</v>
      </c>
      <c r="U33" s="112">
        <f t="shared" si="12"/>
        <v>2144431.9500000002</v>
      </c>
      <c r="V33" s="112">
        <f t="shared" si="12"/>
        <v>2144431.9699999942</v>
      </c>
    </row>
    <row r="34" spans="1:22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0"/>
      <c r="H34" s="64">
        <v>20564502.999999996</v>
      </c>
      <c r="I34" s="64">
        <f t="shared" si="2"/>
        <v>5141125.75</v>
      </c>
      <c r="J34" s="64">
        <f t="shared" si="3"/>
        <v>5141125.75</v>
      </c>
      <c r="K34" s="64">
        <f t="shared" si="4"/>
        <v>5141125.75</v>
      </c>
      <c r="L34" s="64">
        <f t="shared" si="5"/>
        <v>5141125.7499999963</v>
      </c>
      <c r="M34" s="112">
        <f t="shared" si="6"/>
        <v>11037580.58</v>
      </c>
      <c r="N34" s="112">
        <f t="shared" si="7"/>
        <v>2759395.15</v>
      </c>
      <c r="O34" s="112">
        <f t="shared" si="8"/>
        <v>2759395.15</v>
      </c>
      <c r="P34" s="112">
        <f t="shared" si="9"/>
        <v>2759395.15</v>
      </c>
      <c r="Q34" s="112">
        <f t="shared" si="10"/>
        <v>2759395.1299999994</v>
      </c>
      <c r="R34" s="112">
        <f t="shared" si="11"/>
        <v>9526922.4199999981</v>
      </c>
      <c r="S34" s="112">
        <f t="shared" si="12"/>
        <v>2381730.6</v>
      </c>
      <c r="T34" s="112">
        <f t="shared" si="12"/>
        <v>2381730.6</v>
      </c>
      <c r="U34" s="112">
        <f t="shared" si="12"/>
        <v>2381730.6</v>
      </c>
      <c r="V34" s="112">
        <f t="shared" si="12"/>
        <v>2381730.6199999969</v>
      </c>
    </row>
    <row r="35" spans="1:22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0"/>
      <c r="H35" s="64">
        <v>15610093.099999994</v>
      </c>
      <c r="I35" s="64">
        <f t="shared" si="2"/>
        <v>3902523.28</v>
      </c>
      <c r="J35" s="64">
        <f t="shared" si="3"/>
        <v>3902523.28</v>
      </c>
      <c r="K35" s="64">
        <f t="shared" si="4"/>
        <v>3902523.28</v>
      </c>
      <c r="L35" s="64">
        <f t="shared" si="5"/>
        <v>3902523.2599999956</v>
      </c>
      <c r="M35" s="112">
        <f t="shared" si="6"/>
        <v>8378401.3899999997</v>
      </c>
      <c r="N35" s="112">
        <f t="shared" si="7"/>
        <v>2094600.35</v>
      </c>
      <c r="O35" s="112">
        <f t="shared" si="8"/>
        <v>2094600.35</v>
      </c>
      <c r="P35" s="112">
        <f t="shared" si="9"/>
        <v>2094600.35</v>
      </c>
      <c r="Q35" s="112">
        <f t="shared" si="10"/>
        <v>2094600.3399999989</v>
      </c>
      <c r="R35" s="112">
        <f t="shared" si="11"/>
        <v>7231691.7099999953</v>
      </c>
      <c r="S35" s="112">
        <f t="shared" si="12"/>
        <v>1807922.9299999997</v>
      </c>
      <c r="T35" s="112">
        <f t="shared" si="12"/>
        <v>1807922.9299999997</v>
      </c>
      <c r="U35" s="112">
        <f t="shared" si="12"/>
        <v>1807922.9299999997</v>
      </c>
      <c r="V35" s="112">
        <f t="shared" si="12"/>
        <v>1807922.9199999967</v>
      </c>
    </row>
    <row r="36" spans="1:22" ht="45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0"/>
      <c r="H36" s="64">
        <v>519983.99999999977</v>
      </c>
      <c r="I36" s="64">
        <f t="shared" si="2"/>
        <v>129996</v>
      </c>
      <c r="J36" s="64">
        <f t="shared" si="3"/>
        <v>129996</v>
      </c>
      <c r="K36" s="64">
        <f t="shared" si="4"/>
        <v>129996</v>
      </c>
      <c r="L36" s="64">
        <f t="shared" si="5"/>
        <v>129995.99999999977</v>
      </c>
      <c r="M36" s="112">
        <f t="shared" si="6"/>
        <v>279090.88</v>
      </c>
      <c r="N36" s="112">
        <f t="shared" si="7"/>
        <v>69772.72</v>
      </c>
      <c r="O36" s="112">
        <f t="shared" si="8"/>
        <v>69772.72</v>
      </c>
      <c r="P36" s="112">
        <f t="shared" si="9"/>
        <v>69772.72</v>
      </c>
      <c r="Q36" s="112">
        <f t="shared" si="10"/>
        <v>69772.72</v>
      </c>
      <c r="R36" s="112">
        <f t="shared" si="11"/>
        <v>240893.11999999976</v>
      </c>
      <c r="S36" s="112">
        <f t="shared" si="12"/>
        <v>60223.28</v>
      </c>
      <c r="T36" s="112">
        <f t="shared" si="12"/>
        <v>60223.28</v>
      </c>
      <c r="U36" s="112">
        <f t="shared" si="12"/>
        <v>60223.28</v>
      </c>
      <c r="V36" s="112">
        <f t="shared" si="12"/>
        <v>60223.279999999766</v>
      </c>
    </row>
    <row r="37" spans="1:22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0"/>
      <c r="H37" s="64">
        <v>2471264.9999999925</v>
      </c>
      <c r="I37" s="64">
        <f t="shared" si="2"/>
        <v>617816.25</v>
      </c>
      <c r="J37" s="64">
        <f t="shared" si="3"/>
        <v>617816.25</v>
      </c>
      <c r="K37" s="64">
        <f t="shared" si="4"/>
        <v>617816.25</v>
      </c>
      <c r="L37" s="64">
        <f t="shared" si="5"/>
        <v>617816.24999999255</v>
      </c>
      <c r="M37" s="112">
        <f t="shared" si="6"/>
        <v>1326401.45</v>
      </c>
      <c r="N37" s="112">
        <f t="shared" si="7"/>
        <v>331600.36</v>
      </c>
      <c r="O37" s="112">
        <f t="shared" si="8"/>
        <v>331600.36</v>
      </c>
      <c r="P37" s="112">
        <f t="shared" si="9"/>
        <v>331600.36</v>
      </c>
      <c r="Q37" s="112">
        <f t="shared" si="10"/>
        <v>331600.37</v>
      </c>
      <c r="R37" s="112">
        <f t="shared" si="11"/>
        <v>1144863.5499999926</v>
      </c>
      <c r="S37" s="112">
        <f t="shared" si="12"/>
        <v>286215.89</v>
      </c>
      <c r="T37" s="112">
        <f t="shared" si="12"/>
        <v>286215.89</v>
      </c>
      <c r="U37" s="112">
        <f t="shared" si="12"/>
        <v>286215.89</v>
      </c>
      <c r="V37" s="112">
        <f t="shared" si="12"/>
        <v>286215.87999999255</v>
      </c>
    </row>
    <row r="38" spans="1:22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0"/>
      <c r="H38" s="64">
        <v>2646994.6599999997</v>
      </c>
      <c r="I38" s="64">
        <f t="shared" si="2"/>
        <v>661748.67000000004</v>
      </c>
      <c r="J38" s="64">
        <f t="shared" si="3"/>
        <v>661748.67000000004</v>
      </c>
      <c r="K38" s="64">
        <f t="shared" si="4"/>
        <v>661748.67000000004</v>
      </c>
      <c r="L38" s="64">
        <f t="shared" si="5"/>
        <v>661748.64999999979</v>
      </c>
      <c r="M38" s="112">
        <f t="shared" si="6"/>
        <v>1420720.79</v>
      </c>
      <c r="N38" s="112">
        <f t="shared" si="7"/>
        <v>355180.2</v>
      </c>
      <c r="O38" s="112">
        <f t="shared" si="8"/>
        <v>355180.2</v>
      </c>
      <c r="P38" s="112">
        <f t="shared" si="9"/>
        <v>355180.2</v>
      </c>
      <c r="Q38" s="112">
        <f t="shared" si="10"/>
        <v>355180.19000000012</v>
      </c>
      <c r="R38" s="112">
        <f t="shared" si="11"/>
        <v>1226273.8699999999</v>
      </c>
      <c r="S38" s="112">
        <f t="shared" si="12"/>
        <v>306568.47000000003</v>
      </c>
      <c r="T38" s="112">
        <f t="shared" si="12"/>
        <v>306568.47000000003</v>
      </c>
      <c r="U38" s="112">
        <f t="shared" si="12"/>
        <v>306568.47000000003</v>
      </c>
      <c r="V38" s="112">
        <f t="shared" si="12"/>
        <v>306568.45999999967</v>
      </c>
    </row>
    <row r="39" spans="1:22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si="0"/>
        <v>0.53672975122006972</v>
      </c>
      <c r="F39" s="71">
        <f t="shared" si="1"/>
        <v>0.46327024877993028</v>
      </c>
      <c r="G39" s="10"/>
      <c r="H39" s="64">
        <v>17472562.129999995</v>
      </c>
      <c r="I39" s="64">
        <f t="shared" ref="I39:I70" si="13">ROUND(H39/4,2)</f>
        <v>4368140.53</v>
      </c>
      <c r="J39" s="64">
        <f t="shared" si="3"/>
        <v>4368140.53</v>
      </c>
      <c r="K39" s="64">
        <f t="shared" si="4"/>
        <v>4368140.53</v>
      </c>
      <c r="L39" s="64">
        <f t="shared" ref="L39:L70" si="14">H39-I39-J39-K39</f>
        <v>4368140.5399999926</v>
      </c>
      <c r="M39" s="112">
        <f t="shared" ref="M39:M70" si="15">ROUND(H39*E39,2)</f>
        <v>9378043.9299999997</v>
      </c>
      <c r="N39" s="112">
        <f t="shared" si="7"/>
        <v>2344510.98</v>
      </c>
      <c r="O39" s="112">
        <f t="shared" si="8"/>
        <v>2344510.98</v>
      </c>
      <c r="P39" s="112">
        <f t="shared" si="9"/>
        <v>2344510.98</v>
      </c>
      <c r="Q39" s="112">
        <f t="shared" si="10"/>
        <v>2344510.9899999988</v>
      </c>
      <c r="R39" s="112">
        <f t="shared" si="11"/>
        <v>8094518.1999999937</v>
      </c>
      <c r="S39" s="112">
        <f t="shared" ref="S39:V70" si="16">I39-N39</f>
        <v>2023629.5500000003</v>
      </c>
      <c r="T39" s="112">
        <f t="shared" si="16"/>
        <v>2023629.5500000003</v>
      </c>
      <c r="U39" s="112">
        <f t="shared" si="16"/>
        <v>2023629.5500000003</v>
      </c>
      <c r="V39" s="112">
        <f t="shared" si="16"/>
        <v>2023629.5499999938</v>
      </c>
    </row>
    <row r="40" spans="1:22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0"/>
        <v>0.53672975122006972</v>
      </c>
      <c r="F40" s="71">
        <f t="shared" si="1"/>
        <v>0.46327024877993028</v>
      </c>
      <c r="G40" s="10"/>
      <c r="H40" s="64">
        <v>0</v>
      </c>
      <c r="I40" s="64">
        <f t="shared" si="13"/>
        <v>0</v>
      </c>
      <c r="J40" s="64">
        <f t="shared" si="3"/>
        <v>0</v>
      </c>
      <c r="K40" s="64">
        <f t="shared" si="4"/>
        <v>0</v>
      </c>
      <c r="L40" s="64">
        <f t="shared" si="14"/>
        <v>0</v>
      </c>
      <c r="M40" s="112">
        <f t="shared" si="15"/>
        <v>0</v>
      </c>
      <c r="N40" s="112">
        <f t="shared" si="7"/>
        <v>0</v>
      </c>
      <c r="O40" s="112">
        <f t="shared" si="8"/>
        <v>0</v>
      </c>
      <c r="P40" s="112">
        <f t="shared" si="9"/>
        <v>0</v>
      </c>
      <c r="Q40" s="112">
        <f t="shared" si="10"/>
        <v>0</v>
      </c>
      <c r="R40" s="112">
        <f t="shared" si="11"/>
        <v>0</v>
      </c>
      <c r="S40" s="112">
        <f t="shared" si="16"/>
        <v>0</v>
      </c>
      <c r="T40" s="112">
        <f t="shared" si="16"/>
        <v>0</v>
      </c>
      <c r="U40" s="112">
        <f t="shared" si="16"/>
        <v>0</v>
      </c>
      <c r="V40" s="112">
        <f t="shared" si="16"/>
        <v>0</v>
      </c>
    </row>
    <row r="41" spans="1:22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0"/>
        <v>0.53672975122006972</v>
      </c>
      <c r="F41" s="71">
        <f t="shared" si="1"/>
        <v>0.46327024877993028</v>
      </c>
      <c r="G41" s="10"/>
      <c r="H41" s="64">
        <v>4867971.0000000028</v>
      </c>
      <c r="I41" s="64">
        <f t="shared" si="13"/>
        <v>1216992.75</v>
      </c>
      <c r="J41" s="64">
        <f t="shared" si="3"/>
        <v>1216992.75</v>
      </c>
      <c r="K41" s="64">
        <f t="shared" si="4"/>
        <v>1216992.75</v>
      </c>
      <c r="L41" s="64">
        <f t="shared" si="14"/>
        <v>1216992.7500000028</v>
      </c>
      <c r="M41" s="112">
        <f t="shared" si="15"/>
        <v>2612784.86</v>
      </c>
      <c r="N41" s="112">
        <f t="shared" si="7"/>
        <v>653196.22</v>
      </c>
      <c r="O41" s="112">
        <f t="shared" si="8"/>
        <v>653196.22</v>
      </c>
      <c r="P41" s="112">
        <f t="shared" si="9"/>
        <v>653196.22</v>
      </c>
      <c r="Q41" s="112">
        <f t="shared" si="10"/>
        <v>653196.19999999995</v>
      </c>
      <c r="R41" s="112">
        <f t="shared" si="11"/>
        <v>2255186.1400000029</v>
      </c>
      <c r="S41" s="112">
        <f t="shared" si="16"/>
        <v>563796.53</v>
      </c>
      <c r="T41" s="112">
        <f t="shared" si="16"/>
        <v>563796.53</v>
      </c>
      <c r="U41" s="112">
        <f t="shared" si="16"/>
        <v>563796.53</v>
      </c>
      <c r="V41" s="112">
        <f t="shared" si="16"/>
        <v>563796.55000000284</v>
      </c>
    </row>
    <row r="42" spans="1:22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0"/>
        <v>0.53672975122006972</v>
      </c>
      <c r="F42" s="71">
        <f t="shared" si="1"/>
        <v>0.46327024877993028</v>
      </c>
      <c r="G42" s="10"/>
      <c r="H42" s="64">
        <v>3634677</v>
      </c>
      <c r="I42" s="64">
        <f t="shared" si="13"/>
        <v>908669.25</v>
      </c>
      <c r="J42" s="64">
        <f t="shared" si="3"/>
        <v>908669.25</v>
      </c>
      <c r="K42" s="64">
        <f t="shared" si="4"/>
        <v>908669.25</v>
      </c>
      <c r="L42" s="64">
        <f t="shared" si="14"/>
        <v>908669.25</v>
      </c>
      <c r="M42" s="112">
        <f t="shared" si="15"/>
        <v>1950839.28</v>
      </c>
      <c r="N42" s="112">
        <f t="shared" si="7"/>
        <v>487709.82</v>
      </c>
      <c r="O42" s="112">
        <f t="shared" si="8"/>
        <v>487709.82</v>
      </c>
      <c r="P42" s="112">
        <f t="shared" si="9"/>
        <v>487709.82</v>
      </c>
      <c r="Q42" s="112">
        <f t="shared" si="10"/>
        <v>487709.81999999989</v>
      </c>
      <c r="R42" s="112">
        <f t="shared" si="11"/>
        <v>1683837.7200000002</v>
      </c>
      <c r="S42" s="112">
        <f t="shared" si="16"/>
        <v>420959.43</v>
      </c>
      <c r="T42" s="112">
        <f t="shared" si="16"/>
        <v>420959.43</v>
      </c>
      <c r="U42" s="112">
        <f t="shared" si="16"/>
        <v>420959.43</v>
      </c>
      <c r="V42" s="112">
        <f t="shared" si="16"/>
        <v>420959.43000000011</v>
      </c>
    </row>
    <row r="43" spans="1:22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0"/>
        <v>0.74116272275781481</v>
      </c>
      <c r="F43" s="71">
        <f t="shared" si="1"/>
        <v>0.25883727724218519</v>
      </c>
      <c r="G43" s="10">
        <v>28304</v>
      </c>
      <c r="H43" s="64">
        <v>25599254.559999995</v>
      </c>
      <c r="I43" s="64">
        <f t="shared" si="13"/>
        <v>6399813.6399999997</v>
      </c>
      <c r="J43" s="64">
        <f t="shared" si="3"/>
        <v>6399813.6399999997</v>
      </c>
      <c r="K43" s="64">
        <f t="shared" si="4"/>
        <v>6399813.6399999997</v>
      </c>
      <c r="L43" s="64">
        <f t="shared" si="14"/>
        <v>6399813.6399999941</v>
      </c>
      <c r="M43" s="112">
        <f t="shared" si="15"/>
        <v>18973213.210000001</v>
      </c>
      <c r="N43" s="112">
        <f t="shared" si="7"/>
        <v>4743303.3</v>
      </c>
      <c r="O43" s="112">
        <f t="shared" si="8"/>
        <v>4743303.3</v>
      </c>
      <c r="P43" s="112">
        <f t="shared" si="9"/>
        <v>4743303.3</v>
      </c>
      <c r="Q43" s="112">
        <f t="shared" si="10"/>
        <v>4743303.3099999996</v>
      </c>
      <c r="R43" s="112">
        <f t="shared" si="11"/>
        <v>6626041.349999994</v>
      </c>
      <c r="S43" s="112">
        <f t="shared" si="16"/>
        <v>1656510.3399999999</v>
      </c>
      <c r="T43" s="112">
        <f t="shared" si="16"/>
        <v>1656510.3399999999</v>
      </c>
      <c r="U43" s="112">
        <f t="shared" si="16"/>
        <v>1656510.3399999999</v>
      </c>
      <c r="V43" s="112">
        <f t="shared" si="16"/>
        <v>1656510.3299999945</v>
      </c>
    </row>
    <row r="44" spans="1:22" x14ac:dyDescent="0.2">
      <c r="A44" s="52">
        <v>38</v>
      </c>
      <c r="B44" s="7" t="s">
        <v>32</v>
      </c>
      <c r="C44" s="71">
        <v>60194</v>
      </c>
      <c r="D44" s="71">
        <v>10332</v>
      </c>
      <c r="E44" s="71">
        <f t="shared" si="0"/>
        <v>0.85350083657091003</v>
      </c>
      <c r="F44" s="71">
        <f t="shared" si="1"/>
        <v>0.14649916342908997</v>
      </c>
      <c r="G44" s="10">
        <v>70734</v>
      </c>
      <c r="H44" s="64">
        <v>152194805.19999999</v>
      </c>
      <c r="I44" s="64">
        <f t="shared" si="13"/>
        <v>38048701.299999997</v>
      </c>
      <c r="J44" s="64">
        <f t="shared" si="3"/>
        <v>38048701.299999997</v>
      </c>
      <c r="K44" s="64">
        <f t="shared" si="4"/>
        <v>38048701.299999997</v>
      </c>
      <c r="L44" s="64">
        <f t="shared" si="14"/>
        <v>38048701.299999997</v>
      </c>
      <c r="M44" s="112">
        <f t="shared" si="15"/>
        <v>129898393.56</v>
      </c>
      <c r="N44" s="112">
        <f t="shared" si="7"/>
        <v>32474598.390000001</v>
      </c>
      <c r="O44" s="112">
        <f t="shared" si="8"/>
        <v>32474598.390000001</v>
      </c>
      <c r="P44" s="112">
        <f t="shared" si="9"/>
        <v>32474598.390000001</v>
      </c>
      <c r="Q44" s="112">
        <f t="shared" si="10"/>
        <v>32474598.390000001</v>
      </c>
      <c r="R44" s="112">
        <f t="shared" si="11"/>
        <v>22296411.639999986</v>
      </c>
      <c r="S44" s="112">
        <f t="shared" si="16"/>
        <v>5574102.9099999964</v>
      </c>
      <c r="T44" s="112">
        <f t="shared" si="16"/>
        <v>5574102.9099999964</v>
      </c>
      <c r="U44" s="112">
        <f t="shared" si="16"/>
        <v>5574102.9099999964</v>
      </c>
      <c r="V44" s="112">
        <f t="shared" si="16"/>
        <v>5574102.9099999964</v>
      </c>
    </row>
    <row r="45" spans="1:22" x14ac:dyDescent="0.2">
      <c r="A45" s="52">
        <v>39</v>
      </c>
      <c r="B45" s="7" t="s">
        <v>33</v>
      </c>
      <c r="C45" s="71">
        <v>94360</v>
      </c>
      <c r="D45" s="71">
        <v>17577</v>
      </c>
      <c r="E45" s="71">
        <f t="shared" si="0"/>
        <v>0.84297417297229693</v>
      </c>
      <c r="F45" s="71">
        <f t="shared" si="1"/>
        <v>0.15702582702770307</v>
      </c>
      <c r="G45" s="10">
        <v>111894</v>
      </c>
      <c r="H45" s="64">
        <v>83331878.269999966</v>
      </c>
      <c r="I45" s="64">
        <f>$H$45/'3.Амбулаторная помощь (проф)'!$H$45*'3.Амбулаторная помощь (проф)'!I45</f>
        <v>24674927.878591899</v>
      </c>
      <c r="J45" s="64">
        <f>$H$45/'3.Амбулаторная помощь (проф)'!$H$45*'3.Амбулаторная помощь (проф)'!J45</f>
        <v>19552428.852502562</v>
      </c>
      <c r="K45" s="64">
        <f>$H$45/'3.Амбулаторная помощь (проф)'!$H$45*'3.Амбулаторная помощь (проф)'!K45</f>
        <v>19552428.852502562</v>
      </c>
      <c r="L45" s="64">
        <f t="shared" si="14"/>
        <v>19552092.686402947</v>
      </c>
      <c r="M45" s="112">
        <f>ROUND(H45*$E$45,2)</f>
        <v>70246621.170000002</v>
      </c>
      <c r="N45" s="112">
        <f t="shared" ref="N45:P45" si="17">ROUND(I45*$E$45,2)</f>
        <v>20800326.920000002</v>
      </c>
      <c r="O45" s="112">
        <f t="shared" si="17"/>
        <v>16482192.539999999</v>
      </c>
      <c r="P45" s="112">
        <f t="shared" si="17"/>
        <v>16482192.539999999</v>
      </c>
      <c r="Q45" s="112">
        <f t="shared" si="10"/>
        <v>16481909.170000002</v>
      </c>
      <c r="R45" s="112">
        <f t="shared" si="11"/>
        <v>13085257.099999968</v>
      </c>
      <c r="S45" s="112">
        <f t="shared" si="16"/>
        <v>3874600.958591897</v>
      </c>
      <c r="T45" s="112">
        <f t="shared" si="16"/>
        <v>3070236.312502563</v>
      </c>
      <c r="U45" s="112">
        <f t="shared" si="16"/>
        <v>3070236.312502563</v>
      </c>
      <c r="V45" s="112">
        <f t="shared" si="16"/>
        <v>3070183.5164029449</v>
      </c>
    </row>
    <row r="46" spans="1:22" x14ac:dyDescent="0.2">
      <c r="A46" s="52">
        <v>40</v>
      </c>
      <c r="B46" s="7" t="s">
        <v>34</v>
      </c>
      <c r="C46" s="71">
        <v>92101</v>
      </c>
      <c r="D46" s="71">
        <v>20950</v>
      </c>
      <c r="E46" s="71">
        <f t="shared" si="0"/>
        <v>0.81468540747096441</v>
      </c>
      <c r="F46" s="71">
        <f t="shared" si="1"/>
        <v>0.18531459252903559</v>
      </c>
      <c r="G46" s="10">
        <v>115425</v>
      </c>
      <c r="H46" s="64">
        <v>67342453.140000015</v>
      </c>
      <c r="I46" s="64">
        <f t="shared" si="13"/>
        <v>16835613.289999999</v>
      </c>
      <c r="J46" s="64">
        <f t="shared" si="3"/>
        <v>16835613.289999999</v>
      </c>
      <c r="K46" s="64">
        <f t="shared" si="4"/>
        <v>16835613.289999999</v>
      </c>
      <c r="L46" s="64">
        <f t="shared" si="14"/>
        <v>16835613.270000018</v>
      </c>
      <c r="M46" s="112">
        <f t="shared" si="15"/>
        <v>54862913.880000003</v>
      </c>
      <c r="N46" s="112">
        <f t="shared" si="7"/>
        <v>13715728.470000001</v>
      </c>
      <c r="O46" s="112">
        <f t="shared" si="8"/>
        <v>13715728.470000001</v>
      </c>
      <c r="P46" s="112">
        <f t="shared" si="9"/>
        <v>13715728.470000001</v>
      </c>
      <c r="Q46" s="112">
        <f t="shared" si="10"/>
        <v>13715728.470000004</v>
      </c>
      <c r="R46" s="112">
        <f t="shared" si="11"/>
        <v>12479539.260000009</v>
      </c>
      <c r="S46" s="112">
        <f t="shared" si="16"/>
        <v>3119884.8199999984</v>
      </c>
      <c r="T46" s="112">
        <f t="shared" si="16"/>
        <v>3119884.8199999984</v>
      </c>
      <c r="U46" s="112">
        <f t="shared" si="16"/>
        <v>3119884.8199999984</v>
      </c>
      <c r="V46" s="112">
        <f t="shared" si="16"/>
        <v>3119884.8000000138</v>
      </c>
    </row>
    <row r="47" spans="1:22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0"/>
        <v>0.53672975122006972</v>
      </c>
      <c r="F47" s="71">
        <f t="shared" si="1"/>
        <v>0.46327024877993028</v>
      </c>
      <c r="G47" s="10"/>
      <c r="H47" s="64">
        <v>1323600</v>
      </c>
      <c r="I47" s="64">
        <f t="shared" si="13"/>
        <v>330900</v>
      </c>
      <c r="J47" s="64">
        <f t="shared" si="3"/>
        <v>330900</v>
      </c>
      <c r="K47" s="64">
        <f t="shared" si="4"/>
        <v>330900</v>
      </c>
      <c r="L47" s="64">
        <f t="shared" si="14"/>
        <v>330900</v>
      </c>
      <c r="M47" s="112">
        <f t="shared" si="15"/>
        <v>710415.5</v>
      </c>
      <c r="N47" s="112">
        <f t="shared" si="7"/>
        <v>177603.88</v>
      </c>
      <c r="O47" s="112">
        <f t="shared" si="8"/>
        <v>177603.88</v>
      </c>
      <c r="P47" s="112">
        <f t="shared" si="9"/>
        <v>177603.88</v>
      </c>
      <c r="Q47" s="112">
        <f t="shared" si="10"/>
        <v>177603.86</v>
      </c>
      <c r="R47" s="112">
        <f t="shared" si="11"/>
        <v>613184.5</v>
      </c>
      <c r="S47" s="112">
        <f t="shared" si="16"/>
        <v>153296.12</v>
      </c>
      <c r="T47" s="112">
        <f t="shared" si="16"/>
        <v>153296.12</v>
      </c>
      <c r="U47" s="112">
        <f t="shared" si="16"/>
        <v>153296.12</v>
      </c>
      <c r="V47" s="112">
        <f t="shared" si="16"/>
        <v>153296.14000000001</v>
      </c>
    </row>
    <row r="48" spans="1:22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0"/>
        <v>0.53672975122006972</v>
      </c>
      <c r="F48" s="71">
        <f t="shared" si="1"/>
        <v>0.46327024877993028</v>
      </c>
      <c r="G48" s="11"/>
      <c r="H48" s="64">
        <v>13537</v>
      </c>
      <c r="I48" s="64">
        <f t="shared" si="13"/>
        <v>3384.25</v>
      </c>
      <c r="J48" s="64">
        <f t="shared" si="3"/>
        <v>3384.25</v>
      </c>
      <c r="K48" s="64">
        <f t="shared" si="4"/>
        <v>3384.25</v>
      </c>
      <c r="L48" s="64">
        <f t="shared" si="14"/>
        <v>3384.25</v>
      </c>
      <c r="M48" s="112">
        <f t="shared" si="15"/>
        <v>7265.71</v>
      </c>
      <c r="N48" s="112">
        <f t="shared" si="7"/>
        <v>1816.43</v>
      </c>
      <c r="O48" s="112">
        <f t="shared" si="8"/>
        <v>1816.43</v>
      </c>
      <c r="P48" s="112">
        <f t="shared" si="9"/>
        <v>1816.43</v>
      </c>
      <c r="Q48" s="112">
        <f t="shared" si="10"/>
        <v>1816.4199999999994</v>
      </c>
      <c r="R48" s="112">
        <f t="shared" si="11"/>
        <v>6271.2900000000009</v>
      </c>
      <c r="S48" s="112">
        <f t="shared" si="16"/>
        <v>1567.82</v>
      </c>
      <c r="T48" s="112">
        <f t="shared" si="16"/>
        <v>1567.82</v>
      </c>
      <c r="U48" s="112">
        <f t="shared" si="16"/>
        <v>1567.82</v>
      </c>
      <c r="V48" s="112">
        <f t="shared" si="16"/>
        <v>1567.8300000000006</v>
      </c>
    </row>
    <row r="49" spans="1:22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0"/>
        <v>0.43382559774964841</v>
      </c>
      <c r="F49" s="71">
        <f t="shared" si="1"/>
        <v>0.56617440225035165</v>
      </c>
      <c r="G49" s="11">
        <v>14313</v>
      </c>
      <c r="H49" s="64">
        <v>27068987.380000003</v>
      </c>
      <c r="I49" s="64">
        <f t="shared" si="13"/>
        <v>6767246.8499999996</v>
      </c>
      <c r="J49" s="64">
        <f t="shared" si="3"/>
        <v>6767246.8499999996</v>
      </c>
      <c r="K49" s="64">
        <f t="shared" si="4"/>
        <v>6767246.8499999996</v>
      </c>
      <c r="L49" s="64">
        <f t="shared" si="14"/>
        <v>6767246.8300000019</v>
      </c>
      <c r="M49" s="112">
        <f t="shared" si="15"/>
        <v>11743219.630000001</v>
      </c>
      <c r="N49" s="112">
        <f t="shared" si="7"/>
        <v>2935804.91</v>
      </c>
      <c r="O49" s="112">
        <f t="shared" si="8"/>
        <v>2935804.91</v>
      </c>
      <c r="P49" s="112">
        <f t="shared" si="9"/>
        <v>2935804.91</v>
      </c>
      <c r="Q49" s="112">
        <f t="shared" si="10"/>
        <v>2935804.9000000004</v>
      </c>
      <c r="R49" s="112">
        <f t="shared" si="11"/>
        <v>15325767.75</v>
      </c>
      <c r="S49" s="112">
        <f t="shared" si="16"/>
        <v>3831441.9399999995</v>
      </c>
      <c r="T49" s="112">
        <f t="shared" si="16"/>
        <v>3831441.9399999995</v>
      </c>
      <c r="U49" s="112">
        <f t="shared" si="16"/>
        <v>3831441.9399999995</v>
      </c>
      <c r="V49" s="112">
        <f t="shared" si="16"/>
        <v>3831441.9300000016</v>
      </c>
    </row>
    <row r="50" spans="1:22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0"/>
        <v>0.44104957786290772</v>
      </c>
      <c r="F50" s="71">
        <f t="shared" si="1"/>
        <v>0.55895042213709223</v>
      </c>
      <c r="G50" s="11"/>
      <c r="H50" s="64">
        <v>7934179.3900000006</v>
      </c>
      <c r="I50" s="64">
        <f t="shared" si="13"/>
        <v>1983544.85</v>
      </c>
      <c r="J50" s="64">
        <f t="shared" si="3"/>
        <v>1983544.85</v>
      </c>
      <c r="K50" s="64">
        <f t="shared" si="4"/>
        <v>1983544.85</v>
      </c>
      <c r="L50" s="64">
        <f t="shared" si="14"/>
        <v>1983544.8400000008</v>
      </c>
      <c r="M50" s="112">
        <f t="shared" si="15"/>
        <v>3499366.47</v>
      </c>
      <c r="N50" s="112">
        <f t="shared" si="7"/>
        <v>874841.62</v>
      </c>
      <c r="O50" s="112">
        <f t="shared" si="8"/>
        <v>874841.62</v>
      </c>
      <c r="P50" s="112">
        <f t="shared" si="9"/>
        <v>874841.62</v>
      </c>
      <c r="Q50" s="112">
        <f t="shared" si="10"/>
        <v>874841.61</v>
      </c>
      <c r="R50" s="112">
        <f t="shared" si="11"/>
        <v>4434812.9200000009</v>
      </c>
      <c r="S50" s="112">
        <f t="shared" si="16"/>
        <v>1108703.23</v>
      </c>
      <c r="T50" s="112">
        <f t="shared" si="16"/>
        <v>1108703.23</v>
      </c>
      <c r="U50" s="112">
        <f t="shared" si="16"/>
        <v>1108703.23</v>
      </c>
      <c r="V50" s="112">
        <f t="shared" si="16"/>
        <v>1108703.2300000009</v>
      </c>
    </row>
    <row r="51" spans="1:22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0"/>
        <v>0.44104957786290772</v>
      </c>
      <c r="F51" s="71">
        <f t="shared" si="1"/>
        <v>0.55895042213709223</v>
      </c>
      <c r="G51" s="11">
        <v>54348</v>
      </c>
      <c r="H51" s="64">
        <v>86435061.74000001</v>
      </c>
      <c r="I51" s="64">
        <f t="shared" si="13"/>
        <v>21608765.440000001</v>
      </c>
      <c r="J51" s="64">
        <f t="shared" si="3"/>
        <v>21608765.440000001</v>
      </c>
      <c r="K51" s="64">
        <f t="shared" si="4"/>
        <v>21608765.440000001</v>
      </c>
      <c r="L51" s="64">
        <f t="shared" si="14"/>
        <v>21608765.420000013</v>
      </c>
      <c r="M51" s="112">
        <f t="shared" si="15"/>
        <v>38122147.490000002</v>
      </c>
      <c r="N51" s="112">
        <f t="shared" si="7"/>
        <v>9530536.8699999992</v>
      </c>
      <c r="O51" s="112">
        <f t="shared" si="8"/>
        <v>9530536.8699999992</v>
      </c>
      <c r="P51" s="112">
        <f t="shared" si="9"/>
        <v>9530536.8699999992</v>
      </c>
      <c r="Q51" s="112">
        <f t="shared" si="10"/>
        <v>9530536.8800000083</v>
      </c>
      <c r="R51" s="112">
        <f t="shared" si="11"/>
        <v>48312914.250000015</v>
      </c>
      <c r="S51" s="112">
        <f t="shared" si="16"/>
        <v>12078228.570000002</v>
      </c>
      <c r="T51" s="112">
        <f t="shared" si="16"/>
        <v>12078228.570000002</v>
      </c>
      <c r="U51" s="112">
        <f t="shared" si="16"/>
        <v>12078228.570000002</v>
      </c>
      <c r="V51" s="112">
        <f t="shared" si="16"/>
        <v>12078228.540000005</v>
      </c>
    </row>
    <row r="52" spans="1:22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0"/>
        <v>0.85633633633633632</v>
      </c>
      <c r="F52" s="71">
        <f t="shared" si="1"/>
        <v>0.14366366366366368</v>
      </c>
      <c r="G52" s="11">
        <v>8679</v>
      </c>
      <c r="H52" s="64">
        <v>1761458.6099999973</v>
      </c>
      <c r="I52" s="64">
        <f t="shared" si="13"/>
        <v>440364.65</v>
      </c>
      <c r="J52" s="64">
        <f t="shared" si="3"/>
        <v>440364.65</v>
      </c>
      <c r="K52" s="64">
        <f t="shared" si="4"/>
        <v>440364.65</v>
      </c>
      <c r="L52" s="64">
        <f t="shared" si="14"/>
        <v>440364.65999999712</v>
      </c>
      <c r="M52" s="112">
        <f t="shared" si="15"/>
        <v>1508401.01</v>
      </c>
      <c r="N52" s="112">
        <f t="shared" si="7"/>
        <v>377100.25</v>
      </c>
      <c r="O52" s="112">
        <f t="shared" si="8"/>
        <v>377100.25</v>
      </c>
      <c r="P52" s="112">
        <f t="shared" si="9"/>
        <v>377100.25</v>
      </c>
      <c r="Q52" s="112">
        <f t="shared" si="10"/>
        <v>377100.26</v>
      </c>
      <c r="R52" s="112">
        <f t="shared" si="11"/>
        <v>253057.59999999718</v>
      </c>
      <c r="S52" s="112">
        <f t="shared" si="16"/>
        <v>63264.400000000023</v>
      </c>
      <c r="T52" s="112">
        <f t="shared" si="16"/>
        <v>63264.400000000023</v>
      </c>
      <c r="U52" s="112">
        <f t="shared" si="16"/>
        <v>63264.400000000023</v>
      </c>
      <c r="V52" s="112">
        <f t="shared" si="16"/>
        <v>63264.399999997113</v>
      </c>
    </row>
    <row r="53" spans="1:22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0"/>
        <v>0.53672975122006972</v>
      </c>
      <c r="F53" s="71">
        <f t="shared" si="1"/>
        <v>0.46327024877993028</v>
      </c>
      <c r="G53" s="11"/>
      <c r="H53" s="64">
        <v>666969.08000000007</v>
      </c>
      <c r="I53" s="64">
        <f t="shared" si="13"/>
        <v>166742.26999999999</v>
      </c>
      <c r="J53" s="64">
        <f t="shared" si="3"/>
        <v>166742.26999999999</v>
      </c>
      <c r="K53" s="64">
        <f t="shared" si="4"/>
        <v>166742.26999999999</v>
      </c>
      <c r="L53" s="64">
        <f t="shared" si="14"/>
        <v>166742.27000000005</v>
      </c>
      <c r="M53" s="112">
        <f t="shared" si="15"/>
        <v>357982.15</v>
      </c>
      <c r="N53" s="112">
        <f t="shared" si="7"/>
        <v>89495.54</v>
      </c>
      <c r="O53" s="112">
        <f t="shared" si="8"/>
        <v>89495.54</v>
      </c>
      <c r="P53" s="112">
        <f t="shared" si="9"/>
        <v>89495.54</v>
      </c>
      <c r="Q53" s="112">
        <f t="shared" si="10"/>
        <v>89495.530000000072</v>
      </c>
      <c r="R53" s="112">
        <f t="shared" si="11"/>
        <v>308986.93</v>
      </c>
      <c r="S53" s="112">
        <f t="shared" si="16"/>
        <v>77246.73</v>
      </c>
      <c r="T53" s="112">
        <f t="shared" si="16"/>
        <v>77246.73</v>
      </c>
      <c r="U53" s="112">
        <f t="shared" si="16"/>
        <v>77246.73</v>
      </c>
      <c r="V53" s="112">
        <f t="shared" si="16"/>
        <v>77246.739999999976</v>
      </c>
    </row>
    <row r="54" spans="1:22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0"/>
        <v>0.53672975122006972</v>
      </c>
      <c r="F54" s="71">
        <f t="shared" si="1"/>
        <v>0.46327024877993028</v>
      </c>
      <c r="G54" s="11"/>
      <c r="H54" s="64">
        <v>1148966.4000000004</v>
      </c>
      <c r="I54" s="64">
        <f t="shared" si="13"/>
        <v>287241.59999999998</v>
      </c>
      <c r="J54" s="64">
        <f t="shared" si="3"/>
        <v>287241.59999999998</v>
      </c>
      <c r="K54" s="64">
        <f t="shared" si="4"/>
        <v>287241.59999999998</v>
      </c>
      <c r="L54" s="64">
        <f t="shared" si="14"/>
        <v>287241.60000000044</v>
      </c>
      <c r="M54" s="112">
        <f t="shared" si="15"/>
        <v>616684.44999999995</v>
      </c>
      <c r="N54" s="112">
        <f t="shared" si="7"/>
        <v>154171.10999999999</v>
      </c>
      <c r="O54" s="112">
        <f t="shared" si="8"/>
        <v>154171.10999999999</v>
      </c>
      <c r="P54" s="112">
        <f t="shared" si="9"/>
        <v>154171.10999999999</v>
      </c>
      <c r="Q54" s="112">
        <f t="shared" si="10"/>
        <v>154171.12</v>
      </c>
      <c r="R54" s="112">
        <f t="shared" si="11"/>
        <v>532281.95000000042</v>
      </c>
      <c r="S54" s="112">
        <f t="shared" si="16"/>
        <v>133070.49</v>
      </c>
      <c r="T54" s="112">
        <f t="shared" si="16"/>
        <v>133070.49</v>
      </c>
      <c r="U54" s="112">
        <f t="shared" si="16"/>
        <v>133070.49</v>
      </c>
      <c r="V54" s="112">
        <f t="shared" si="16"/>
        <v>133070.48000000045</v>
      </c>
    </row>
    <row r="55" spans="1:22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0"/>
        <v>0.53672975122006972</v>
      </c>
      <c r="F55" s="71">
        <f t="shared" si="1"/>
        <v>0.46327024877993028</v>
      </c>
      <c r="G55" s="11"/>
      <c r="H55" s="64">
        <v>2618675</v>
      </c>
      <c r="I55" s="64">
        <f>$H$55/'3.Амбулаторная помощь (проф)'!$H$55*'3.Амбулаторная помощь (проф)'!I55</f>
        <v>1492644.75</v>
      </c>
      <c r="J55" s="64">
        <f>$H$55/'3.Амбулаторная помощь (проф)'!$H$55*'3.Амбулаторная помощь (проф)'!J55</f>
        <v>654668.75</v>
      </c>
      <c r="K55" s="64">
        <f>$H$55/'3.Амбулаторная помощь (проф)'!$H$55*'3.Амбулаторная помощь (проф)'!K55</f>
        <v>235680.75</v>
      </c>
      <c r="L55" s="64">
        <f t="shared" si="14"/>
        <v>235680.75</v>
      </c>
      <c r="M55" s="112">
        <f>ROUND(H55*$E$55,2)</f>
        <v>1405520.78</v>
      </c>
      <c r="N55" s="112">
        <f t="shared" ref="N55:P55" si="18">ROUND(I55*$E$55,2)</f>
        <v>801146.85</v>
      </c>
      <c r="O55" s="112">
        <f t="shared" si="18"/>
        <v>351380.2</v>
      </c>
      <c r="P55" s="112">
        <f t="shared" si="18"/>
        <v>126496.87</v>
      </c>
      <c r="Q55" s="112">
        <f t="shared" si="10"/>
        <v>126496.86000000004</v>
      </c>
      <c r="R55" s="112">
        <f t="shared" si="11"/>
        <v>1213154.22</v>
      </c>
      <c r="S55" s="112">
        <f t="shared" si="16"/>
        <v>691497.9</v>
      </c>
      <c r="T55" s="112">
        <f t="shared" si="16"/>
        <v>303288.55</v>
      </c>
      <c r="U55" s="112">
        <f t="shared" si="16"/>
        <v>109183.88</v>
      </c>
      <c r="V55" s="112">
        <f t="shared" si="16"/>
        <v>109183.88999999996</v>
      </c>
    </row>
    <row r="56" spans="1:22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0"/>
        <v>0.53672975122006972</v>
      </c>
      <c r="F56" s="71">
        <f t="shared" si="1"/>
        <v>0.46327024877993028</v>
      </c>
      <c r="G56" s="11"/>
      <c r="H56" s="64">
        <v>9.3132257461547852E-10</v>
      </c>
      <c r="I56" s="64">
        <f t="shared" si="13"/>
        <v>0</v>
      </c>
      <c r="J56" s="64">
        <f t="shared" si="3"/>
        <v>0</v>
      </c>
      <c r="K56" s="64">
        <f t="shared" si="4"/>
        <v>0</v>
      </c>
      <c r="L56" s="64">
        <f t="shared" si="14"/>
        <v>9.3132257461547852E-10</v>
      </c>
      <c r="M56" s="112">
        <f t="shared" si="15"/>
        <v>0</v>
      </c>
      <c r="N56" s="112">
        <f t="shared" si="7"/>
        <v>0</v>
      </c>
      <c r="O56" s="112">
        <f t="shared" si="8"/>
        <v>0</v>
      </c>
      <c r="P56" s="112">
        <f t="shared" si="9"/>
        <v>0</v>
      </c>
      <c r="Q56" s="112">
        <f t="shared" si="10"/>
        <v>0</v>
      </c>
      <c r="R56" s="112">
        <f t="shared" si="11"/>
        <v>9.3132257461547852E-10</v>
      </c>
      <c r="S56" s="112">
        <f t="shared" si="16"/>
        <v>0</v>
      </c>
      <c r="T56" s="112">
        <f t="shared" si="16"/>
        <v>0</v>
      </c>
      <c r="U56" s="112">
        <f t="shared" si="16"/>
        <v>0</v>
      </c>
      <c r="V56" s="112">
        <f t="shared" si="16"/>
        <v>9.3132257461547852E-10</v>
      </c>
    </row>
    <row r="57" spans="1:22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0"/>
        <v>0.53672975122006972</v>
      </c>
      <c r="F57" s="71">
        <f t="shared" si="1"/>
        <v>0.46327024877993028</v>
      </c>
      <c r="G57" s="11"/>
      <c r="H57" s="64">
        <v>0</v>
      </c>
      <c r="I57" s="64">
        <f t="shared" si="13"/>
        <v>0</v>
      </c>
      <c r="J57" s="64">
        <f t="shared" si="3"/>
        <v>0</v>
      </c>
      <c r="K57" s="64">
        <f t="shared" si="4"/>
        <v>0</v>
      </c>
      <c r="L57" s="64">
        <f t="shared" si="14"/>
        <v>0</v>
      </c>
      <c r="M57" s="112">
        <f t="shared" si="15"/>
        <v>0</v>
      </c>
      <c r="N57" s="112">
        <f t="shared" si="7"/>
        <v>0</v>
      </c>
      <c r="O57" s="112">
        <f t="shared" si="8"/>
        <v>0</v>
      </c>
      <c r="P57" s="112">
        <f t="shared" si="9"/>
        <v>0</v>
      </c>
      <c r="Q57" s="112">
        <f t="shared" si="10"/>
        <v>0</v>
      </c>
      <c r="R57" s="112">
        <f t="shared" si="11"/>
        <v>0</v>
      </c>
      <c r="S57" s="112">
        <f t="shared" si="16"/>
        <v>0</v>
      </c>
      <c r="T57" s="112">
        <f t="shared" si="16"/>
        <v>0</v>
      </c>
      <c r="U57" s="112">
        <f t="shared" si="16"/>
        <v>0</v>
      </c>
      <c r="V57" s="112">
        <f t="shared" si="16"/>
        <v>0</v>
      </c>
    </row>
    <row r="58" spans="1:22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0"/>
        <v>0.53672975122006972</v>
      </c>
      <c r="F58" s="71">
        <f t="shared" si="1"/>
        <v>0.46327024877993028</v>
      </c>
      <c r="G58" s="11"/>
      <c r="H58" s="64">
        <v>0</v>
      </c>
      <c r="I58" s="64">
        <f t="shared" si="13"/>
        <v>0</v>
      </c>
      <c r="J58" s="64">
        <f t="shared" si="3"/>
        <v>0</v>
      </c>
      <c r="K58" s="64">
        <f t="shared" si="4"/>
        <v>0</v>
      </c>
      <c r="L58" s="64">
        <f t="shared" si="14"/>
        <v>0</v>
      </c>
      <c r="M58" s="112">
        <f t="shared" si="15"/>
        <v>0</v>
      </c>
      <c r="N58" s="112">
        <f t="shared" si="7"/>
        <v>0</v>
      </c>
      <c r="O58" s="112">
        <f t="shared" si="8"/>
        <v>0</v>
      </c>
      <c r="P58" s="112">
        <f t="shared" si="9"/>
        <v>0</v>
      </c>
      <c r="Q58" s="112">
        <f t="shared" si="10"/>
        <v>0</v>
      </c>
      <c r="R58" s="112">
        <f t="shared" si="11"/>
        <v>0</v>
      </c>
      <c r="S58" s="112">
        <f t="shared" si="16"/>
        <v>0</v>
      </c>
      <c r="T58" s="112">
        <f t="shared" si="16"/>
        <v>0</v>
      </c>
      <c r="U58" s="112">
        <f t="shared" si="16"/>
        <v>0</v>
      </c>
      <c r="V58" s="112">
        <f t="shared" si="16"/>
        <v>0</v>
      </c>
    </row>
    <row r="59" spans="1:22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0"/>
        <v>0.53672975122006972</v>
      </c>
      <c r="F59" s="71">
        <f t="shared" si="1"/>
        <v>0.46327024877993028</v>
      </c>
      <c r="G59" s="11"/>
      <c r="H59" s="64">
        <v>0</v>
      </c>
      <c r="I59" s="64">
        <f t="shared" si="13"/>
        <v>0</v>
      </c>
      <c r="J59" s="64">
        <f t="shared" si="3"/>
        <v>0</v>
      </c>
      <c r="K59" s="64">
        <f t="shared" si="4"/>
        <v>0</v>
      </c>
      <c r="L59" s="64">
        <f t="shared" si="14"/>
        <v>0</v>
      </c>
      <c r="M59" s="112">
        <f t="shared" si="15"/>
        <v>0</v>
      </c>
      <c r="N59" s="112">
        <f t="shared" si="7"/>
        <v>0</v>
      </c>
      <c r="O59" s="112">
        <f t="shared" si="8"/>
        <v>0</v>
      </c>
      <c r="P59" s="112">
        <f t="shared" si="9"/>
        <v>0</v>
      </c>
      <c r="Q59" s="112">
        <f t="shared" si="10"/>
        <v>0</v>
      </c>
      <c r="R59" s="112">
        <f t="shared" si="11"/>
        <v>0</v>
      </c>
      <c r="S59" s="112">
        <f t="shared" si="16"/>
        <v>0</v>
      </c>
      <c r="T59" s="112">
        <f t="shared" si="16"/>
        <v>0</v>
      </c>
      <c r="U59" s="112">
        <f t="shared" si="16"/>
        <v>0</v>
      </c>
      <c r="V59" s="112">
        <f t="shared" si="16"/>
        <v>0</v>
      </c>
    </row>
    <row r="60" spans="1:22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0"/>
        <v>0.53672975122006972</v>
      </c>
      <c r="F60" s="71">
        <f t="shared" si="1"/>
        <v>0.46327024877993028</v>
      </c>
      <c r="G60" s="121"/>
      <c r="H60" s="64">
        <v>0</v>
      </c>
      <c r="I60" s="64">
        <f t="shared" si="13"/>
        <v>0</v>
      </c>
      <c r="J60" s="64">
        <f t="shared" si="3"/>
        <v>0</v>
      </c>
      <c r="K60" s="64">
        <f t="shared" si="4"/>
        <v>0</v>
      </c>
      <c r="L60" s="64">
        <f t="shared" si="14"/>
        <v>0</v>
      </c>
      <c r="M60" s="112">
        <f t="shared" si="15"/>
        <v>0</v>
      </c>
      <c r="N60" s="112">
        <f t="shared" si="7"/>
        <v>0</v>
      </c>
      <c r="O60" s="112">
        <f t="shared" si="8"/>
        <v>0</v>
      </c>
      <c r="P60" s="112">
        <f t="shared" si="9"/>
        <v>0</v>
      </c>
      <c r="Q60" s="112">
        <f t="shared" si="10"/>
        <v>0</v>
      </c>
      <c r="R60" s="112">
        <f t="shared" si="11"/>
        <v>0</v>
      </c>
      <c r="S60" s="112">
        <f t="shared" si="16"/>
        <v>0</v>
      </c>
      <c r="T60" s="112">
        <f t="shared" si="16"/>
        <v>0</v>
      </c>
      <c r="U60" s="112">
        <f t="shared" si="16"/>
        <v>0</v>
      </c>
      <c r="V60" s="112">
        <f t="shared" si="16"/>
        <v>0</v>
      </c>
    </row>
    <row r="61" spans="1:22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0"/>
        <v>0.53672975122006972</v>
      </c>
      <c r="F61" s="71">
        <f t="shared" si="1"/>
        <v>0.46327024877993028</v>
      </c>
      <c r="G61" s="11"/>
      <c r="H61" s="64">
        <v>-2.3283064365386963E-10</v>
      </c>
      <c r="I61" s="64">
        <f t="shared" si="13"/>
        <v>0</v>
      </c>
      <c r="J61" s="64">
        <f t="shared" si="3"/>
        <v>0</v>
      </c>
      <c r="K61" s="64">
        <f t="shared" si="4"/>
        <v>0</v>
      </c>
      <c r="L61" s="64">
        <f t="shared" si="14"/>
        <v>-2.3283064365386963E-10</v>
      </c>
      <c r="M61" s="112">
        <f t="shared" si="15"/>
        <v>0</v>
      </c>
      <c r="N61" s="112">
        <f t="shared" si="7"/>
        <v>0</v>
      </c>
      <c r="O61" s="112">
        <f t="shared" si="8"/>
        <v>0</v>
      </c>
      <c r="P61" s="112">
        <f t="shared" si="9"/>
        <v>0</v>
      </c>
      <c r="Q61" s="112">
        <f t="shared" si="10"/>
        <v>0</v>
      </c>
      <c r="R61" s="112">
        <f t="shared" si="11"/>
        <v>-2.3283064365386963E-10</v>
      </c>
      <c r="S61" s="112">
        <f t="shared" si="16"/>
        <v>0</v>
      </c>
      <c r="T61" s="112">
        <f t="shared" si="16"/>
        <v>0</v>
      </c>
      <c r="U61" s="112">
        <f t="shared" si="16"/>
        <v>0</v>
      </c>
      <c r="V61" s="112">
        <f t="shared" si="16"/>
        <v>-2.3283064365386963E-10</v>
      </c>
    </row>
    <row r="62" spans="1:22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0"/>
        <v>0.53672975122006972</v>
      </c>
      <c r="F62" s="71">
        <f t="shared" si="1"/>
        <v>0.46327024877993028</v>
      </c>
      <c r="G62" s="121"/>
      <c r="H62" s="64">
        <v>0</v>
      </c>
      <c r="I62" s="64">
        <f t="shared" si="13"/>
        <v>0</v>
      </c>
      <c r="J62" s="64">
        <f t="shared" si="3"/>
        <v>0</v>
      </c>
      <c r="K62" s="64">
        <f t="shared" si="4"/>
        <v>0</v>
      </c>
      <c r="L62" s="64">
        <f t="shared" si="14"/>
        <v>0</v>
      </c>
      <c r="M62" s="112">
        <f t="shared" si="15"/>
        <v>0</v>
      </c>
      <c r="N62" s="112">
        <f t="shared" si="7"/>
        <v>0</v>
      </c>
      <c r="O62" s="112">
        <f t="shared" si="8"/>
        <v>0</v>
      </c>
      <c r="P62" s="112">
        <f t="shared" si="9"/>
        <v>0</v>
      </c>
      <c r="Q62" s="112">
        <f t="shared" si="10"/>
        <v>0</v>
      </c>
      <c r="R62" s="112">
        <f t="shared" si="11"/>
        <v>0</v>
      </c>
      <c r="S62" s="112">
        <f t="shared" si="16"/>
        <v>0</v>
      </c>
      <c r="T62" s="112">
        <f t="shared" si="16"/>
        <v>0</v>
      </c>
      <c r="U62" s="112">
        <f t="shared" si="16"/>
        <v>0</v>
      </c>
      <c r="V62" s="112">
        <f t="shared" si="16"/>
        <v>0</v>
      </c>
    </row>
    <row r="63" spans="1:22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0"/>
        <v>0.53672975122006972</v>
      </c>
      <c r="F63" s="71">
        <f t="shared" si="1"/>
        <v>0.46327024877993028</v>
      </c>
      <c r="G63" s="12"/>
      <c r="H63" s="64">
        <v>919954.96</v>
      </c>
      <c r="I63" s="64">
        <f t="shared" si="13"/>
        <v>229988.74</v>
      </c>
      <c r="J63" s="64">
        <f t="shared" si="3"/>
        <v>229988.74</v>
      </c>
      <c r="K63" s="64">
        <f t="shared" si="4"/>
        <v>229988.74</v>
      </c>
      <c r="L63" s="64">
        <f t="shared" si="14"/>
        <v>229988.74</v>
      </c>
      <c r="M63" s="112">
        <f t="shared" si="15"/>
        <v>493767.2</v>
      </c>
      <c r="N63" s="112">
        <f t="shared" si="7"/>
        <v>123441.8</v>
      </c>
      <c r="O63" s="112">
        <f t="shared" si="8"/>
        <v>123441.8</v>
      </c>
      <c r="P63" s="112">
        <f t="shared" si="9"/>
        <v>123441.8</v>
      </c>
      <c r="Q63" s="112">
        <f t="shared" si="10"/>
        <v>123441.80000000003</v>
      </c>
      <c r="R63" s="112">
        <f t="shared" si="11"/>
        <v>426187.75999999989</v>
      </c>
      <c r="S63" s="112">
        <f t="shared" si="16"/>
        <v>106546.93999999999</v>
      </c>
      <c r="T63" s="112">
        <f t="shared" si="16"/>
        <v>106546.93999999999</v>
      </c>
      <c r="U63" s="112">
        <f t="shared" si="16"/>
        <v>106546.93999999999</v>
      </c>
      <c r="V63" s="112">
        <f t="shared" si="16"/>
        <v>106546.93999999996</v>
      </c>
    </row>
    <row r="64" spans="1:22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0"/>
        <v>0.53672975122006972</v>
      </c>
      <c r="F64" s="71">
        <f t="shared" si="1"/>
        <v>0.46327024877993028</v>
      </c>
      <c r="G64" s="12"/>
      <c r="H64" s="64">
        <v>133071.75</v>
      </c>
      <c r="I64" s="64">
        <f t="shared" si="13"/>
        <v>33267.94</v>
      </c>
      <c r="J64" s="64">
        <f t="shared" si="3"/>
        <v>33267.94</v>
      </c>
      <c r="K64" s="64">
        <f t="shared" si="4"/>
        <v>33267.94</v>
      </c>
      <c r="L64" s="64">
        <f t="shared" si="14"/>
        <v>33267.929999999993</v>
      </c>
      <c r="M64" s="112">
        <f t="shared" si="15"/>
        <v>71423.570000000007</v>
      </c>
      <c r="N64" s="112">
        <f t="shared" si="7"/>
        <v>17855.89</v>
      </c>
      <c r="O64" s="112">
        <f t="shared" si="8"/>
        <v>17855.89</v>
      </c>
      <c r="P64" s="112">
        <f t="shared" si="9"/>
        <v>17855.89</v>
      </c>
      <c r="Q64" s="112">
        <f t="shared" si="10"/>
        <v>17855.900000000009</v>
      </c>
      <c r="R64" s="112">
        <f t="shared" si="11"/>
        <v>61648.179999999993</v>
      </c>
      <c r="S64" s="112">
        <f t="shared" si="16"/>
        <v>15412.050000000003</v>
      </c>
      <c r="T64" s="112">
        <f t="shared" si="16"/>
        <v>15412.050000000003</v>
      </c>
      <c r="U64" s="112">
        <f t="shared" si="16"/>
        <v>15412.050000000003</v>
      </c>
      <c r="V64" s="112">
        <f t="shared" si="16"/>
        <v>15412.029999999984</v>
      </c>
    </row>
    <row r="65" spans="1:22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0"/>
        <v>0.53672975122006972</v>
      </c>
      <c r="F65" s="71">
        <f t="shared" si="1"/>
        <v>0.46327024877993028</v>
      </c>
      <c r="G65" s="12"/>
      <c r="H65" s="64">
        <v>0</v>
      </c>
      <c r="I65" s="64">
        <f t="shared" si="13"/>
        <v>0</v>
      </c>
      <c r="J65" s="64">
        <f t="shared" si="3"/>
        <v>0</v>
      </c>
      <c r="K65" s="64">
        <f t="shared" si="4"/>
        <v>0</v>
      </c>
      <c r="L65" s="64">
        <f t="shared" si="14"/>
        <v>0</v>
      </c>
      <c r="M65" s="112">
        <f t="shared" si="15"/>
        <v>0</v>
      </c>
      <c r="N65" s="112">
        <f t="shared" si="7"/>
        <v>0</v>
      </c>
      <c r="O65" s="112">
        <f t="shared" si="8"/>
        <v>0</v>
      </c>
      <c r="P65" s="112">
        <f t="shared" si="9"/>
        <v>0</v>
      </c>
      <c r="Q65" s="112">
        <f t="shared" si="10"/>
        <v>0</v>
      </c>
      <c r="R65" s="112">
        <f t="shared" si="11"/>
        <v>0</v>
      </c>
      <c r="S65" s="112">
        <f t="shared" si="16"/>
        <v>0</v>
      </c>
      <c r="T65" s="112">
        <f t="shared" si="16"/>
        <v>0</v>
      </c>
      <c r="U65" s="112">
        <f t="shared" si="16"/>
        <v>0</v>
      </c>
      <c r="V65" s="112">
        <f t="shared" si="16"/>
        <v>0</v>
      </c>
    </row>
    <row r="66" spans="1:22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0"/>
        <v>0.53672975122006972</v>
      </c>
      <c r="F66" s="71">
        <f t="shared" si="1"/>
        <v>0.46327024877993028</v>
      </c>
      <c r="G66" s="10"/>
      <c r="H66" s="64">
        <v>495382</v>
      </c>
      <c r="I66" s="64">
        <f t="shared" si="13"/>
        <v>123845.5</v>
      </c>
      <c r="J66" s="64">
        <f t="shared" si="3"/>
        <v>123845.5</v>
      </c>
      <c r="K66" s="64">
        <f t="shared" si="4"/>
        <v>123845.5</v>
      </c>
      <c r="L66" s="64">
        <f t="shared" si="14"/>
        <v>123845.5</v>
      </c>
      <c r="M66" s="112">
        <f t="shared" si="15"/>
        <v>265886.26</v>
      </c>
      <c r="N66" s="112">
        <f t="shared" si="7"/>
        <v>66471.570000000007</v>
      </c>
      <c r="O66" s="112">
        <f t="shared" si="8"/>
        <v>66471.570000000007</v>
      </c>
      <c r="P66" s="112">
        <f t="shared" si="9"/>
        <v>66471.570000000007</v>
      </c>
      <c r="Q66" s="112">
        <f t="shared" si="10"/>
        <v>66471.549999999988</v>
      </c>
      <c r="R66" s="112">
        <f t="shared" si="11"/>
        <v>229495.74</v>
      </c>
      <c r="S66" s="112">
        <f t="shared" si="16"/>
        <v>57373.929999999993</v>
      </c>
      <c r="T66" s="112">
        <f t="shared" si="16"/>
        <v>57373.929999999993</v>
      </c>
      <c r="U66" s="112">
        <f t="shared" si="16"/>
        <v>57373.929999999993</v>
      </c>
      <c r="V66" s="112">
        <f t="shared" si="16"/>
        <v>57373.950000000012</v>
      </c>
    </row>
    <row r="67" spans="1:22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0"/>
        <v>0.53672975122006972</v>
      </c>
      <c r="F67" s="71">
        <f t="shared" si="1"/>
        <v>0.46327024877993028</v>
      </c>
      <c r="G67" s="12"/>
      <c r="H67" s="64">
        <v>0</v>
      </c>
      <c r="I67" s="64">
        <f t="shared" si="13"/>
        <v>0</v>
      </c>
      <c r="J67" s="64">
        <f t="shared" si="3"/>
        <v>0</v>
      </c>
      <c r="K67" s="64">
        <f t="shared" si="4"/>
        <v>0</v>
      </c>
      <c r="L67" s="64">
        <f t="shared" si="14"/>
        <v>0</v>
      </c>
      <c r="M67" s="112">
        <f t="shared" si="15"/>
        <v>0</v>
      </c>
      <c r="N67" s="112">
        <f t="shared" si="7"/>
        <v>0</v>
      </c>
      <c r="O67" s="112">
        <f t="shared" si="8"/>
        <v>0</v>
      </c>
      <c r="P67" s="112">
        <f t="shared" si="9"/>
        <v>0</v>
      </c>
      <c r="Q67" s="112">
        <f t="shared" si="10"/>
        <v>0</v>
      </c>
      <c r="R67" s="112">
        <f t="shared" si="11"/>
        <v>0</v>
      </c>
      <c r="S67" s="112">
        <f t="shared" si="16"/>
        <v>0</v>
      </c>
      <c r="T67" s="112">
        <f t="shared" si="16"/>
        <v>0</v>
      </c>
      <c r="U67" s="112">
        <f t="shared" si="16"/>
        <v>0</v>
      </c>
      <c r="V67" s="112">
        <f t="shared" si="16"/>
        <v>0</v>
      </c>
    </row>
    <row r="68" spans="1:22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0"/>
        <v>0.53672975122006972</v>
      </c>
      <c r="F68" s="71">
        <f t="shared" si="1"/>
        <v>0.46327024877993028</v>
      </c>
      <c r="G68" s="12"/>
      <c r="H68" s="64">
        <v>0</v>
      </c>
      <c r="I68" s="64">
        <f t="shared" si="13"/>
        <v>0</v>
      </c>
      <c r="J68" s="64">
        <f t="shared" si="3"/>
        <v>0</v>
      </c>
      <c r="K68" s="64">
        <f t="shared" si="4"/>
        <v>0</v>
      </c>
      <c r="L68" s="64">
        <f t="shared" si="14"/>
        <v>0</v>
      </c>
      <c r="M68" s="112">
        <f t="shared" si="15"/>
        <v>0</v>
      </c>
      <c r="N68" s="112">
        <f t="shared" si="7"/>
        <v>0</v>
      </c>
      <c r="O68" s="112">
        <f t="shared" si="8"/>
        <v>0</v>
      </c>
      <c r="P68" s="112">
        <f t="shared" si="9"/>
        <v>0</v>
      </c>
      <c r="Q68" s="112">
        <f t="shared" si="10"/>
        <v>0</v>
      </c>
      <c r="R68" s="112">
        <f t="shared" si="11"/>
        <v>0</v>
      </c>
      <c r="S68" s="112">
        <f t="shared" si="16"/>
        <v>0</v>
      </c>
      <c r="T68" s="112">
        <f t="shared" si="16"/>
        <v>0</v>
      </c>
      <c r="U68" s="112">
        <f t="shared" si="16"/>
        <v>0</v>
      </c>
      <c r="V68" s="112">
        <f t="shared" si="16"/>
        <v>0</v>
      </c>
    </row>
    <row r="69" spans="1:22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0"/>
        <v>0.53672975122006972</v>
      </c>
      <c r="F69" s="71">
        <f t="shared" si="1"/>
        <v>0.46327024877993028</v>
      </c>
      <c r="G69" s="12"/>
      <c r="H69" s="64">
        <v>24577.800000000003</v>
      </c>
      <c r="I69" s="64">
        <f t="shared" si="13"/>
        <v>6144.45</v>
      </c>
      <c r="J69" s="64">
        <f t="shared" si="3"/>
        <v>6144.45</v>
      </c>
      <c r="K69" s="64">
        <f t="shared" si="4"/>
        <v>6144.45</v>
      </c>
      <c r="L69" s="64">
        <f t="shared" si="14"/>
        <v>6144.4500000000016</v>
      </c>
      <c r="M69" s="112">
        <f t="shared" si="15"/>
        <v>13191.64</v>
      </c>
      <c r="N69" s="112">
        <f t="shared" si="7"/>
        <v>3297.91</v>
      </c>
      <c r="O69" s="112">
        <f t="shared" si="8"/>
        <v>3297.91</v>
      </c>
      <c r="P69" s="112">
        <f t="shared" si="9"/>
        <v>3297.91</v>
      </c>
      <c r="Q69" s="112">
        <f t="shared" si="10"/>
        <v>3297.91</v>
      </c>
      <c r="R69" s="112">
        <f t="shared" si="11"/>
        <v>11386.16</v>
      </c>
      <c r="S69" s="112">
        <f t="shared" si="16"/>
        <v>2846.54</v>
      </c>
      <c r="T69" s="112">
        <f t="shared" si="16"/>
        <v>2846.54</v>
      </c>
      <c r="U69" s="112">
        <f t="shared" si="16"/>
        <v>2846.54</v>
      </c>
      <c r="V69" s="112">
        <f t="shared" si="16"/>
        <v>2846.5400000000018</v>
      </c>
    </row>
    <row r="70" spans="1:22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0"/>
        <v>0.53672975122006972</v>
      </c>
      <c r="F70" s="71">
        <f t="shared" si="1"/>
        <v>0.46327024877993028</v>
      </c>
      <c r="G70" s="12"/>
      <c r="H70" s="64">
        <v>9887100</v>
      </c>
      <c r="I70" s="64">
        <f t="shared" si="13"/>
        <v>2471775</v>
      </c>
      <c r="J70" s="64">
        <f t="shared" si="3"/>
        <v>2471775</v>
      </c>
      <c r="K70" s="64">
        <f t="shared" si="4"/>
        <v>2471775</v>
      </c>
      <c r="L70" s="64">
        <f t="shared" si="14"/>
        <v>2471775</v>
      </c>
      <c r="M70" s="112">
        <f t="shared" si="15"/>
        <v>5306700.72</v>
      </c>
      <c r="N70" s="112">
        <f t="shared" si="7"/>
        <v>1326675.18</v>
      </c>
      <c r="O70" s="112">
        <f t="shared" si="8"/>
        <v>1326675.18</v>
      </c>
      <c r="P70" s="112">
        <f t="shared" si="9"/>
        <v>1326675.18</v>
      </c>
      <c r="Q70" s="112">
        <f t="shared" si="10"/>
        <v>1326675.1800000004</v>
      </c>
      <c r="R70" s="112">
        <f t="shared" si="11"/>
        <v>4580399.2799999993</v>
      </c>
      <c r="S70" s="112">
        <f t="shared" si="16"/>
        <v>1145099.82</v>
      </c>
      <c r="T70" s="112">
        <f t="shared" si="16"/>
        <v>1145099.82</v>
      </c>
      <c r="U70" s="112">
        <f t="shared" si="16"/>
        <v>1145099.82</v>
      </c>
      <c r="V70" s="112">
        <f t="shared" si="16"/>
        <v>1145099.8199999996</v>
      </c>
    </row>
    <row r="71" spans="1:22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4" si="19">C71/(C71+D71)</f>
        <v>0.53672975122006972</v>
      </c>
      <c r="F71" s="71">
        <f t="shared" ref="F71:F84" si="20">1-E71</f>
        <v>0.46327024877993028</v>
      </c>
      <c r="G71" s="12"/>
      <c r="H71" s="64">
        <v>0</v>
      </c>
      <c r="I71" s="64">
        <f t="shared" ref="I71:I84" si="21">ROUND(H71/4,2)</f>
        <v>0</v>
      </c>
      <c r="J71" s="64">
        <f t="shared" ref="J71:J84" si="22">I71</f>
        <v>0</v>
      </c>
      <c r="K71" s="64">
        <f t="shared" ref="K71:K84" si="23">I71</f>
        <v>0</v>
      </c>
      <c r="L71" s="64">
        <f t="shared" ref="L71:L84" si="24">H71-I71-J71-K71</f>
        <v>0</v>
      </c>
      <c r="M71" s="112">
        <f t="shared" ref="M71:M84" si="25">ROUND(H71*E71,2)</f>
        <v>0</v>
      </c>
      <c r="N71" s="112">
        <f t="shared" ref="N71:N84" si="26">ROUND(M71/4,2)</f>
        <v>0</v>
      </c>
      <c r="O71" s="112">
        <f t="shared" ref="O71:O84" si="27">N71</f>
        <v>0</v>
      </c>
      <c r="P71" s="112">
        <f t="shared" ref="P71:P84" si="28">N71</f>
        <v>0</v>
      </c>
      <c r="Q71" s="112">
        <f t="shared" ref="Q71:Q84" si="29">M71-N71-O71-P71</f>
        <v>0</v>
      </c>
      <c r="R71" s="112">
        <f t="shared" ref="R71:R86" si="30">S71+T71+U71+V71</f>
        <v>0</v>
      </c>
      <c r="S71" s="112">
        <f t="shared" ref="S71:V86" si="31">I71-N71</f>
        <v>0</v>
      </c>
      <c r="T71" s="112">
        <f t="shared" si="31"/>
        <v>0</v>
      </c>
      <c r="U71" s="112">
        <f t="shared" si="31"/>
        <v>0</v>
      </c>
      <c r="V71" s="112">
        <f t="shared" si="31"/>
        <v>0</v>
      </c>
    </row>
    <row r="72" spans="1:22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19"/>
        <v>0.53672975122006972</v>
      </c>
      <c r="F72" s="71">
        <f t="shared" si="20"/>
        <v>0.46327024877993028</v>
      </c>
      <c r="G72" s="12"/>
      <c r="H72" s="64">
        <v>351611</v>
      </c>
      <c r="I72" s="64">
        <f t="shared" si="21"/>
        <v>87902.75</v>
      </c>
      <c r="J72" s="64">
        <f t="shared" si="22"/>
        <v>87902.75</v>
      </c>
      <c r="K72" s="64">
        <f t="shared" si="23"/>
        <v>87902.75</v>
      </c>
      <c r="L72" s="64">
        <f t="shared" si="24"/>
        <v>87902.75</v>
      </c>
      <c r="M72" s="112">
        <f t="shared" si="25"/>
        <v>188720.08</v>
      </c>
      <c r="N72" s="112">
        <f t="shared" si="26"/>
        <v>47180.02</v>
      </c>
      <c r="O72" s="112">
        <f t="shared" si="27"/>
        <v>47180.02</v>
      </c>
      <c r="P72" s="112">
        <f t="shared" si="28"/>
        <v>47180.02</v>
      </c>
      <c r="Q72" s="112">
        <f t="shared" si="29"/>
        <v>47180.020000000011</v>
      </c>
      <c r="R72" s="112">
        <f t="shared" si="30"/>
        <v>162890.91999999998</v>
      </c>
      <c r="S72" s="112">
        <f t="shared" si="31"/>
        <v>40722.730000000003</v>
      </c>
      <c r="T72" s="112">
        <f t="shared" si="31"/>
        <v>40722.730000000003</v>
      </c>
      <c r="U72" s="112">
        <f t="shared" si="31"/>
        <v>40722.730000000003</v>
      </c>
      <c r="V72" s="112">
        <f t="shared" si="31"/>
        <v>40722.729999999989</v>
      </c>
    </row>
    <row r="73" spans="1:22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19"/>
        <v>0.53672975122006972</v>
      </c>
      <c r="F73" s="71">
        <f t="shared" si="20"/>
        <v>0.46327024877993028</v>
      </c>
      <c r="G73" s="12"/>
      <c r="H73" s="64">
        <v>0</v>
      </c>
      <c r="I73" s="64">
        <f t="shared" si="21"/>
        <v>0</v>
      </c>
      <c r="J73" s="64">
        <f t="shared" si="22"/>
        <v>0</v>
      </c>
      <c r="K73" s="64">
        <f t="shared" si="23"/>
        <v>0</v>
      </c>
      <c r="L73" s="64">
        <f t="shared" si="24"/>
        <v>0</v>
      </c>
      <c r="M73" s="112">
        <f t="shared" si="25"/>
        <v>0</v>
      </c>
      <c r="N73" s="112">
        <f t="shared" si="26"/>
        <v>0</v>
      </c>
      <c r="O73" s="112">
        <f t="shared" si="27"/>
        <v>0</v>
      </c>
      <c r="P73" s="112">
        <f t="shared" si="28"/>
        <v>0</v>
      </c>
      <c r="Q73" s="112">
        <f t="shared" si="29"/>
        <v>0</v>
      </c>
      <c r="R73" s="112">
        <f t="shared" si="30"/>
        <v>0</v>
      </c>
      <c r="S73" s="112">
        <f t="shared" si="31"/>
        <v>0</v>
      </c>
      <c r="T73" s="112">
        <f t="shared" si="31"/>
        <v>0</v>
      </c>
      <c r="U73" s="112">
        <f t="shared" si="31"/>
        <v>0</v>
      </c>
      <c r="V73" s="112">
        <f t="shared" si="31"/>
        <v>0</v>
      </c>
    </row>
    <row r="74" spans="1:22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19"/>
        <v>0.53672975122006972</v>
      </c>
      <c r="F74" s="71">
        <f t="shared" si="20"/>
        <v>0.46327024877993028</v>
      </c>
      <c r="G74" s="12"/>
      <c r="H74" s="64">
        <v>0</v>
      </c>
      <c r="I74" s="64">
        <f t="shared" si="21"/>
        <v>0</v>
      </c>
      <c r="J74" s="64">
        <f t="shared" si="22"/>
        <v>0</v>
      </c>
      <c r="K74" s="64">
        <f t="shared" si="23"/>
        <v>0</v>
      </c>
      <c r="L74" s="64">
        <f t="shared" si="24"/>
        <v>0</v>
      </c>
      <c r="M74" s="112">
        <f t="shared" si="25"/>
        <v>0</v>
      </c>
      <c r="N74" s="112">
        <f t="shared" si="26"/>
        <v>0</v>
      </c>
      <c r="O74" s="112">
        <f t="shared" si="27"/>
        <v>0</v>
      </c>
      <c r="P74" s="112">
        <f t="shared" si="28"/>
        <v>0</v>
      </c>
      <c r="Q74" s="112">
        <f t="shared" si="29"/>
        <v>0</v>
      </c>
      <c r="R74" s="112">
        <f t="shared" si="30"/>
        <v>0</v>
      </c>
      <c r="S74" s="112">
        <f t="shared" si="31"/>
        <v>0</v>
      </c>
      <c r="T74" s="112">
        <f t="shared" si="31"/>
        <v>0</v>
      </c>
      <c r="U74" s="112">
        <f t="shared" si="31"/>
        <v>0</v>
      </c>
      <c r="V74" s="112">
        <f t="shared" si="31"/>
        <v>0</v>
      </c>
    </row>
    <row r="75" spans="1:22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19"/>
        <v>0.53672975122006972</v>
      </c>
      <c r="F75" s="71">
        <f t="shared" si="20"/>
        <v>0.46327024877993028</v>
      </c>
      <c r="G75" s="12"/>
      <c r="H75" s="64">
        <v>297976</v>
      </c>
      <c r="I75" s="64">
        <f t="shared" si="21"/>
        <v>74494</v>
      </c>
      <c r="J75" s="64">
        <f t="shared" si="22"/>
        <v>74494</v>
      </c>
      <c r="K75" s="64">
        <f t="shared" si="23"/>
        <v>74494</v>
      </c>
      <c r="L75" s="64">
        <f t="shared" si="24"/>
        <v>74494</v>
      </c>
      <c r="M75" s="112">
        <f t="shared" si="25"/>
        <v>159932.57999999999</v>
      </c>
      <c r="N75" s="112">
        <f t="shared" si="26"/>
        <v>39983.15</v>
      </c>
      <c r="O75" s="112">
        <f t="shared" si="27"/>
        <v>39983.15</v>
      </c>
      <c r="P75" s="112">
        <f t="shared" si="28"/>
        <v>39983.15</v>
      </c>
      <c r="Q75" s="112">
        <f t="shared" si="29"/>
        <v>39983.129999999997</v>
      </c>
      <c r="R75" s="112">
        <f t="shared" si="30"/>
        <v>138043.41999999998</v>
      </c>
      <c r="S75" s="112">
        <f t="shared" si="31"/>
        <v>34510.85</v>
      </c>
      <c r="T75" s="112">
        <f t="shared" si="31"/>
        <v>34510.85</v>
      </c>
      <c r="U75" s="112">
        <f t="shared" si="31"/>
        <v>34510.85</v>
      </c>
      <c r="V75" s="112">
        <f t="shared" si="31"/>
        <v>34510.870000000003</v>
      </c>
    </row>
    <row r="76" spans="1:22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19"/>
        <v>0.53672975122006972</v>
      </c>
      <c r="F76" s="71">
        <f t="shared" si="20"/>
        <v>0.46327024877993028</v>
      </c>
      <c r="G76" s="12"/>
      <c r="H76" s="64">
        <v>0</v>
      </c>
      <c r="I76" s="64">
        <f t="shared" si="21"/>
        <v>0</v>
      </c>
      <c r="J76" s="64">
        <f t="shared" si="22"/>
        <v>0</v>
      </c>
      <c r="K76" s="64">
        <f t="shared" si="23"/>
        <v>0</v>
      </c>
      <c r="L76" s="64">
        <f t="shared" si="24"/>
        <v>0</v>
      </c>
      <c r="M76" s="112">
        <f t="shared" si="25"/>
        <v>0</v>
      </c>
      <c r="N76" s="112">
        <f t="shared" si="26"/>
        <v>0</v>
      </c>
      <c r="O76" s="112">
        <f t="shared" si="27"/>
        <v>0</v>
      </c>
      <c r="P76" s="112">
        <f t="shared" si="28"/>
        <v>0</v>
      </c>
      <c r="Q76" s="112">
        <f t="shared" si="29"/>
        <v>0</v>
      </c>
      <c r="R76" s="112">
        <f t="shared" si="30"/>
        <v>0</v>
      </c>
      <c r="S76" s="112">
        <f t="shared" si="31"/>
        <v>0</v>
      </c>
      <c r="T76" s="112">
        <f t="shared" si="31"/>
        <v>0</v>
      </c>
      <c r="U76" s="112">
        <f t="shared" si="31"/>
        <v>0</v>
      </c>
      <c r="V76" s="112">
        <f t="shared" si="31"/>
        <v>0</v>
      </c>
    </row>
    <row r="77" spans="1:22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19"/>
        <v>0.53672975122006972</v>
      </c>
      <c r="F77" s="71">
        <f t="shared" si="20"/>
        <v>0.46327024877993028</v>
      </c>
      <c r="G77" s="12"/>
      <c r="H77" s="64">
        <v>0</v>
      </c>
      <c r="I77" s="64">
        <f t="shared" si="21"/>
        <v>0</v>
      </c>
      <c r="J77" s="64">
        <f t="shared" si="22"/>
        <v>0</v>
      </c>
      <c r="K77" s="64">
        <f t="shared" si="23"/>
        <v>0</v>
      </c>
      <c r="L77" s="64">
        <f t="shared" si="24"/>
        <v>0</v>
      </c>
      <c r="M77" s="112">
        <f t="shared" si="25"/>
        <v>0</v>
      </c>
      <c r="N77" s="112">
        <f t="shared" si="26"/>
        <v>0</v>
      </c>
      <c r="O77" s="112">
        <f t="shared" si="27"/>
        <v>0</v>
      </c>
      <c r="P77" s="112">
        <f t="shared" si="28"/>
        <v>0</v>
      </c>
      <c r="Q77" s="112">
        <f t="shared" si="29"/>
        <v>0</v>
      </c>
      <c r="R77" s="112">
        <f t="shared" si="30"/>
        <v>0</v>
      </c>
      <c r="S77" s="112">
        <f t="shared" si="31"/>
        <v>0</v>
      </c>
      <c r="T77" s="112">
        <f t="shared" si="31"/>
        <v>0</v>
      </c>
      <c r="U77" s="112">
        <f t="shared" si="31"/>
        <v>0</v>
      </c>
      <c r="V77" s="112">
        <f t="shared" si="31"/>
        <v>0</v>
      </c>
    </row>
    <row r="78" spans="1:22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19"/>
        <v>0.53672975122006972</v>
      </c>
      <c r="F78" s="71">
        <f t="shared" si="20"/>
        <v>0.46327024877993028</v>
      </c>
      <c r="G78" s="10"/>
      <c r="H78" s="64">
        <v>0</v>
      </c>
      <c r="I78" s="64">
        <f t="shared" si="21"/>
        <v>0</v>
      </c>
      <c r="J78" s="64">
        <f t="shared" si="22"/>
        <v>0</v>
      </c>
      <c r="K78" s="64">
        <f t="shared" si="23"/>
        <v>0</v>
      </c>
      <c r="L78" s="64">
        <f t="shared" si="24"/>
        <v>0</v>
      </c>
      <c r="M78" s="112">
        <f t="shared" si="25"/>
        <v>0</v>
      </c>
      <c r="N78" s="112">
        <f t="shared" si="26"/>
        <v>0</v>
      </c>
      <c r="O78" s="112">
        <f t="shared" si="27"/>
        <v>0</v>
      </c>
      <c r="P78" s="112">
        <f t="shared" si="28"/>
        <v>0</v>
      </c>
      <c r="Q78" s="112">
        <f t="shared" si="29"/>
        <v>0</v>
      </c>
      <c r="R78" s="112">
        <f t="shared" si="30"/>
        <v>0</v>
      </c>
      <c r="S78" s="112">
        <f t="shared" si="31"/>
        <v>0</v>
      </c>
      <c r="T78" s="112">
        <f t="shared" si="31"/>
        <v>0</v>
      </c>
      <c r="U78" s="112">
        <f t="shared" si="31"/>
        <v>0</v>
      </c>
      <c r="V78" s="112">
        <f t="shared" si="31"/>
        <v>0</v>
      </c>
    </row>
    <row r="79" spans="1:22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19"/>
        <v>0.53672975122006972</v>
      </c>
      <c r="F79" s="71">
        <f t="shared" si="20"/>
        <v>0.46327024877993028</v>
      </c>
      <c r="G79" s="12"/>
      <c r="H79" s="64">
        <v>0</v>
      </c>
      <c r="I79" s="64">
        <f t="shared" si="21"/>
        <v>0</v>
      </c>
      <c r="J79" s="64">
        <f t="shared" si="22"/>
        <v>0</v>
      </c>
      <c r="K79" s="64">
        <f t="shared" si="23"/>
        <v>0</v>
      </c>
      <c r="L79" s="64">
        <f t="shared" si="24"/>
        <v>0</v>
      </c>
      <c r="M79" s="112">
        <f t="shared" si="25"/>
        <v>0</v>
      </c>
      <c r="N79" s="112">
        <f t="shared" si="26"/>
        <v>0</v>
      </c>
      <c r="O79" s="112">
        <f t="shared" si="27"/>
        <v>0</v>
      </c>
      <c r="P79" s="112">
        <f t="shared" si="28"/>
        <v>0</v>
      </c>
      <c r="Q79" s="112">
        <f t="shared" si="29"/>
        <v>0</v>
      </c>
      <c r="R79" s="112">
        <f t="shared" si="30"/>
        <v>0</v>
      </c>
      <c r="S79" s="112">
        <f t="shared" si="31"/>
        <v>0</v>
      </c>
      <c r="T79" s="112">
        <f t="shared" si="31"/>
        <v>0</v>
      </c>
      <c r="U79" s="112">
        <f t="shared" si="31"/>
        <v>0</v>
      </c>
      <c r="V79" s="112">
        <f t="shared" si="31"/>
        <v>0</v>
      </c>
    </row>
    <row r="80" spans="1:22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19"/>
        <v>0.53672975122006972</v>
      </c>
      <c r="F80" s="71">
        <f t="shared" si="20"/>
        <v>0.46327024877993028</v>
      </c>
      <c r="G80" s="12"/>
      <c r="H80" s="64">
        <v>0</v>
      </c>
      <c r="I80" s="64">
        <f t="shared" si="21"/>
        <v>0</v>
      </c>
      <c r="J80" s="64">
        <f t="shared" si="22"/>
        <v>0</v>
      </c>
      <c r="K80" s="64">
        <f t="shared" si="23"/>
        <v>0</v>
      </c>
      <c r="L80" s="64">
        <f t="shared" si="24"/>
        <v>0</v>
      </c>
      <c r="M80" s="112">
        <f t="shared" si="25"/>
        <v>0</v>
      </c>
      <c r="N80" s="112">
        <f t="shared" si="26"/>
        <v>0</v>
      </c>
      <c r="O80" s="112">
        <f t="shared" si="27"/>
        <v>0</v>
      </c>
      <c r="P80" s="112">
        <f t="shared" si="28"/>
        <v>0</v>
      </c>
      <c r="Q80" s="112">
        <f t="shared" si="29"/>
        <v>0</v>
      </c>
      <c r="R80" s="112">
        <f t="shared" si="30"/>
        <v>0</v>
      </c>
      <c r="S80" s="112">
        <f t="shared" si="31"/>
        <v>0</v>
      </c>
      <c r="T80" s="112">
        <f t="shared" si="31"/>
        <v>0</v>
      </c>
      <c r="U80" s="112">
        <f t="shared" si="31"/>
        <v>0</v>
      </c>
      <c r="V80" s="112">
        <f t="shared" si="31"/>
        <v>0</v>
      </c>
    </row>
    <row r="81" spans="1:22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19"/>
        <v>0.53672975122006972</v>
      </c>
      <c r="F81" s="71">
        <f t="shared" si="20"/>
        <v>0.46327024877993028</v>
      </c>
      <c r="G81" s="12"/>
      <c r="H81" s="64">
        <v>0</v>
      </c>
      <c r="I81" s="64">
        <f t="shared" si="21"/>
        <v>0</v>
      </c>
      <c r="J81" s="64">
        <f t="shared" si="22"/>
        <v>0</v>
      </c>
      <c r="K81" s="64">
        <f t="shared" si="23"/>
        <v>0</v>
      </c>
      <c r="L81" s="64">
        <f t="shared" si="24"/>
        <v>0</v>
      </c>
      <c r="M81" s="112">
        <f t="shared" si="25"/>
        <v>0</v>
      </c>
      <c r="N81" s="112">
        <f t="shared" si="26"/>
        <v>0</v>
      </c>
      <c r="O81" s="112">
        <f t="shared" si="27"/>
        <v>0</v>
      </c>
      <c r="P81" s="112">
        <f t="shared" si="28"/>
        <v>0</v>
      </c>
      <c r="Q81" s="112">
        <f t="shared" si="29"/>
        <v>0</v>
      </c>
      <c r="R81" s="112">
        <f t="shared" si="30"/>
        <v>0</v>
      </c>
      <c r="S81" s="112">
        <f t="shared" si="31"/>
        <v>0</v>
      </c>
      <c r="T81" s="112">
        <f t="shared" si="31"/>
        <v>0</v>
      </c>
      <c r="U81" s="112">
        <f t="shared" si="31"/>
        <v>0</v>
      </c>
      <c r="V81" s="112">
        <f t="shared" si="31"/>
        <v>0</v>
      </c>
    </row>
    <row r="82" spans="1:22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19"/>
        <v>0.53672975122006972</v>
      </c>
      <c r="F82" s="71">
        <f t="shared" si="20"/>
        <v>0.46327024877993028</v>
      </c>
      <c r="G82" s="12"/>
      <c r="H82" s="64">
        <v>0</v>
      </c>
      <c r="I82" s="64">
        <f t="shared" si="21"/>
        <v>0</v>
      </c>
      <c r="J82" s="64">
        <f t="shared" si="22"/>
        <v>0</v>
      </c>
      <c r="K82" s="64">
        <f t="shared" si="23"/>
        <v>0</v>
      </c>
      <c r="L82" s="64">
        <f t="shared" si="24"/>
        <v>0</v>
      </c>
      <c r="M82" s="112">
        <f t="shared" si="25"/>
        <v>0</v>
      </c>
      <c r="N82" s="112">
        <f t="shared" si="26"/>
        <v>0</v>
      </c>
      <c r="O82" s="112">
        <f t="shared" si="27"/>
        <v>0</v>
      </c>
      <c r="P82" s="112">
        <f t="shared" si="28"/>
        <v>0</v>
      </c>
      <c r="Q82" s="112">
        <f t="shared" si="29"/>
        <v>0</v>
      </c>
      <c r="R82" s="112">
        <f t="shared" si="30"/>
        <v>0</v>
      </c>
      <c r="S82" s="112">
        <f t="shared" si="31"/>
        <v>0</v>
      </c>
      <c r="T82" s="112">
        <f t="shared" si="31"/>
        <v>0</v>
      </c>
      <c r="U82" s="112">
        <f t="shared" si="31"/>
        <v>0</v>
      </c>
      <c r="V82" s="112">
        <f t="shared" si="31"/>
        <v>0</v>
      </c>
    </row>
    <row r="83" spans="1:22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19"/>
        <v>0.53672975122006972</v>
      </c>
      <c r="F83" s="71">
        <f t="shared" si="20"/>
        <v>0.46327024877993028</v>
      </c>
      <c r="G83" s="12"/>
      <c r="H83" s="64">
        <v>0</v>
      </c>
      <c r="I83" s="64">
        <f t="shared" si="21"/>
        <v>0</v>
      </c>
      <c r="J83" s="64">
        <f t="shared" si="22"/>
        <v>0</v>
      </c>
      <c r="K83" s="64">
        <f t="shared" si="23"/>
        <v>0</v>
      </c>
      <c r="L83" s="64">
        <f t="shared" si="24"/>
        <v>0</v>
      </c>
      <c r="M83" s="112">
        <f t="shared" si="25"/>
        <v>0</v>
      </c>
      <c r="N83" s="112">
        <f t="shared" si="26"/>
        <v>0</v>
      </c>
      <c r="O83" s="112">
        <f t="shared" si="27"/>
        <v>0</v>
      </c>
      <c r="P83" s="112">
        <f t="shared" si="28"/>
        <v>0</v>
      </c>
      <c r="Q83" s="112">
        <f t="shared" si="29"/>
        <v>0</v>
      </c>
      <c r="R83" s="112">
        <f t="shared" si="30"/>
        <v>0</v>
      </c>
      <c r="S83" s="112">
        <f t="shared" si="31"/>
        <v>0</v>
      </c>
      <c r="T83" s="112">
        <f t="shared" si="31"/>
        <v>0</v>
      </c>
      <c r="U83" s="112">
        <f t="shared" si="31"/>
        <v>0</v>
      </c>
      <c r="V83" s="112">
        <f t="shared" si="31"/>
        <v>0</v>
      </c>
    </row>
    <row r="84" spans="1:22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19"/>
        <v>0.53672975122006972</v>
      </c>
      <c r="F84" s="71">
        <f t="shared" si="20"/>
        <v>0.46327024877993028</v>
      </c>
      <c r="G84" s="12"/>
      <c r="H84" s="64">
        <v>0</v>
      </c>
      <c r="I84" s="64">
        <f t="shared" si="21"/>
        <v>0</v>
      </c>
      <c r="J84" s="64">
        <f t="shared" si="22"/>
        <v>0</v>
      </c>
      <c r="K84" s="64">
        <f t="shared" si="23"/>
        <v>0</v>
      </c>
      <c r="L84" s="64">
        <f t="shared" si="24"/>
        <v>0</v>
      </c>
      <c r="M84" s="112">
        <f t="shared" si="25"/>
        <v>0</v>
      </c>
      <c r="N84" s="112">
        <f t="shared" si="26"/>
        <v>0</v>
      </c>
      <c r="O84" s="112">
        <f t="shared" si="27"/>
        <v>0</v>
      </c>
      <c r="P84" s="112">
        <f t="shared" si="28"/>
        <v>0</v>
      </c>
      <c r="Q84" s="112">
        <f t="shared" si="29"/>
        <v>0</v>
      </c>
      <c r="R84" s="112">
        <f t="shared" si="30"/>
        <v>0</v>
      </c>
      <c r="S84" s="112">
        <f t="shared" si="31"/>
        <v>0</v>
      </c>
      <c r="T84" s="112">
        <f t="shared" si="31"/>
        <v>0</v>
      </c>
      <c r="U84" s="112">
        <f t="shared" si="31"/>
        <v>0</v>
      </c>
      <c r="V84" s="112">
        <f t="shared" si="31"/>
        <v>0</v>
      </c>
    </row>
    <row r="85" spans="1:22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32">C85/(C85+D85)</f>
        <v>0.53672975122006972</v>
      </c>
      <c r="F85" s="71">
        <f t="shared" ref="F85" si="33">1-E85</f>
        <v>0.46327024877993028</v>
      </c>
      <c r="G85" s="12"/>
      <c r="H85" s="64">
        <v>0</v>
      </c>
      <c r="I85" s="64"/>
      <c r="J85" s="64"/>
      <c r="K85" s="64"/>
      <c r="L85" s="64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s="4" customFormat="1" ht="15.75" x14ac:dyDescent="0.25">
      <c r="A86" s="53"/>
      <c r="B86" s="67"/>
      <c r="C86" s="71"/>
      <c r="D86" s="71"/>
      <c r="E86" s="71"/>
      <c r="F86" s="71"/>
      <c r="G86" s="13">
        <f>SUM(G7:G85)</f>
        <v>839549</v>
      </c>
      <c r="H86" s="65">
        <f>SUM(H7:H85)</f>
        <v>1538427765.4400003</v>
      </c>
      <c r="I86" s="65">
        <f t="shared" ref="I86:Q86" si="34">SUM(I7:I84)</f>
        <v>389286875.73859197</v>
      </c>
      <c r="J86" s="65">
        <f t="shared" si="34"/>
        <v>383326400.71250266</v>
      </c>
      <c r="K86" s="65">
        <f t="shared" si="34"/>
        <v>382907412.71250266</v>
      </c>
      <c r="L86" s="65">
        <f t="shared" si="34"/>
        <v>382907076.27640301</v>
      </c>
      <c r="M86" s="65">
        <f t="shared" si="34"/>
        <v>678419302.16000009</v>
      </c>
      <c r="N86" s="65">
        <f t="shared" si="34"/>
        <v>173293263.89000002</v>
      </c>
      <c r="O86" s="65">
        <f t="shared" si="34"/>
        <v>168525362.86000001</v>
      </c>
      <c r="P86" s="65">
        <f t="shared" si="34"/>
        <v>168300479.53000003</v>
      </c>
      <c r="Q86" s="65">
        <f t="shared" si="34"/>
        <v>168300195.88000008</v>
      </c>
      <c r="R86" s="65">
        <f t="shared" si="30"/>
        <v>860008463.28000021</v>
      </c>
      <c r="S86" s="65">
        <f t="shared" si="31"/>
        <v>215993611.84859195</v>
      </c>
      <c r="T86" s="65">
        <f t="shared" si="31"/>
        <v>214801037.85250264</v>
      </c>
      <c r="U86" s="65">
        <f t="shared" si="31"/>
        <v>214606933.18250263</v>
      </c>
      <c r="V86" s="120">
        <f t="shared" si="31"/>
        <v>214606880.39640293</v>
      </c>
    </row>
    <row r="87" spans="1:22" x14ac:dyDescent="0.2">
      <c r="H87" s="66"/>
    </row>
    <row r="88" spans="1:22" x14ac:dyDescent="0.2">
      <c r="C88" s="73"/>
      <c r="D88" s="73"/>
      <c r="E88" s="73"/>
      <c r="F88" s="73"/>
      <c r="H88" s="66"/>
    </row>
  </sheetData>
  <autoFilter ref="A6:V6">
    <sortState ref="A9:W85">
      <sortCondition ref="A6"/>
    </sortState>
  </autoFilter>
  <mergeCells count="14">
    <mergeCell ref="A4:A6"/>
    <mergeCell ref="B4:B6"/>
    <mergeCell ref="C4:F4"/>
    <mergeCell ref="G4:G6"/>
    <mergeCell ref="H4:H6"/>
    <mergeCell ref="M4:Q4"/>
    <mergeCell ref="R4:V4"/>
    <mergeCell ref="C5:D5"/>
    <mergeCell ref="E5:F5"/>
    <mergeCell ref="M5:M6"/>
    <mergeCell ref="N5:Q5"/>
    <mergeCell ref="R5:R6"/>
    <mergeCell ref="S5:V5"/>
    <mergeCell ref="I4:L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I17" sqref="I17"/>
    </sheetView>
  </sheetViews>
  <sheetFormatPr defaultRowHeight="15" x14ac:dyDescent="0.2"/>
  <cols>
    <col min="1" max="1" width="6" style="5" customWidth="1"/>
    <col min="2" max="2" width="50.85546875" style="5" customWidth="1"/>
    <col min="3" max="6" width="13.85546875" style="68" hidden="1" customWidth="1"/>
    <col min="7" max="7" width="14" style="9" customWidth="1"/>
    <col min="8" max="8" width="12.5703125" style="14" customWidth="1"/>
    <col min="9" max="12" width="11.28515625" style="15" customWidth="1"/>
    <col min="13" max="17" width="12.5703125" style="15" customWidth="1"/>
    <col min="18" max="22" width="10.85546875" style="15" customWidth="1"/>
    <col min="23" max="16384" width="9.140625" style="1"/>
  </cols>
  <sheetData>
    <row r="1" spans="1:22" x14ac:dyDescent="0.2">
      <c r="L1" s="16"/>
      <c r="V1" s="16" t="s">
        <v>88</v>
      </c>
    </row>
    <row r="3" spans="1:22" ht="15.75" x14ac:dyDescent="0.25">
      <c r="A3" s="225" t="s">
        <v>361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22" ht="55.5" customHeight="1" x14ac:dyDescent="0.2">
      <c r="A4" s="182"/>
      <c r="B4" s="182" t="s">
        <v>1</v>
      </c>
      <c r="C4" s="189" t="s">
        <v>298</v>
      </c>
      <c r="D4" s="190"/>
      <c r="E4" s="190"/>
      <c r="F4" s="191"/>
      <c r="G4" s="178" t="s">
        <v>90</v>
      </c>
      <c r="H4" s="184" t="s">
        <v>336</v>
      </c>
      <c r="I4" s="219" t="s">
        <v>268</v>
      </c>
      <c r="J4" s="220"/>
      <c r="K4" s="220"/>
      <c r="L4" s="221"/>
      <c r="M4" s="177" t="s">
        <v>332</v>
      </c>
      <c r="N4" s="177"/>
      <c r="O4" s="177"/>
      <c r="P4" s="177"/>
      <c r="Q4" s="177"/>
      <c r="R4" s="214" t="s">
        <v>333</v>
      </c>
      <c r="S4" s="215"/>
      <c r="T4" s="215"/>
      <c r="U4" s="215"/>
      <c r="V4" s="216"/>
    </row>
    <row r="5" spans="1:22" s="2" customFormat="1" ht="15" customHeight="1" x14ac:dyDescent="0.2">
      <c r="A5" s="182"/>
      <c r="B5" s="182"/>
      <c r="C5" s="192" t="s">
        <v>289</v>
      </c>
      <c r="D5" s="193"/>
      <c r="E5" s="192" t="s">
        <v>290</v>
      </c>
      <c r="F5" s="193"/>
      <c r="G5" s="178"/>
      <c r="H5" s="217"/>
      <c r="I5" s="222"/>
      <c r="J5" s="223"/>
      <c r="K5" s="223"/>
      <c r="L5" s="224"/>
      <c r="M5" s="207" t="s">
        <v>336</v>
      </c>
      <c r="N5" s="209" t="s">
        <v>80</v>
      </c>
      <c r="O5" s="210"/>
      <c r="P5" s="210"/>
      <c r="Q5" s="211"/>
      <c r="R5" s="212" t="s">
        <v>336</v>
      </c>
      <c r="S5" s="209" t="s">
        <v>80</v>
      </c>
      <c r="T5" s="210"/>
      <c r="U5" s="210"/>
      <c r="V5" s="211"/>
    </row>
    <row r="6" spans="1:22" s="6" customFormat="1" ht="81.75" customHeight="1" x14ac:dyDescent="0.2">
      <c r="A6" s="182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203"/>
      <c r="I6" s="76" t="s">
        <v>81</v>
      </c>
      <c r="J6" s="76" t="s">
        <v>82</v>
      </c>
      <c r="K6" s="76" t="s">
        <v>83</v>
      </c>
      <c r="L6" s="76" t="s">
        <v>84</v>
      </c>
      <c r="M6" s="208"/>
      <c r="N6" s="17" t="s">
        <v>81</v>
      </c>
      <c r="O6" s="17" t="s">
        <v>82</v>
      </c>
      <c r="P6" s="17" t="s">
        <v>83</v>
      </c>
      <c r="Q6" s="17" t="s">
        <v>84</v>
      </c>
      <c r="R6" s="213"/>
      <c r="S6" s="17" t="s">
        <v>81</v>
      </c>
      <c r="T6" s="17" t="s">
        <v>82</v>
      </c>
      <c r="U6" s="17" t="s">
        <v>83</v>
      </c>
      <c r="V6" s="17" t="s">
        <v>84</v>
      </c>
    </row>
    <row r="7" spans="1:22" x14ac:dyDescent="0.2">
      <c r="A7" s="159">
        <v>1</v>
      </c>
      <c r="B7" s="3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0">
        <v>8704</v>
      </c>
      <c r="H7" s="18">
        <v>3447</v>
      </c>
      <c r="I7" s="18">
        <v>862</v>
      </c>
      <c r="J7" s="18">
        <v>862</v>
      </c>
      <c r="K7" s="18">
        <v>862</v>
      </c>
      <c r="L7" s="18">
        <v>861</v>
      </c>
      <c r="M7" s="60">
        <v>91</v>
      </c>
      <c r="N7" s="60">
        <v>23</v>
      </c>
      <c r="O7" s="60">
        <v>23</v>
      </c>
      <c r="P7" s="60">
        <v>23</v>
      </c>
      <c r="Q7" s="60">
        <v>22</v>
      </c>
      <c r="R7" s="60">
        <v>3356</v>
      </c>
      <c r="S7" s="60">
        <v>839</v>
      </c>
      <c r="T7" s="60">
        <v>839</v>
      </c>
      <c r="U7" s="60">
        <v>839</v>
      </c>
      <c r="V7" s="60">
        <v>839</v>
      </c>
    </row>
    <row r="8" spans="1:22" x14ac:dyDescent="0.2">
      <c r="A8" s="159">
        <v>2</v>
      </c>
      <c r="B8" s="3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18">
        <v>6085</v>
      </c>
      <c r="I8" s="18">
        <v>1521</v>
      </c>
      <c r="J8" s="18">
        <v>1521</v>
      </c>
      <c r="K8" s="18">
        <v>1521</v>
      </c>
      <c r="L8" s="18">
        <v>1522</v>
      </c>
      <c r="M8" s="60">
        <v>443</v>
      </c>
      <c r="N8" s="60">
        <v>111</v>
      </c>
      <c r="O8" s="60">
        <v>111</v>
      </c>
      <c r="P8" s="60">
        <v>111</v>
      </c>
      <c r="Q8" s="60">
        <v>110</v>
      </c>
      <c r="R8" s="60">
        <v>5642</v>
      </c>
      <c r="S8" s="60">
        <v>1410</v>
      </c>
      <c r="T8" s="60">
        <v>1410</v>
      </c>
      <c r="U8" s="60">
        <v>1410</v>
      </c>
      <c r="V8" s="60">
        <v>1412</v>
      </c>
    </row>
    <row r="9" spans="1:22" x14ac:dyDescent="0.2">
      <c r="A9" s="159">
        <v>3</v>
      </c>
      <c r="B9" s="3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18">
        <v>7124</v>
      </c>
      <c r="I9" s="18">
        <v>1781</v>
      </c>
      <c r="J9" s="18">
        <v>1781</v>
      </c>
      <c r="K9" s="18">
        <v>1781</v>
      </c>
      <c r="L9" s="18">
        <v>1781</v>
      </c>
      <c r="M9" s="60">
        <v>6932</v>
      </c>
      <c r="N9" s="60">
        <v>1733</v>
      </c>
      <c r="O9" s="60">
        <v>1733</v>
      </c>
      <c r="P9" s="60">
        <v>1733</v>
      </c>
      <c r="Q9" s="60">
        <v>1733</v>
      </c>
      <c r="R9" s="60">
        <v>192</v>
      </c>
      <c r="S9" s="60">
        <v>48</v>
      </c>
      <c r="T9" s="60">
        <v>48</v>
      </c>
      <c r="U9" s="60">
        <v>48</v>
      </c>
      <c r="V9" s="60">
        <v>48</v>
      </c>
    </row>
    <row r="10" spans="1:22" x14ac:dyDescent="0.2">
      <c r="A10" s="159">
        <v>4</v>
      </c>
      <c r="B10" s="3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18">
        <v>5189</v>
      </c>
      <c r="I10" s="18">
        <v>1297</v>
      </c>
      <c r="J10" s="18">
        <v>1297</v>
      </c>
      <c r="K10" s="18">
        <v>1297</v>
      </c>
      <c r="L10" s="18">
        <v>1298</v>
      </c>
      <c r="M10" s="60">
        <v>575</v>
      </c>
      <c r="N10" s="60">
        <v>144</v>
      </c>
      <c r="O10" s="60">
        <v>144</v>
      </c>
      <c r="P10" s="60">
        <v>144</v>
      </c>
      <c r="Q10" s="60">
        <v>143</v>
      </c>
      <c r="R10" s="60">
        <v>4614</v>
      </c>
      <c r="S10" s="60">
        <v>1153</v>
      </c>
      <c r="T10" s="60">
        <v>1153</v>
      </c>
      <c r="U10" s="60">
        <v>1153</v>
      </c>
      <c r="V10" s="60">
        <v>1155</v>
      </c>
    </row>
    <row r="11" spans="1:22" x14ac:dyDescent="0.2">
      <c r="A11" s="159">
        <v>5</v>
      </c>
      <c r="B11" s="3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18">
        <v>10302</v>
      </c>
      <c r="I11" s="18">
        <v>2576</v>
      </c>
      <c r="J11" s="18">
        <v>2576</v>
      </c>
      <c r="K11" s="18">
        <v>2576</v>
      </c>
      <c r="L11" s="18">
        <v>2574</v>
      </c>
      <c r="M11" s="60">
        <v>1682</v>
      </c>
      <c r="N11" s="60">
        <v>421</v>
      </c>
      <c r="O11" s="60">
        <v>421</v>
      </c>
      <c r="P11" s="60">
        <v>421</v>
      </c>
      <c r="Q11" s="60">
        <v>419</v>
      </c>
      <c r="R11" s="60">
        <v>8620</v>
      </c>
      <c r="S11" s="60">
        <v>2155</v>
      </c>
      <c r="T11" s="60">
        <v>2155</v>
      </c>
      <c r="U11" s="60">
        <v>2155</v>
      </c>
      <c r="V11" s="60">
        <v>2155</v>
      </c>
    </row>
    <row r="12" spans="1:22" x14ac:dyDescent="0.2">
      <c r="A12" s="159">
        <v>6</v>
      </c>
      <c r="B12" s="3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18">
        <v>3416</v>
      </c>
      <c r="I12" s="18">
        <v>854</v>
      </c>
      <c r="J12" s="18">
        <v>854</v>
      </c>
      <c r="K12" s="18">
        <v>854</v>
      </c>
      <c r="L12" s="18">
        <v>854</v>
      </c>
      <c r="M12" s="60">
        <v>80</v>
      </c>
      <c r="N12" s="60">
        <v>20</v>
      </c>
      <c r="O12" s="60">
        <v>20</v>
      </c>
      <c r="P12" s="60">
        <v>20</v>
      </c>
      <c r="Q12" s="60">
        <v>20</v>
      </c>
      <c r="R12" s="60">
        <v>3336</v>
      </c>
      <c r="S12" s="60">
        <v>834</v>
      </c>
      <c r="T12" s="60">
        <v>834</v>
      </c>
      <c r="U12" s="60">
        <v>834</v>
      </c>
      <c r="V12" s="60">
        <v>834</v>
      </c>
    </row>
    <row r="13" spans="1:22" x14ac:dyDescent="0.2">
      <c r="A13" s="159">
        <v>7</v>
      </c>
      <c r="B13" s="3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18">
        <v>10782</v>
      </c>
      <c r="I13" s="18">
        <v>2696</v>
      </c>
      <c r="J13" s="18">
        <v>2696</v>
      </c>
      <c r="K13" s="18">
        <v>2696</v>
      </c>
      <c r="L13" s="18">
        <v>2694</v>
      </c>
      <c r="M13" s="60">
        <v>4049</v>
      </c>
      <c r="N13" s="60">
        <v>1012</v>
      </c>
      <c r="O13" s="60">
        <v>1012</v>
      </c>
      <c r="P13" s="60">
        <v>1012</v>
      </c>
      <c r="Q13" s="60">
        <v>1013</v>
      </c>
      <c r="R13" s="60">
        <v>6733</v>
      </c>
      <c r="S13" s="60">
        <v>1684</v>
      </c>
      <c r="T13" s="60">
        <v>1684</v>
      </c>
      <c r="U13" s="60">
        <v>1684</v>
      </c>
      <c r="V13" s="60">
        <v>1681</v>
      </c>
    </row>
    <row r="14" spans="1:22" x14ac:dyDescent="0.2">
      <c r="A14" s="159">
        <v>8</v>
      </c>
      <c r="B14" s="3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18">
        <v>8202</v>
      </c>
      <c r="I14" s="18">
        <v>2051</v>
      </c>
      <c r="J14" s="18">
        <v>2051</v>
      </c>
      <c r="K14" s="18">
        <v>2051</v>
      </c>
      <c r="L14" s="18">
        <v>2049</v>
      </c>
      <c r="M14" s="60">
        <v>414</v>
      </c>
      <c r="N14" s="60">
        <v>104</v>
      </c>
      <c r="O14" s="60">
        <v>104</v>
      </c>
      <c r="P14" s="60">
        <v>104</v>
      </c>
      <c r="Q14" s="60">
        <v>102</v>
      </c>
      <c r="R14" s="60">
        <v>7788</v>
      </c>
      <c r="S14" s="60">
        <v>1947</v>
      </c>
      <c r="T14" s="60">
        <v>1947</v>
      </c>
      <c r="U14" s="60">
        <v>1947</v>
      </c>
      <c r="V14" s="60">
        <v>1947</v>
      </c>
    </row>
    <row r="15" spans="1:22" x14ac:dyDescent="0.2">
      <c r="A15" s="159">
        <v>9</v>
      </c>
      <c r="B15" s="3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47980</v>
      </c>
      <c r="H15" s="18">
        <v>17999</v>
      </c>
      <c r="I15" s="18">
        <v>4500</v>
      </c>
      <c r="J15" s="18">
        <v>4500</v>
      </c>
      <c r="K15" s="18">
        <v>4500</v>
      </c>
      <c r="L15" s="18">
        <v>4499</v>
      </c>
      <c r="M15" s="60">
        <v>16151</v>
      </c>
      <c r="N15" s="60">
        <v>4038</v>
      </c>
      <c r="O15" s="60">
        <v>4038</v>
      </c>
      <c r="P15" s="60">
        <v>4038</v>
      </c>
      <c r="Q15" s="60">
        <v>4037</v>
      </c>
      <c r="R15" s="60">
        <v>1848</v>
      </c>
      <c r="S15" s="60">
        <v>462</v>
      </c>
      <c r="T15" s="60">
        <v>462</v>
      </c>
      <c r="U15" s="60">
        <v>462</v>
      </c>
      <c r="V15" s="60">
        <v>462</v>
      </c>
    </row>
    <row r="16" spans="1:22" ht="30" x14ac:dyDescent="0.2">
      <c r="A16" s="159">
        <v>10</v>
      </c>
      <c r="B16" s="3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18">
        <v>11737</v>
      </c>
      <c r="I16" s="18">
        <v>2934</v>
      </c>
      <c r="J16" s="18">
        <v>2934</v>
      </c>
      <c r="K16" s="18">
        <v>2934</v>
      </c>
      <c r="L16" s="18">
        <v>2935</v>
      </c>
      <c r="M16" s="60">
        <v>1017</v>
      </c>
      <c r="N16" s="60">
        <v>254</v>
      </c>
      <c r="O16" s="60">
        <v>254</v>
      </c>
      <c r="P16" s="60">
        <v>254</v>
      </c>
      <c r="Q16" s="60">
        <v>255</v>
      </c>
      <c r="R16" s="60">
        <v>10720</v>
      </c>
      <c r="S16" s="60">
        <v>2680</v>
      </c>
      <c r="T16" s="60">
        <v>2680</v>
      </c>
      <c r="U16" s="60">
        <v>2680</v>
      </c>
      <c r="V16" s="60">
        <v>2680</v>
      </c>
    </row>
    <row r="17" spans="1:22" x14ac:dyDescent="0.2">
      <c r="A17" s="159">
        <v>11</v>
      </c>
      <c r="B17" s="3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18">
        <v>5740</v>
      </c>
      <c r="I17" s="18">
        <v>1681</v>
      </c>
      <c r="J17" s="18">
        <v>1353</v>
      </c>
      <c r="K17" s="18">
        <v>1353</v>
      </c>
      <c r="L17" s="18">
        <v>1353</v>
      </c>
      <c r="M17" s="60">
        <v>5484</v>
      </c>
      <c r="N17" s="60">
        <v>1606</v>
      </c>
      <c r="O17" s="60">
        <v>1293</v>
      </c>
      <c r="P17" s="60">
        <v>1293</v>
      </c>
      <c r="Q17" s="60">
        <v>1292</v>
      </c>
      <c r="R17" s="60">
        <v>256</v>
      </c>
      <c r="S17" s="60">
        <v>75</v>
      </c>
      <c r="T17" s="60">
        <v>60</v>
      </c>
      <c r="U17" s="60">
        <v>60</v>
      </c>
      <c r="V17" s="60">
        <v>61</v>
      </c>
    </row>
    <row r="18" spans="1:22" x14ac:dyDescent="0.2">
      <c r="A18" s="159">
        <v>12</v>
      </c>
      <c r="B18" s="3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18">
        <v>6411</v>
      </c>
      <c r="I18" s="18">
        <v>2069</v>
      </c>
      <c r="J18" s="18">
        <v>1447</v>
      </c>
      <c r="K18" s="18">
        <v>1447</v>
      </c>
      <c r="L18" s="18">
        <v>1448</v>
      </c>
      <c r="M18" s="60">
        <v>2181</v>
      </c>
      <c r="N18" s="60">
        <v>704</v>
      </c>
      <c r="O18" s="60">
        <v>492</v>
      </c>
      <c r="P18" s="60">
        <v>492</v>
      </c>
      <c r="Q18" s="60">
        <v>493</v>
      </c>
      <c r="R18" s="60">
        <v>4230</v>
      </c>
      <c r="S18" s="60">
        <v>1365</v>
      </c>
      <c r="T18" s="60">
        <v>955</v>
      </c>
      <c r="U18" s="60">
        <v>955</v>
      </c>
      <c r="V18" s="60">
        <v>955</v>
      </c>
    </row>
    <row r="19" spans="1:22" x14ac:dyDescent="0.2">
      <c r="A19" s="159">
        <v>13</v>
      </c>
      <c r="B19" s="3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18">
        <v>6205</v>
      </c>
      <c r="I19" s="18">
        <v>1890</v>
      </c>
      <c r="J19" s="18">
        <v>1438</v>
      </c>
      <c r="K19" s="18">
        <v>1438</v>
      </c>
      <c r="L19" s="18">
        <v>1439</v>
      </c>
      <c r="M19" s="60">
        <v>312</v>
      </c>
      <c r="N19" s="60">
        <v>95</v>
      </c>
      <c r="O19" s="60">
        <v>72</v>
      </c>
      <c r="P19" s="60">
        <v>72</v>
      </c>
      <c r="Q19" s="60">
        <v>73</v>
      </c>
      <c r="R19" s="60">
        <v>5893</v>
      </c>
      <c r="S19" s="60">
        <v>1795</v>
      </c>
      <c r="T19" s="60">
        <v>1366</v>
      </c>
      <c r="U19" s="60">
        <v>1366</v>
      </c>
      <c r="V19" s="60">
        <v>1366</v>
      </c>
    </row>
    <row r="20" spans="1:22" x14ac:dyDescent="0.2">
      <c r="A20" s="159">
        <v>14</v>
      </c>
      <c r="B20" s="3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18">
        <v>4469</v>
      </c>
      <c r="I20" s="18">
        <v>1117</v>
      </c>
      <c r="J20" s="18">
        <v>1117</v>
      </c>
      <c r="K20" s="18">
        <v>1117</v>
      </c>
      <c r="L20" s="18">
        <v>1118</v>
      </c>
      <c r="M20" s="60">
        <v>60</v>
      </c>
      <c r="N20" s="60">
        <v>15</v>
      </c>
      <c r="O20" s="60">
        <v>15</v>
      </c>
      <c r="P20" s="60">
        <v>15</v>
      </c>
      <c r="Q20" s="60">
        <v>15</v>
      </c>
      <c r="R20" s="60">
        <v>4409</v>
      </c>
      <c r="S20" s="60">
        <v>1102</v>
      </c>
      <c r="T20" s="60">
        <v>1102</v>
      </c>
      <c r="U20" s="60">
        <v>1102</v>
      </c>
      <c r="V20" s="60">
        <v>1103</v>
      </c>
    </row>
    <row r="21" spans="1:22" x14ac:dyDescent="0.2">
      <c r="A21" s="159">
        <v>15</v>
      </c>
      <c r="B21" s="3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18">
        <v>7235</v>
      </c>
      <c r="I21" s="18">
        <v>1809</v>
      </c>
      <c r="J21" s="18">
        <v>1809</v>
      </c>
      <c r="K21" s="18">
        <v>1809</v>
      </c>
      <c r="L21" s="18">
        <v>1808</v>
      </c>
      <c r="M21" s="60">
        <v>6664</v>
      </c>
      <c r="N21" s="60">
        <v>1666</v>
      </c>
      <c r="O21" s="60">
        <v>1666</v>
      </c>
      <c r="P21" s="60">
        <v>1666</v>
      </c>
      <c r="Q21" s="60">
        <v>1666</v>
      </c>
      <c r="R21" s="60">
        <v>571</v>
      </c>
      <c r="S21" s="60">
        <v>143</v>
      </c>
      <c r="T21" s="60">
        <v>143</v>
      </c>
      <c r="U21" s="60">
        <v>143</v>
      </c>
      <c r="V21" s="60">
        <v>142</v>
      </c>
    </row>
    <row r="22" spans="1:22" x14ac:dyDescent="0.2">
      <c r="A22" s="159">
        <v>16</v>
      </c>
      <c r="B22" s="3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18">
        <v>4330</v>
      </c>
      <c r="I22" s="18">
        <v>1083</v>
      </c>
      <c r="J22" s="18">
        <v>1083</v>
      </c>
      <c r="K22" s="18">
        <v>1083</v>
      </c>
      <c r="L22" s="18">
        <v>1081</v>
      </c>
      <c r="M22" s="60">
        <v>342</v>
      </c>
      <c r="N22" s="60">
        <v>86</v>
      </c>
      <c r="O22" s="60">
        <v>86</v>
      </c>
      <c r="P22" s="60">
        <v>86</v>
      </c>
      <c r="Q22" s="60">
        <v>84</v>
      </c>
      <c r="R22" s="60">
        <v>3988</v>
      </c>
      <c r="S22" s="60">
        <v>997</v>
      </c>
      <c r="T22" s="60">
        <v>997</v>
      </c>
      <c r="U22" s="60">
        <v>997</v>
      </c>
      <c r="V22" s="60">
        <v>997</v>
      </c>
    </row>
    <row r="23" spans="1:22" x14ac:dyDescent="0.2">
      <c r="A23" s="159">
        <v>17</v>
      </c>
      <c r="B23" s="3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18">
        <v>3905</v>
      </c>
      <c r="I23" s="18">
        <v>976</v>
      </c>
      <c r="J23" s="18">
        <v>976</v>
      </c>
      <c r="K23" s="18">
        <v>976</v>
      </c>
      <c r="L23" s="18">
        <v>977</v>
      </c>
      <c r="M23" s="60">
        <v>38</v>
      </c>
      <c r="N23" s="60">
        <v>10</v>
      </c>
      <c r="O23" s="60">
        <v>10</v>
      </c>
      <c r="P23" s="60">
        <v>10</v>
      </c>
      <c r="Q23" s="60">
        <v>8</v>
      </c>
      <c r="R23" s="60">
        <v>3867</v>
      </c>
      <c r="S23" s="60">
        <v>966</v>
      </c>
      <c r="T23" s="60">
        <v>966</v>
      </c>
      <c r="U23" s="60">
        <v>966</v>
      </c>
      <c r="V23" s="60">
        <v>969</v>
      </c>
    </row>
    <row r="24" spans="1:22" x14ac:dyDescent="0.2">
      <c r="A24" s="159">
        <v>18</v>
      </c>
      <c r="B24" s="3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18">
        <v>5854</v>
      </c>
      <c r="I24" s="18">
        <v>1464</v>
      </c>
      <c r="J24" s="18">
        <v>1464</v>
      </c>
      <c r="K24" s="18">
        <v>1464</v>
      </c>
      <c r="L24" s="18">
        <v>1462</v>
      </c>
      <c r="M24" s="60">
        <v>483</v>
      </c>
      <c r="N24" s="60">
        <v>121</v>
      </c>
      <c r="O24" s="60">
        <v>121</v>
      </c>
      <c r="P24" s="60">
        <v>121</v>
      </c>
      <c r="Q24" s="60">
        <v>120</v>
      </c>
      <c r="R24" s="60">
        <v>5371</v>
      </c>
      <c r="S24" s="60">
        <v>1343</v>
      </c>
      <c r="T24" s="60">
        <v>1343</v>
      </c>
      <c r="U24" s="60">
        <v>1343</v>
      </c>
      <c r="V24" s="60">
        <v>1342</v>
      </c>
    </row>
    <row r="25" spans="1:22" x14ac:dyDescent="0.2">
      <c r="A25" s="159">
        <v>19</v>
      </c>
      <c r="B25" s="3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18">
        <v>2240</v>
      </c>
      <c r="I25" s="18">
        <v>790</v>
      </c>
      <c r="J25" s="18">
        <v>483</v>
      </c>
      <c r="K25" s="18">
        <v>483</v>
      </c>
      <c r="L25" s="18">
        <v>484</v>
      </c>
      <c r="M25" s="60">
        <v>211</v>
      </c>
      <c r="N25" s="60">
        <v>74</v>
      </c>
      <c r="O25" s="60">
        <v>46</v>
      </c>
      <c r="P25" s="60">
        <v>46</v>
      </c>
      <c r="Q25" s="60">
        <v>45</v>
      </c>
      <c r="R25" s="60">
        <v>2029</v>
      </c>
      <c r="S25" s="60">
        <v>716</v>
      </c>
      <c r="T25" s="60">
        <v>437</v>
      </c>
      <c r="U25" s="60">
        <v>437</v>
      </c>
      <c r="V25" s="60">
        <v>439</v>
      </c>
    </row>
    <row r="26" spans="1:22" x14ac:dyDescent="0.2">
      <c r="A26" s="159">
        <v>20</v>
      </c>
      <c r="B26" s="3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>
        <v>24490</v>
      </c>
      <c r="H26" s="18">
        <v>8698</v>
      </c>
      <c r="I26" s="18">
        <v>2175</v>
      </c>
      <c r="J26" s="18">
        <v>2175</v>
      </c>
      <c r="K26" s="18">
        <v>2175</v>
      </c>
      <c r="L26" s="18">
        <v>2173</v>
      </c>
      <c r="M26" s="60">
        <v>3521</v>
      </c>
      <c r="N26" s="60">
        <v>880</v>
      </c>
      <c r="O26" s="60">
        <v>880</v>
      </c>
      <c r="P26" s="60">
        <v>880</v>
      </c>
      <c r="Q26" s="60">
        <v>881</v>
      </c>
      <c r="R26" s="60">
        <v>5177</v>
      </c>
      <c r="S26" s="60">
        <v>1295</v>
      </c>
      <c r="T26" s="60">
        <v>1295</v>
      </c>
      <c r="U26" s="60">
        <v>1295</v>
      </c>
      <c r="V26" s="60">
        <v>1292</v>
      </c>
    </row>
    <row r="27" spans="1:22" x14ac:dyDescent="0.2">
      <c r="A27" s="159">
        <v>21</v>
      </c>
      <c r="B27" s="3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18">
        <v>6147</v>
      </c>
      <c r="I27" s="18">
        <v>1537</v>
      </c>
      <c r="J27" s="18">
        <v>1537</v>
      </c>
      <c r="K27" s="18">
        <v>1537</v>
      </c>
      <c r="L27" s="18">
        <v>1536</v>
      </c>
      <c r="M27" s="60">
        <v>532</v>
      </c>
      <c r="N27" s="60">
        <v>133</v>
      </c>
      <c r="O27" s="60">
        <v>133</v>
      </c>
      <c r="P27" s="60">
        <v>133</v>
      </c>
      <c r="Q27" s="60">
        <v>133</v>
      </c>
      <c r="R27" s="60">
        <v>5615</v>
      </c>
      <c r="S27" s="60">
        <v>1404</v>
      </c>
      <c r="T27" s="60">
        <v>1404</v>
      </c>
      <c r="U27" s="60">
        <v>1404</v>
      </c>
      <c r="V27" s="60">
        <v>1403</v>
      </c>
    </row>
    <row r="28" spans="1:22" x14ac:dyDescent="0.2">
      <c r="A28" s="159">
        <v>22</v>
      </c>
      <c r="B28" s="3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18">
        <v>10268</v>
      </c>
      <c r="I28" s="18">
        <v>2567</v>
      </c>
      <c r="J28" s="18">
        <v>2567</v>
      </c>
      <c r="K28" s="18">
        <v>2567</v>
      </c>
      <c r="L28" s="18">
        <v>2567</v>
      </c>
      <c r="M28" s="60">
        <v>1837</v>
      </c>
      <c r="N28" s="60">
        <v>459</v>
      </c>
      <c r="O28" s="60">
        <v>459</v>
      </c>
      <c r="P28" s="60">
        <v>459</v>
      </c>
      <c r="Q28" s="60">
        <v>460</v>
      </c>
      <c r="R28" s="60">
        <v>8431</v>
      </c>
      <c r="S28" s="60">
        <v>2108</v>
      </c>
      <c r="T28" s="60">
        <v>2108</v>
      </c>
      <c r="U28" s="60">
        <v>2108</v>
      </c>
      <c r="V28" s="60">
        <v>2107</v>
      </c>
    </row>
    <row r="29" spans="1:22" x14ac:dyDescent="0.2">
      <c r="A29" s="159">
        <v>23</v>
      </c>
      <c r="B29" s="3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18">
        <v>7467</v>
      </c>
      <c r="I29" s="18">
        <v>1867</v>
      </c>
      <c r="J29" s="18">
        <v>1867</v>
      </c>
      <c r="K29" s="18">
        <v>1867</v>
      </c>
      <c r="L29" s="18">
        <v>1866</v>
      </c>
      <c r="M29" s="60">
        <v>521</v>
      </c>
      <c r="N29" s="60">
        <v>130</v>
      </c>
      <c r="O29" s="60">
        <v>130</v>
      </c>
      <c r="P29" s="60">
        <v>130</v>
      </c>
      <c r="Q29" s="60">
        <v>131</v>
      </c>
      <c r="R29" s="60">
        <v>6946</v>
      </c>
      <c r="S29" s="60">
        <v>1737</v>
      </c>
      <c r="T29" s="60">
        <v>1737</v>
      </c>
      <c r="U29" s="60">
        <v>1737</v>
      </c>
      <c r="V29" s="60">
        <v>1735</v>
      </c>
    </row>
    <row r="30" spans="1:22" x14ac:dyDescent="0.2">
      <c r="A30" s="159">
        <v>24</v>
      </c>
      <c r="B30" s="3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18">
        <v>7336</v>
      </c>
      <c r="I30" s="18">
        <v>1834</v>
      </c>
      <c r="J30" s="18">
        <v>1834</v>
      </c>
      <c r="K30" s="18">
        <v>1834</v>
      </c>
      <c r="L30" s="18">
        <v>1834</v>
      </c>
      <c r="M30" s="60">
        <v>946</v>
      </c>
      <c r="N30" s="60">
        <v>237</v>
      </c>
      <c r="O30" s="60">
        <v>237</v>
      </c>
      <c r="P30" s="60">
        <v>237</v>
      </c>
      <c r="Q30" s="60">
        <v>235</v>
      </c>
      <c r="R30" s="60">
        <v>6390</v>
      </c>
      <c r="S30" s="60">
        <v>1597</v>
      </c>
      <c r="T30" s="60">
        <v>1597</v>
      </c>
      <c r="U30" s="60">
        <v>1597</v>
      </c>
      <c r="V30" s="60">
        <v>1599</v>
      </c>
    </row>
    <row r="31" spans="1:22" ht="30" x14ac:dyDescent="0.2">
      <c r="A31" s="159">
        <v>25</v>
      </c>
      <c r="B31" s="3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0"/>
      <c r="H31" s="18">
        <v>6848.333333333333</v>
      </c>
      <c r="I31" s="18">
        <v>1935</v>
      </c>
      <c r="J31" s="18">
        <v>1638</v>
      </c>
      <c r="K31" s="18">
        <v>1638</v>
      </c>
      <c r="L31" s="18">
        <v>1637.333333333333</v>
      </c>
      <c r="M31" s="60">
        <v>3676</v>
      </c>
      <c r="N31" s="60">
        <v>1039</v>
      </c>
      <c r="O31" s="60">
        <v>879</v>
      </c>
      <c r="P31" s="60">
        <v>879</v>
      </c>
      <c r="Q31" s="60">
        <v>879</v>
      </c>
      <c r="R31" s="60">
        <v>3172.333333333333</v>
      </c>
      <c r="S31" s="60">
        <v>896</v>
      </c>
      <c r="T31" s="60">
        <v>759</v>
      </c>
      <c r="U31" s="60">
        <v>759</v>
      </c>
      <c r="V31" s="60">
        <v>758.33333333333303</v>
      </c>
    </row>
    <row r="32" spans="1:22" ht="30" x14ac:dyDescent="0.2">
      <c r="A32" s="159">
        <v>26</v>
      </c>
      <c r="B32" s="3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0"/>
      <c r="H32" s="18">
        <v>11218</v>
      </c>
      <c r="I32" s="18">
        <v>2805</v>
      </c>
      <c r="J32" s="18">
        <v>2805</v>
      </c>
      <c r="K32" s="18">
        <v>2805</v>
      </c>
      <c r="L32" s="18">
        <v>2803</v>
      </c>
      <c r="M32" s="60">
        <v>6021</v>
      </c>
      <c r="N32" s="60">
        <v>1505</v>
      </c>
      <c r="O32" s="60">
        <v>1505</v>
      </c>
      <c r="P32" s="60">
        <v>1505</v>
      </c>
      <c r="Q32" s="60">
        <v>1506</v>
      </c>
      <c r="R32" s="60">
        <v>5197</v>
      </c>
      <c r="S32" s="60">
        <v>1300</v>
      </c>
      <c r="T32" s="60">
        <v>1300</v>
      </c>
      <c r="U32" s="60">
        <v>1300</v>
      </c>
      <c r="V32" s="60">
        <v>1297</v>
      </c>
    </row>
    <row r="33" spans="1:22" ht="30" x14ac:dyDescent="0.2">
      <c r="A33" s="159">
        <v>27</v>
      </c>
      <c r="B33" s="3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0"/>
      <c r="H33" s="18">
        <v>100</v>
      </c>
      <c r="I33" s="18">
        <v>28</v>
      </c>
      <c r="J33" s="18">
        <v>24</v>
      </c>
      <c r="K33" s="18">
        <v>24</v>
      </c>
      <c r="L33" s="18">
        <v>24</v>
      </c>
      <c r="M33" s="60">
        <v>54</v>
      </c>
      <c r="N33" s="60">
        <v>15</v>
      </c>
      <c r="O33" s="60">
        <v>13</v>
      </c>
      <c r="P33" s="60">
        <v>13</v>
      </c>
      <c r="Q33" s="60">
        <v>13</v>
      </c>
      <c r="R33" s="60">
        <v>46</v>
      </c>
      <c r="S33" s="60">
        <v>13</v>
      </c>
      <c r="T33" s="60">
        <v>11</v>
      </c>
      <c r="U33" s="60">
        <v>11</v>
      </c>
      <c r="V33" s="60">
        <v>11</v>
      </c>
    </row>
    <row r="34" spans="1:22" ht="30" x14ac:dyDescent="0.2">
      <c r="A34" s="159">
        <v>28</v>
      </c>
      <c r="B34" s="3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0"/>
      <c r="H34" s="18">
        <v>42</v>
      </c>
      <c r="I34" s="18">
        <v>11</v>
      </c>
      <c r="J34" s="18">
        <v>11</v>
      </c>
      <c r="K34" s="18">
        <v>11</v>
      </c>
      <c r="L34" s="18">
        <v>9</v>
      </c>
      <c r="M34" s="60">
        <v>23</v>
      </c>
      <c r="N34" s="60">
        <v>6</v>
      </c>
      <c r="O34" s="60">
        <v>6</v>
      </c>
      <c r="P34" s="60">
        <v>6</v>
      </c>
      <c r="Q34" s="60">
        <v>5</v>
      </c>
      <c r="R34" s="60">
        <v>19</v>
      </c>
      <c r="S34" s="60">
        <v>5</v>
      </c>
      <c r="T34" s="60">
        <v>5</v>
      </c>
      <c r="U34" s="60">
        <v>5</v>
      </c>
      <c r="V34" s="60">
        <v>4</v>
      </c>
    </row>
    <row r="35" spans="1:22" ht="30" x14ac:dyDescent="0.2">
      <c r="A35" s="159">
        <v>29</v>
      </c>
      <c r="B35" s="3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0"/>
      <c r="H35" s="18">
        <v>14503</v>
      </c>
      <c r="I35" s="18">
        <v>3626</v>
      </c>
      <c r="J35" s="18">
        <v>3626</v>
      </c>
      <c r="K35" s="18">
        <v>3626</v>
      </c>
      <c r="L35" s="18">
        <v>3625</v>
      </c>
      <c r="M35" s="60">
        <v>7784</v>
      </c>
      <c r="N35" s="60">
        <v>1946</v>
      </c>
      <c r="O35" s="60">
        <v>1946</v>
      </c>
      <c r="P35" s="60">
        <v>1946</v>
      </c>
      <c r="Q35" s="60">
        <v>1946</v>
      </c>
      <c r="R35" s="60">
        <v>6719</v>
      </c>
      <c r="S35" s="60">
        <v>1680</v>
      </c>
      <c r="T35" s="60">
        <v>1680</v>
      </c>
      <c r="U35" s="60">
        <v>1680</v>
      </c>
      <c r="V35" s="60">
        <v>1679</v>
      </c>
    </row>
    <row r="36" spans="1:22" ht="45" x14ac:dyDescent="0.2">
      <c r="A36" s="159">
        <v>30</v>
      </c>
      <c r="B36" s="3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0"/>
      <c r="H36" s="18">
        <v>1450</v>
      </c>
      <c r="I36" s="18">
        <v>363</v>
      </c>
      <c r="J36" s="18">
        <v>363</v>
      </c>
      <c r="K36" s="18">
        <v>363</v>
      </c>
      <c r="L36" s="18">
        <v>361</v>
      </c>
      <c r="M36" s="60">
        <v>778</v>
      </c>
      <c r="N36" s="60">
        <v>195</v>
      </c>
      <c r="O36" s="60">
        <v>195</v>
      </c>
      <c r="P36" s="60">
        <v>195</v>
      </c>
      <c r="Q36" s="60">
        <v>193</v>
      </c>
      <c r="R36" s="60">
        <v>672</v>
      </c>
      <c r="S36" s="60">
        <v>168</v>
      </c>
      <c r="T36" s="60">
        <v>168</v>
      </c>
      <c r="U36" s="60">
        <v>168</v>
      </c>
      <c r="V36" s="60">
        <v>168</v>
      </c>
    </row>
    <row r="37" spans="1:22" ht="30" x14ac:dyDescent="0.2">
      <c r="A37" s="159">
        <v>31</v>
      </c>
      <c r="B37" s="3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0"/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</row>
    <row r="38" spans="1:22" x14ac:dyDescent="0.2">
      <c r="A38" s="159">
        <v>32</v>
      </c>
      <c r="B38" s="3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0"/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</row>
    <row r="39" spans="1:22" ht="30" x14ac:dyDescent="0.2">
      <c r="A39" s="159">
        <v>33</v>
      </c>
      <c r="B39" s="3" t="s">
        <v>72</v>
      </c>
      <c r="C39" s="71">
        <v>441457</v>
      </c>
      <c r="D39" s="71">
        <v>381037</v>
      </c>
      <c r="E39" s="71">
        <f t="shared" ref="E39:E70" si="2">C39/(C39+D39)</f>
        <v>0.53672975122006972</v>
      </c>
      <c r="F39" s="71">
        <f t="shared" ref="F39:F70" si="3">1-E39</f>
        <v>0.46327024877993028</v>
      </c>
      <c r="G39" s="10"/>
      <c r="H39" s="18">
        <v>64</v>
      </c>
      <c r="I39" s="18">
        <v>16</v>
      </c>
      <c r="J39" s="18">
        <v>16</v>
      </c>
      <c r="K39" s="18">
        <v>16</v>
      </c>
      <c r="L39" s="18">
        <v>16</v>
      </c>
      <c r="M39" s="60">
        <v>34</v>
      </c>
      <c r="N39" s="60">
        <v>9</v>
      </c>
      <c r="O39" s="60">
        <v>9</v>
      </c>
      <c r="P39" s="60">
        <v>9</v>
      </c>
      <c r="Q39" s="60">
        <v>7</v>
      </c>
      <c r="R39" s="60">
        <v>30</v>
      </c>
      <c r="S39" s="60">
        <v>7</v>
      </c>
      <c r="T39" s="60">
        <v>7</v>
      </c>
      <c r="U39" s="60">
        <v>7</v>
      </c>
      <c r="V39" s="60">
        <v>9</v>
      </c>
    </row>
    <row r="40" spans="1:22" x14ac:dyDescent="0.2">
      <c r="A40" s="159">
        <v>34</v>
      </c>
      <c r="B40" s="3" t="s">
        <v>29</v>
      </c>
      <c r="C40" s="71">
        <v>441457</v>
      </c>
      <c r="D40" s="71">
        <v>381037</v>
      </c>
      <c r="E40" s="71">
        <f t="shared" si="2"/>
        <v>0.53672975122006972</v>
      </c>
      <c r="F40" s="71">
        <f t="shared" si="3"/>
        <v>0.46327024877993028</v>
      </c>
      <c r="G40" s="10"/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</row>
    <row r="41" spans="1:22" ht="30" x14ac:dyDescent="0.2">
      <c r="A41" s="159">
        <v>35</v>
      </c>
      <c r="B41" s="3" t="s">
        <v>30</v>
      </c>
      <c r="C41" s="71">
        <v>441457</v>
      </c>
      <c r="D41" s="71">
        <v>381037</v>
      </c>
      <c r="E41" s="71">
        <f t="shared" si="2"/>
        <v>0.53672975122006972</v>
      </c>
      <c r="F41" s="71">
        <f t="shared" si="3"/>
        <v>0.46327024877993028</v>
      </c>
      <c r="G41" s="10"/>
      <c r="H41" s="18">
        <v>385</v>
      </c>
      <c r="I41" s="18">
        <v>96</v>
      </c>
      <c r="J41" s="18">
        <v>96</v>
      </c>
      <c r="K41" s="18">
        <v>96</v>
      </c>
      <c r="L41" s="18">
        <v>97</v>
      </c>
      <c r="M41" s="60">
        <v>207</v>
      </c>
      <c r="N41" s="60">
        <v>52</v>
      </c>
      <c r="O41" s="60">
        <v>52</v>
      </c>
      <c r="P41" s="60">
        <v>52</v>
      </c>
      <c r="Q41" s="60">
        <v>51</v>
      </c>
      <c r="R41" s="60">
        <v>178</v>
      </c>
      <c r="S41" s="60">
        <v>44</v>
      </c>
      <c r="T41" s="60">
        <v>44</v>
      </c>
      <c r="U41" s="60">
        <v>44</v>
      </c>
      <c r="V41" s="60">
        <v>46</v>
      </c>
    </row>
    <row r="42" spans="1:22" ht="30" x14ac:dyDescent="0.2">
      <c r="A42" s="159">
        <v>36</v>
      </c>
      <c r="B42" s="3" t="s">
        <v>73</v>
      </c>
      <c r="C42" s="71">
        <v>441457</v>
      </c>
      <c r="D42" s="71">
        <v>381037</v>
      </c>
      <c r="E42" s="71">
        <f t="shared" si="2"/>
        <v>0.53672975122006972</v>
      </c>
      <c r="F42" s="71">
        <f t="shared" si="3"/>
        <v>0.46327024877993028</v>
      </c>
      <c r="G42" s="10"/>
      <c r="H42" s="18">
        <v>33281</v>
      </c>
      <c r="I42" s="18">
        <v>8320</v>
      </c>
      <c r="J42" s="18">
        <v>8320</v>
      </c>
      <c r="K42" s="18">
        <v>8320</v>
      </c>
      <c r="L42" s="18">
        <v>8321</v>
      </c>
      <c r="M42" s="60">
        <v>17863</v>
      </c>
      <c r="N42" s="60">
        <v>4466</v>
      </c>
      <c r="O42" s="60">
        <v>4466</v>
      </c>
      <c r="P42" s="60">
        <v>4466</v>
      </c>
      <c r="Q42" s="60">
        <v>4465</v>
      </c>
      <c r="R42" s="60">
        <v>15418</v>
      </c>
      <c r="S42" s="60">
        <v>3854</v>
      </c>
      <c r="T42" s="60">
        <v>3854</v>
      </c>
      <c r="U42" s="60">
        <v>3854</v>
      </c>
      <c r="V42" s="60">
        <v>3856</v>
      </c>
    </row>
    <row r="43" spans="1:22" x14ac:dyDescent="0.2">
      <c r="A43" s="159">
        <v>37</v>
      </c>
      <c r="B43" s="3" t="s">
        <v>31</v>
      </c>
      <c r="C43" s="71">
        <v>20296</v>
      </c>
      <c r="D43" s="71">
        <v>7088</v>
      </c>
      <c r="E43" s="71">
        <f t="shared" si="2"/>
        <v>0.74116272275781481</v>
      </c>
      <c r="F43" s="71">
        <f t="shared" si="3"/>
        <v>0.25883727724218519</v>
      </c>
      <c r="G43" s="10">
        <v>28304</v>
      </c>
      <c r="H43" s="18">
        <v>9208</v>
      </c>
      <c r="I43" s="18">
        <v>2302</v>
      </c>
      <c r="J43" s="18">
        <v>2302</v>
      </c>
      <c r="K43" s="18">
        <v>2302</v>
      </c>
      <c r="L43" s="18">
        <v>2302</v>
      </c>
      <c r="M43" s="60">
        <v>6825</v>
      </c>
      <c r="N43" s="60">
        <v>1706</v>
      </c>
      <c r="O43" s="60">
        <v>1706</v>
      </c>
      <c r="P43" s="60">
        <v>1706</v>
      </c>
      <c r="Q43" s="60">
        <v>1707</v>
      </c>
      <c r="R43" s="60">
        <v>2383</v>
      </c>
      <c r="S43" s="60">
        <v>596</v>
      </c>
      <c r="T43" s="60">
        <v>596</v>
      </c>
      <c r="U43" s="60">
        <v>596</v>
      </c>
      <c r="V43" s="60">
        <v>595</v>
      </c>
    </row>
    <row r="44" spans="1:22" ht="15.75" x14ac:dyDescent="0.25">
      <c r="A44" s="159">
        <v>38</v>
      </c>
      <c r="B44" s="3" t="s">
        <v>32</v>
      </c>
      <c r="C44" s="72">
        <v>60194</v>
      </c>
      <c r="D44" s="71">
        <v>10332</v>
      </c>
      <c r="E44" s="71">
        <f t="shared" si="2"/>
        <v>0.85350083657091003</v>
      </c>
      <c r="F44" s="71">
        <f t="shared" si="3"/>
        <v>0.14649916342908997</v>
      </c>
      <c r="G44" s="10">
        <v>70734</v>
      </c>
      <c r="H44" s="18">
        <v>63661</v>
      </c>
      <c r="I44" s="18">
        <v>23058</v>
      </c>
      <c r="J44" s="18">
        <v>13382</v>
      </c>
      <c r="K44" s="18">
        <v>11305</v>
      </c>
      <c r="L44" s="18">
        <v>15916</v>
      </c>
      <c r="M44" s="60">
        <v>54335</v>
      </c>
      <c r="N44" s="60">
        <v>19680</v>
      </c>
      <c r="O44" s="60">
        <v>11422</v>
      </c>
      <c r="P44" s="60">
        <v>9649</v>
      </c>
      <c r="Q44" s="60">
        <v>13584</v>
      </c>
      <c r="R44" s="60">
        <v>9326</v>
      </c>
      <c r="S44" s="60">
        <v>3378</v>
      </c>
      <c r="T44" s="60">
        <v>1960</v>
      </c>
      <c r="U44" s="60">
        <v>1656</v>
      </c>
      <c r="V44" s="60">
        <v>2332</v>
      </c>
    </row>
    <row r="45" spans="1:22" ht="15.75" x14ac:dyDescent="0.25">
      <c r="A45" s="159">
        <v>39</v>
      </c>
      <c r="B45" s="3" t="s">
        <v>33</v>
      </c>
      <c r="C45" s="72">
        <v>94360</v>
      </c>
      <c r="D45" s="71">
        <v>17577</v>
      </c>
      <c r="E45" s="71">
        <f t="shared" si="2"/>
        <v>0.84297417297229693</v>
      </c>
      <c r="F45" s="71">
        <f t="shared" si="3"/>
        <v>0.15702582702770307</v>
      </c>
      <c r="G45" s="10">
        <v>111894</v>
      </c>
      <c r="H45" s="18">
        <v>49708</v>
      </c>
      <c r="I45" s="18">
        <v>28000</v>
      </c>
      <c r="J45" s="18">
        <v>7236</v>
      </c>
      <c r="K45" s="18">
        <v>7236</v>
      </c>
      <c r="L45" s="18">
        <v>7236</v>
      </c>
      <c r="M45" s="60">
        <v>41903</v>
      </c>
      <c r="N45" s="60">
        <v>23603</v>
      </c>
      <c r="O45" s="60">
        <v>6100</v>
      </c>
      <c r="P45" s="60">
        <v>6100</v>
      </c>
      <c r="Q45" s="60">
        <v>6100</v>
      </c>
      <c r="R45" s="60">
        <v>7805</v>
      </c>
      <c r="S45" s="60">
        <v>4397</v>
      </c>
      <c r="T45" s="60">
        <v>1136</v>
      </c>
      <c r="U45" s="60">
        <v>1136</v>
      </c>
      <c r="V45" s="60">
        <v>1136</v>
      </c>
    </row>
    <row r="46" spans="1:22" ht="15.75" x14ac:dyDescent="0.25">
      <c r="A46" s="159">
        <v>40</v>
      </c>
      <c r="B46" s="3" t="s">
        <v>34</v>
      </c>
      <c r="C46" s="72">
        <v>92101</v>
      </c>
      <c r="D46" s="71">
        <v>20950</v>
      </c>
      <c r="E46" s="71">
        <f t="shared" si="2"/>
        <v>0.81468540747096441</v>
      </c>
      <c r="F46" s="71">
        <f t="shared" si="3"/>
        <v>0.18531459252903559</v>
      </c>
      <c r="G46" s="10">
        <v>115425</v>
      </c>
      <c r="H46" s="18">
        <v>45706</v>
      </c>
      <c r="I46" s="18">
        <v>11427</v>
      </c>
      <c r="J46" s="18">
        <v>11427</v>
      </c>
      <c r="K46" s="18">
        <v>11427</v>
      </c>
      <c r="L46" s="18">
        <v>11425</v>
      </c>
      <c r="M46" s="60">
        <v>37236</v>
      </c>
      <c r="N46" s="60">
        <v>9309</v>
      </c>
      <c r="O46" s="60">
        <v>9309</v>
      </c>
      <c r="P46" s="60">
        <v>9309</v>
      </c>
      <c r="Q46" s="60">
        <v>9309</v>
      </c>
      <c r="R46" s="60">
        <v>8470</v>
      </c>
      <c r="S46" s="60">
        <v>2118</v>
      </c>
      <c r="T46" s="60">
        <v>2118</v>
      </c>
      <c r="U46" s="60">
        <v>2118</v>
      </c>
      <c r="V46" s="60">
        <v>2116</v>
      </c>
    </row>
    <row r="47" spans="1:22" ht="30" x14ac:dyDescent="0.2">
      <c r="A47" s="159">
        <v>41</v>
      </c>
      <c r="B47" s="3" t="s">
        <v>35</v>
      </c>
      <c r="C47" s="71">
        <v>441457</v>
      </c>
      <c r="D47" s="71">
        <v>381037</v>
      </c>
      <c r="E47" s="71">
        <f t="shared" si="2"/>
        <v>0.53672975122006972</v>
      </c>
      <c r="F47" s="71">
        <f t="shared" si="3"/>
        <v>0.46327024877993028</v>
      </c>
      <c r="G47" s="10"/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</row>
    <row r="48" spans="1:22" ht="30" x14ac:dyDescent="0.2">
      <c r="A48" s="159">
        <v>42</v>
      </c>
      <c r="B48" s="7" t="s">
        <v>36</v>
      </c>
      <c r="C48" s="71">
        <v>441457</v>
      </c>
      <c r="D48" s="71">
        <v>381037</v>
      </c>
      <c r="E48" s="71">
        <f t="shared" si="2"/>
        <v>0.53672975122006972</v>
      </c>
      <c r="F48" s="71">
        <f t="shared" si="3"/>
        <v>0.46327024877993028</v>
      </c>
      <c r="G48" s="11"/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</row>
    <row r="49" spans="1:22" ht="15.75" x14ac:dyDescent="0.25">
      <c r="A49" s="159">
        <v>43</v>
      </c>
      <c r="B49" s="7" t="s">
        <v>37</v>
      </c>
      <c r="C49" s="72">
        <v>6169</v>
      </c>
      <c r="D49" s="71">
        <v>8051</v>
      </c>
      <c r="E49" s="71">
        <f t="shared" si="2"/>
        <v>0.43382559774964841</v>
      </c>
      <c r="F49" s="71">
        <f t="shared" si="3"/>
        <v>0.56617440225035165</v>
      </c>
      <c r="G49" s="11">
        <v>14313</v>
      </c>
      <c r="H49" s="18">
        <v>12882</v>
      </c>
      <c r="I49" s="18">
        <v>5389</v>
      </c>
      <c r="J49" s="18">
        <v>2303</v>
      </c>
      <c r="K49" s="18">
        <v>1971</v>
      </c>
      <c r="L49" s="18">
        <v>3219</v>
      </c>
      <c r="M49" s="60">
        <v>5589</v>
      </c>
      <c r="N49" s="60">
        <v>2338</v>
      </c>
      <c r="O49" s="60">
        <v>999</v>
      </c>
      <c r="P49" s="60">
        <v>855</v>
      </c>
      <c r="Q49" s="60">
        <v>1397</v>
      </c>
      <c r="R49" s="60">
        <v>7293</v>
      </c>
      <c r="S49" s="60">
        <v>3051</v>
      </c>
      <c r="T49" s="60">
        <v>1304</v>
      </c>
      <c r="U49" s="60">
        <v>1116</v>
      </c>
      <c r="V49" s="60">
        <v>1822</v>
      </c>
    </row>
    <row r="50" spans="1:22" ht="30.75" x14ac:dyDescent="0.25">
      <c r="A50" s="159">
        <v>44</v>
      </c>
      <c r="B50" s="7" t="s">
        <v>38</v>
      </c>
      <c r="C50" s="72">
        <v>23717</v>
      </c>
      <c r="D50" s="72">
        <v>30057</v>
      </c>
      <c r="E50" s="71">
        <f t="shared" si="2"/>
        <v>0.44104957786290772</v>
      </c>
      <c r="F50" s="71">
        <f t="shared" si="3"/>
        <v>0.55895042213709223</v>
      </c>
      <c r="G50" s="11"/>
      <c r="H50" s="18">
        <v>1520</v>
      </c>
      <c r="I50" s="18">
        <v>380</v>
      </c>
      <c r="J50" s="18">
        <v>380</v>
      </c>
      <c r="K50" s="18">
        <v>380</v>
      </c>
      <c r="L50" s="18">
        <v>380</v>
      </c>
      <c r="M50" s="60">
        <v>670</v>
      </c>
      <c r="N50" s="60">
        <v>168</v>
      </c>
      <c r="O50" s="60">
        <v>168</v>
      </c>
      <c r="P50" s="60">
        <v>168</v>
      </c>
      <c r="Q50" s="60">
        <v>166</v>
      </c>
      <c r="R50" s="60">
        <v>850</v>
      </c>
      <c r="S50" s="60">
        <v>212</v>
      </c>
      <c r="T50" s="60">
        <v>212</v>
      </c>
      <c r="U50" s="60">
        <v>212</v>
      </c>
      <c r="V50" s="60">
        <v>214</v>
      </c>
    </row>
    <row r="51" spans="1:22" ht="15.75" x14ac:dyDescent="0.25">
      <c r="A51" s="159">
        <v>45</v>
      </c>
      <c r="B51" s="7" t="s">
        <v>74</v>
      </c>
      <c r="C51" s="72">
        <v>23717</v>
      </c>
      <c r="D51" s="72">
        <v>30057</v>
      </c>
      <c r="E51" s="71">
        <f t="shared" si="2"/>
        <v>0.44104957786290772</v>
      </c>
      <c r="F51" s="71">
        <f t="shared" si="3"/>
        <v>0.55895042213709223</v>
      </c>
      <c r="G51" s="11">
        <v>54348</v>
      </c>
      <c r="H51" s="18">
        <v>22824</v>
      </c>
      <c r="I51" s="18">
        <v>7895</v>
      </c>
      <c r="J51" s="18">
        <v>4775</v>
      </c>
      <c r="K51" s="18">
        <v>4775</v>
      </c>
      <c r="L51" s="18">
        <v>5379</v>
      </c>
      <c r="M51" s="60">
        <v>10067</v>
      </c>
      <c r="N51" s="60">
        <v>3482</v>
      </c>
      <c r="O51" s="60">
        <v>2106</v>
      </c>
      <c r="P51" s="60">
        <v>2106</v>
      </c>
      <c r="Q51" s="60">
        <v>2372</v>
      </c>
      <c r="R51" s="60">
        <v>12758</v>
      </c>
      <c r="S51" s="60">
        <v>4413</v>
      </c>
      <c r="T51" s="60">
        <v>2669</v>
      </c>
      <c r="U51" s="60">
        <v>2669</v>
      </c>
      <c r="V51" s="60">
        <v>3007</v>
      </c>
    </row>
    <row r="52" spans="1:22" ht="15.75" x14ac:dyDescent="0.25">
      <c r="A52" s="159">
        <v>46</v>
      </c>
      <c r="B52" s="7" t="s">
        <v>75</v>
      </c>
      <c r="C52" s="72">
        <v>7129</v>
      </c>
      <c r="D52" s="71">
        <v>1196</v>
      </c>
      <c r="E52" s="71">
        <f t="shared" si="2"/>
        <v>0.85633633633633632</v>
      </c>
      <c r="F52" s="71">
        <f t="shared" si="3"/>
        <v>0.14366366366366368</v>
      </c>
      <c r="G52" s="11">
        <v>8679</v>
      </c>
      <c r="H52" s="18">
        <v>768</v>
      </c>
      <c r="I52" s="18">
        <v>547</v>
      </c>
      <c r="J52" s="18">
        <v>73</v>
      </c>
      <c r="K52" s="18">
        <v>73</v>
      </c>
      <c r="L52" s="18">
        <v>75</v>
      </c>
      <c r="M52" s="60">
        <v>658</v>
      </c>
      <c r="N52" s="60">
        <v>468</v>
      </c>
      <c r="O52" s="60">
        <v>63</v>
      </c>
      <c r="P52" s="60">
        <v>63</v>
      </c>
      <c r="Q52" s="60">
        <v>64</v>
      </c>
      <c r="R52" s="60">
        <v>110</v>
      </c>
      <c r="S52" s="60">
        <v>79</v>
      </c>
      <c r="T52" s="60">
        <v>10</v>
      </c>
      <c r="U52" s="60">
        <v>10</v>
      </c>
      <c r="V52" s="60">
        <v>11</v>
      </c>
    </row>
    <row r="53" spans="1:22" ht="30" x14ac:dyDescent="0.2">
      <c r="A53" s="159">
        <v>47</v>
      </c>
      <c r="B53" s="7" t="s">
        <v>39</v>
      </c>
      <c r="C53" s="71">
        <v>441457</v>
      </c>
      <c r="D53" s="71">
        <v>381037</v>
      </c>
      <c r="E53" s="71">
        <f t="shared" si="2"/>
        <v>0.53672975122006972</v>
      </c>
      <c r="F53" s="71">
        <f t="shared" si="3"/>
        <v>0.46327024877993028</v>
      </c>
      <c r="G53" s="11"/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</row>
    <row r="54" spans="1:22" x14ac:dyDescent="0.2">
      <c r="A54" s="159">
        <v>48</v>
      </c>
      <c r="B54" s="7" t="s">
        <v>40</v>
      </c>
      <c r="C54" s="71">
        <v>441457</v>
      </c>
      <c r="D54" s="71">
        <v>381037</v>
      </c>
      <c r="E54" s="71">
        <f t="shared" si="2"/>
        <v>0.53672975122006972</v>
      </c>
      <c r="F54" s="71">
        <f t="shared" si="3"/>
        <v>0.46327024877993028</v>
      </c>
      <c r="G54" s="11"/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</row>
    <row r="55" spans="1:22" x14ac:dyDescent="0.2">
      <c r="A55" s="159">
        <v>49</v>
      </c>
      <c r="B55" s="7" t="s">
        <v>76</v>
      </c>
      <c r="C55" s="71">
        <v>441457</v>
      </c>
      <c r="D55" s="71">
        <v>381037</v>
      </c>
      <c r="E55" s="71">
        <f t="shared" si="2"/>
        <v>0.53672975122006972</v>
      </c>
      <c r="F55" s="71">
        <f t="shared" si="3"/>
        <v>0.46327024877993028</v>
      </c>
      <c r="G55" s="11"/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</row>
    <row r="56" spans="1:22" x14ac:dyDescent="0.2">
      <c r="A56" s="159">
        <v>50</v>
      </c>
      <c r="B56" s="7" t="s">
        <v>41</v>
      </c>
      <c r="C56" s="71">
        <v>441457</v>
      </c>
      <c r="D56" s="71">
        <v>381037</v>
      </c>
      <c r="E56" s="71">
        <f t="shared" si="2"/>
        <v>0.53672975122006972</v>
      </c>
      <c r="F56" s="71">
        <f t="shared" si="3"/>
        <v>0.46327024877993028</v>
      </c>
      <c r="G56" s="11"/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</row>
    <row r="57" spans="1:22" x14ac:dyDescent="0.2">
      <c r="A57" s="159">
        <v>51</v>
      </c>
      <c r="B57" s="7" t="s">
        <v>42</v>
      </c>
      <c r="C57" s="71">
        <v>441457</v>
      </c>
      <c r="D57" s="71">
        <v>381037</v>
      </c>
      <c r="E57" s="71">
        <f t="shared" si="2"/>
        <v>0.53672975122006972</v>
      </c>
      <c r="F57" s="71">
        <f t="shared" si="3"/>
        <v>0.46327024877993028</v>
      </c>
      <c r="G57" s="11"/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</row>
    <row r="58" spans="1:22" x14ac:dyDescent="0.2">
      <c r="A58" s="159">
        <v>52</v>
      </c>
      <c r="B58" s="7" t="s">
        <v>43</v>
      </c>
      <c r="C58" s="71">
        <v>441457</v>
      </c>
      <c r="D58" s="71">
        <v>381037</v>
      </c>
      <c r="E58" s="71">
        <f t="shared" si="2"/>
        <v>0.53672975122006972</v>
      </c>
      <c r="F58" s="71">
        <f t="shared" si="3"/>
        <v>0.46327024877993028</v>
      </c>
      <c r="G58" s="11"/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</row>
    <row r="59" spans="1:22" x14ac:dyDescent="0.2">
      <c r="A59" s="159">
        <v>53</v>
      </c>
      <c r="B59" s="7" t="s">
        <v>44</v>
      </c>
      <c r="C59" s="71">
        <v>441457</v>
      </c>
      <c r="D59" s="71">
        <v>381037</v>
      </c>
      <c r="E59" s="71">
        <f t="shared" si="2"/>
        <v>0.53672975122006972</v>
      </c>
      <c r="F59" s="71">
        <f t="shared" si="3"/>
        <v>0.46327024877993028</v>
      </c>
      <c r="G59" s="11"/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</row>
    <row r="60" spans="1:22" x14ac:dyDescent="0.2">
      <c r="A60" s="159">
        <v>54</v>
      </c>
      <c r="B60" s="7" t="s">
        <v>77</v>
      </c>
      <c r="C60" s="71">
        <v>441457</v>
      </c>
      <c r="D60" s="71">
        <v>381037</v>
      </c>
      <c r="E60" s="71">
        <f t="shared" si="2"/>
        <v>0.53672975122006972</v>
      </c>
      <c r="F60" s="71">
        <f t="shared" si="3"/>
        <v>0.46327024877993028</v>
      </c>
      <c r="G60" s="11"/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</row>
    <row r="61" spans="1:22" x14ac:dyDescent="0.2">
      <c r="A61" s="159">
        <v>55</v>
      </c>
      <c r="B61" s="7" t="s">
        <v>46</v>
      </c>
      <c r="C61" s="71">
        <v>441457</v>
      </c>
      <c r="D61" s="71">
        <v>381037</v>
      </c>
      <c r="E61" s="71">
        <f t="shared" si="2"/>
        <v>0.53672975122006972</v>
      </c>
      <c r="F61" s="71">
        <f t="shared" si="3"/>
        <v>0.46327024877993028</v>
      </c>
      <c r="G61" s="11"/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</row>
    <row r="62" spans="1:22" x14ac:dyDescent="0.2">
      <c r="A62" s="159">
        <v>56</v>
      </c>
      <c r="B62" s="7" t="s">
        <v>48</v>
      </c>
      <c r="C62" s="71">
        <v>441457</v>
      </c>
      <c r="D62" s="71">
        <v>381037</v>
      </c>
      <c r="E62" s="71">
        <f t="shared" si="2"/>
        <v>0.53672975122006972</v>
      </c>
      <c r="F62" s="71">
        <f t="shared" si="3"/>
        <v>0.46327024877993028</v>
      </c>
      <c r="G62" s="11"/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</row>
    <row r="63" spans="1:22" x14ac:dyDescent="0.2">
      <c r="A63" s="159">
        <v>57</v>
      </c>
      <c r="B63" s="8" t="s">
        <v>51</v>
      </c>
      <c r="C63" s="71">
        <v>441457</v>
      </c>
      <c r="D63" s="71">
        <v>381037</v>
      </c>
      <c r="E63" s="71">
        <f t="shared" si="2"/>
        <v>0.53672975122006972</v>
      </c>
      <c r="F63" s="71">
        <f t="shared" si="3"/>
        <v>0.46327024877993028</v>
      </c>
      <c r="G63" s="12"/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</row>
    <row r="64" spans="1:22" x14ac:dyDescent="0.2">
      <c r="A64" s="159">
        <v>58</v>
      </c>
      <c r="B64" s="8" t="s">
        <v>53</v>
      </c>
      <c r="C64" s="71">
        <v>441457</v>
      </c>
      <c r="D64" s="71">
        <v>381037</v>
      </c>
      <c r="E64" s="71">
        <f t="shared" si="2"/>
        <v>0.53672975122006972</v>
      </c>
      <c r="F64" s="71">
        <f t="shared" si="3"/>
        <v>0.46327024877993028</v>
      </c>
      <c r="G64" s="12"/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</row>
    <row r="65" spans="1:22" x14ac:dyDescent="0.2">
      <c r="A65" s="159">
        <v>59</v>
      </c>
      <c r="B65" s="8" t="s">
        <v>47</v>
      </c>
      <c r="C65" s="71">
        <v>441457</v>
      </c>
      <c r="D65" s="71">
        <v>381037</v>
      </c>
      <c r="E65" s="71">
        <f t="shared" si="2"/>
        <v>0.53672975122006972</v>
      </c>
      <c r="F65" s="71">
        <f t="shared" si="3"/>
        <v>0.46327024877993028</v>
      </c>
      <c r="G65" s="12"/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</row>
    <row r="66" spans="1:22" x14ac:dyDescent="0.2">
      <c r="A66" s="159">
        <v>60</v>
      </c>
      <c r="B66" s="8" t="s">
        <v>45</v>
      </c>
      <c r="C66" s="71">
        <v>441457</v>
      </c>
      <c r="D66" s="71">
        <v>381037</v>
      </c>
      <c r="E66" s="71">
        <f t="shared" si="2"/>
        <v>0.53672975122006972</v>
      </c>
      <c r="F66" s="71">
        <f t="shared" si="3"/>
        <v>0.46327024877993028</v>
      </c>
      <c r="G66" s="12"/>
      <c r="H66" s="18">
        <v>200</v>
      </c>
      <c r="I66" s="18">
        <v>50</v>
      </c>
      <c r="J66" s="18">
        <v>50</v>
      </c>
      <c r="K66" s="18">
        <v>50</v>
      </c>
      <c r="L66" s="18">
        <v>50</v>
      </c>
      <c r="M66" s="60">
        <v>107</v>
      </c>
      <c r="N66" s="60">
        <v>27</v>
      </c>
      <c r="O66" s="60">
        <v>27</v>
      </c>
      <c r="P66" s="60">
        <v>27</v>
      </c>
      <c r="Q66" s="60">
        <v>26</v>
      </c>
      <c r="R66" s="60">
        <v>93</v>
      </c>
      <c r="S66" s="60">
        <v>23</v>
      </c>
      <c r="T66" s="60">
        <v>23</v>
      </c>
      <c r="U66" s="60">
        <v>23</v>
      </c>
      <c r="V66" s="60">
        <v>24</v>
      </c>
    </row>
    <row r="67" spans="1:22" x14ac:dyDescent="0.2">
      <c r="A67" s="159">
        <v>61</v>
      </c>
      <c r="B67" s="8" t="s">
        <v>49</v>
      </c>
      <c r="C67" s="71">
        <v>441457</v>
      </c>
      <c r="D67" s="71">
        <v>381037</v>
      </c>
      <c r="E67" s="71">
        <f t="shared" si="2"/>
        <v>0.53672975122006972</v>
      </c>
      <c r="F67" s="71">
        <f t="shared" si="3"/>
        <v>0.46327024877993028</v>
      </c>
      <c r="G67" s="12"/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</row>
    <row r="68" spans="1:22" x14ac:dyDescent="0.2">
      <c r="A68" s="159">
        <v>62</v>
      </c>
      <c r="B68" s="8" t="s">
        <v>50</v>
      </c>
      <c r="C68" s="71">
        <v>441457</v>
      </c>
      <c r="D68" s="71">
        <v>381037</v>
      </c>
      <c r="E68" s="71">
        <f t="shared" si="2"/>
        <v>0.53672975122006972</v>
      </c>
      <c r="F68" s="71">
        <f t="shared" si="3"/>
        <v>0.46327024877993028</v>
      </c>
      <c r="G68" s="12"/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</row>
    <row r="69" spans="1:22" x14ac:dyDescent="0.2">
      <c r="A69" s="159">
        <v>63</v>
      </c>
      <c r="B69" s="8" t="s">
        <v>52</v>
      </c>
      <c r="C69" s="71">
        <v>441457</v>
      </c>
      <c r="D69" s="71">
        <v>381037</v>
      </c>
      <c r="E69" s="71">
        <f t="shared" si="2"/>
        <v>0.53672975122006972</v>
      </c>
      <c r="F69" s="71">
        <f t="shared" si="3"/>
        <v>0.46327024877993028</v>
      </c>
      <c r="G69" s="12"/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</row>
    <row r="70" spans="1:22" x14ac:dyDescent="0.2">
      <c r="A70" s="159">
        <v>64</v>
      </c>
      <c r="B70" s="8" t="s">
        <v>54</v>
      </c>
      <c r="C70" s="71">
        <v>441457</v>
      </c>
      <c r="D70" s="71">
        <v>381037</v>
      </c>
      <c r="E70" s="71">
        <f t="shared" si="2"/>
        <v>0.53672975122006972</v>
      </c>
      <c r="F70" s="71">
        <f t="shared" si="3"/>
        <v>0.46327024877993028</v>
      </c>
      <c r="G70" s="12"/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</row>
    <row r="71" spans="1:22" ht="45" x14ac:dyDescent="0.2">
      <c r="A71" s="159">
        <v>65</v>
      </c>
      <c r="B71" s="8" t="s">
        <v>56</v>
      </c>
      <c r="C71" s="71">
        <v>441457</v>
      </c>
      <c r="D71" s="71">
        <v>381037</v>
      </c>
      <c r="E71" s="71">
        <f t="shared" ref="E71:E102" si="4">C71/(C71+D71)</f>
        <v>0.53672975122006972</v>
      </c>
      <c r="F71" s="71">
        <f t="shared" ref="F71:F102" si="5">1-E71</f>
        <v>0.46327024877993028</v>
      </c>
      <c r="G71" s="12"/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</row>
    <row r="72" spans="1:22" x14ac:dyDescent="0.2">
      <c r="A72" s="159">
        <v>66</v>
      </c>
      <c r="B72" s="8" t="s">
        <v>78</v>
      </c>
      <c r="C72" s="71">
        <v>441457</v>
      </c>
      <c r="D72" s="71">
        <v>381037</v>
      </c>
      <c r="E72" s="71">
        <f t="shared" si="4"/>
        <v>0.53672975122006972</v>
      </c>
      <c r="F72" s="71">
        <f t="shared" si="5"/>
        <v>0.46327024877993028</v>
      </c>
      <c r="G72" s="12"/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</row>
    <row r="73" spans="1:22" x14ac:dyDescent="0.2">
      <c r="A73" s="159">
        <v>67</v>
      </c>
      <c r="B73" s="8" t="s">
        <v>58</v>
      </c>
      <c r="C73" s="71">
        <v>441457</v>
      </c>
      <c r="D73" s="71">
        <v>381037</v>
      </c>
      <c r="E73" s="71">
        <f t="shared" si="4"/>
        <v>0.53672975122006972</v>
      </c>
      <c r="F73" s="71">
        <f t="shared" si="5"/>
        <v>0.46327024877993028</v>
      </c>
      <c r="G73" s="12"/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</row>
    <row r="74" spans="1:22" x14ac:dyDescent="0.2">
      <c r="A74" s="159">
        <v>68</v>
      </c>
      <c r="B74" s="8" t="s">
        <v>60</v>
      </c>
      <c r="C74" s="71">
        <v>441457</v>
      </c>
      <c r="D74" s="71">
        <v>381037</v>
      </c>
      <c r="E74" s="71">
        <f t="shared" si="4"/>
        <v>0.53672975122006972</v>
      </c>
      <c r="F74" s="71">
        <f t="shared" si="5"/>
        <v>0.46327024877993028</v>
      </c>
      <c r="G74" s="12"/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</row>
    <row r="75" spans="1:22" x14ac:dyDescent="0.2">
      <c r="A75" s="159">
        <v>69</v>
      </c>
      <c r="B75" s="8" t="s">
        <v>61</v>
      </c>
      <c r="C75" s="71">
        <v>441457</v>
      </c>
      <c r="D75" s="71">
        <v>381037</v>
      </c>
      <c r="E75" s="71">
        <f t="shared" si="4"/>
        <v>0.53672975122006972</v>
      </c>
      <c r="F75" s="71">
        <f t="shared" si="5"/>
        <v>0.46327024877993028</v>
      </c>
      <c r="G75" s="12"/>
      <c r="H75" s="18">
        <v>200</v>
      </c>
      <c r="I75" s="18">
        <v>50</v>
      </c>
      <c r="J75" s="18">
        <v>50</v>
      </c>
      <c r="K75" s="18">
        <v>50</v>
      </c>
      <c r="L75" s="18">
        <v>50</v>
      </c>
      <c r="M75" s="60">
        <v>107</v>
      </c>
      <c r="N75" s="60">
        <v>27</v>
      </c>
      <c r="O75" s="60">
        <v>27</v>
      </c>
      <c r="P75" s="60">
        <v>27</v>
      </c>
      <c r="Q75" s="60">
        <v>26</v>
      </c>
      <c r="R75" s="60">
        <v>93</v>
      </c>
      <c r="S75" s="60">
        <v>23</v>
      </c>
      <c r="T75" s="60">
        <v>23</v>
      </c>
      <c r="U75" s="60">
        <v>23</v>
      </c>
      <c r="V75" s="60">
        <v>24</v>
      </c>
    </row>
    <row r="76" spans="1:22" x14ac:dyDescent="0.2">
      <c r="A76" s="159">
        <v>70</v>
      </c>
      <c r="B76" s="8" t="s">
        <v>63</v>
      </c>
      <c r="C76" s="71">
        <v>441457</v>
      </c>
      <c r="D76" s="71">
        <v>381037</v>
      </c>
      <c r="E76" s="71">
        <f t="shared" si="4"/>
        <v>0.53672975122006972</v>
      </c>
      <c r="F76" s="71">
        <f t="shared" si="5"/>
        <v>0.46327024877993028</v>
      </c>
      <c r="G76" s="12"/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</row>
    <row r="77" spans="1:22" x14ac:dyDescent="0.2">
      <c r="A77" s="159">
        <v>71</v>
      </c>
      <c r="B77" s="8" t="s">
        <v>64</v>
      </c>
      <c r="C77" s="71">
        <v>441457</v>
      </c>
      <c r="D77" s="71">
        <v>381037</v>
      </c>
      <c r="E77" s="71">
        <f t="shared" si="4"/>
        <v>0.53672975122006972</v>
      </c>
      <c r="F77" s="71">
        <f t="shared" si="5"/>
        <v>0.46327024877993028</v>
      </c>
      <c r="G77" s="12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</row>
    <row r="78" spans="1:22" x14ac:dyDescent="0.2">
      <c r="A78" s="159">
        <v>72</v>
      </c>
      <c r="B78" s="8" t="s">
        <v>79</v>
      </c>
      <c r="C78" s="71">
        <v>441457</v>
      </c>
      <c r="D78" s="71">
        <v>381037</v>
      </c>
      <c r="E78" s="71">
        <f t="shared" si="4"/>
        <v>0.53672975122006972</v>
      </c>
      <c r="F78" s="71">
        <f t="shared" si="5"/>
        <v>0.46327024877993028</v>
      </c>
      <c r="G78" s="12"/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</row>
    <row r="79" spans="1:22" x14ac:dyDescent="0.2">
      <c r="A79" s="159">
        <v>73</v>
      </c>
      <c r="B79" s="8" t="s">
        <v>55</v>
      </c>
      <c r="C79" s="71">
        <v>441457</v>
      </c>
      <c r="D79" s="71">
        <v>381037</v>
      </c>
      <c r="E79" s="71">
        <f t="shared" si="4"/>
        <v>0.53672975122006972</v>
      </c>
      <c r="F79" s="71">
        <f t="shared" si="5"/>
        <v>0.46327024877993028</v>
      </c>
      <c r="G79" s="12"/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</row>
    <row r="80" spans="1:22" x14ac:dyDescent="0.2">
      <c r="A80" s="159">
        <v>74</v>
      </c>
      <c r="B80" s="8" t="s">
        <v>57</v>
      </c>
      <c r="C80" s="71">
        <v>441457</v>
      </c>
      <c r="D80" s="71">
        <v>381037</v>
      </c>
      <c r="E80" s="71">
        <f t="shared" si="4"/>
        <v>0.53672975122006972</v>
      </c>
      <c r="F80" s="71">
        <f t="shared" si="5"/>
        <v>0.46327024877993028</v>
      </c>
      <c r="G80" s="12"/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</row>
    <row r="81" spans="1:22" ht="30" x14ac:dyDescent="0.2">
      <c r="A81" s="159">
        <v>75</v>
      </c>
      <c r="B81" s="8" t="s">
        <v>62</v>
      </c>
      <c r="C81" s="71">
        <v>441457</v>
      </c>
      <c r="D81" s="71">
        <v>381037</v>
      </c>
      <c r="E81" s="71">
        <f t="shared" si="4"/>
        <v>0.53672975122006972</v>
      </c>
      <c r="F81" s="71">
        <f t="shared" si="5"/>
        <v>0.46327024877993028</v>
      </c>
      <c r="G81" s="12"/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</row>
    <row r="82" spans="1:22" x14ac:dyDescent="0.2">
      <c r="A82" s="159">
        <v>76</v>
      </c>
      <c r="B82" s="8" t="s">
        <v>59</v>
      </c>
      <c r="C82" s="71">
        <v>441457</v>
      </c>
      <c r="D82" s="71">
        <v>381037</v>
      </c>
      <c r="E82" s="71">
        <f t="shared" si="4"/>
        <v>0.53672975122006972</v>
      </c>
      <c r="F82" s="71">
        <f t="shared" si="5"/>
        <v>0.46327024877993028</v>
      </c>
      <c r="G82" s="12"/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</row>
    <row r="83" spans="1:22" x14ac:dyDescent="0.2">
      <c r="A83" s="159">
        <v>77</v>
      </c>
      <c r="B83" s="8" t="s">
        <v>65</v>
      </c>
      <c r="C83" s="71">
        <v>441457</v>
      </c>
      <c r="D83" s="71">
        <v>381037</v>
      </c>
      <c r="E83" s="71">
        <f t="shared" si="4"/>
        <v>0.53672975122006972</v>
      </c>
      <c r="F83" s="71">
        <f t="shared" si="5"/>
        <v>0.46327024877993028</v>
      </c>
      <c r="G83" s="12"/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</row>
    <row r="84" spans="1:22" x14ac:dyDescent="0.2">
      <c r="A84" s="159">
        <v>78</v>
      </c>
      <c r="B84" s="8" t="s">
        <v>66</v>
      </c>
      <c r="C84" s="71">
        <v>441457</v>
      </c>
      <c r="D84" s="71">
        <v>381037</v>
      </c>
      <c r="E84" s="71">
        <f t="shared" si="4"/>
        <v>0.53672975122006972</v>
      </c>
      <c r="F84" s="71">
        <f t="shared" si="5"/>
        <v>0.46327024877993028</v>
      </c>
      <c r="G84" s="12"/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</row>
    <row r="85" spans="1:22" x14ac:dyDescent="0.2">
      <c r="A85" s="159">
        <v>79</v>
      </c>
      <c r="B85" s="8" t="s">
        <v>356</v>
      </c>
      <c r="C85" s="71">
        <v>441457</v>
      </c>
      <c r="D85" s="71">
        <v>381037</v>
      </c>
      <c r="E85" s="71">
        <f t="shared" si="4"/>
        <v>0.53672975122006972</v>
      </c>
      <c r="F85" s="71">
        <f t="shared" si="5"/>
        <v>0.46327024877993028</v>
      </c>
      <c r="G85" s="12"/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</row>
    <row r="86" spans="1:22" s="4" customFormat="1" ht="15.75" x14ac:dyDescent="0.25">
      <c r="A86" s="205" t="s">
        <v>99</v>
      </c>
      <c r="B86" s="206"/>
      <c r="C86" s="71"/>
      <c r="D86" s="71"/>
      <c r="E86" s="71"/>
      <c r="F86" s="71"/>
      <c r="G86" s="13">
        <f>SUM(G7:G85)</f>
        <v>839549</v>
      </c>
      <c r="H86" s="13">
        <v>445156.33333333337</v>
      </c>
      <c r="I86" s="13">
        <v>140229</v>
      </c>
      <c r="J86" s="13">
        <v>101099</v>
      </c>
      <c r="K86" s="13">
        <v>98690</v>
      </c>
      <c r="L86" s="13">
        <v>105138.33333333334</v>
      </c>
      <c r="M86" s="13">
        <v>248503</v>
      </c>
      <c r="N86" s="13">
        <v>84117</v>
      </c>
      <c r="O86" s="13">
        <v>54498</v>
      </c>
      <c r="P86" s="13">
        <v>52581</v>
      </c>
      <c r="Q86" s="13">
        <v>57306</v>
      </c>
      <c r="R86" s="13">
        <v>196654.33333333331</v>
      </c>
      <c r="S86" s="13">
        <v>56112</v>
      </c>
      <c r="T86" s="13">
        <v>46601</v>
      </c>
      <c r="U86" s="13">
        <v>46109</v>
      </c>
      <c r="V86" s="13">
        <v>47832.333333333328</v>
      </c>
    </row>
    <row r="87" spans="1:22" x14ac:dyDescent="0.2">
      <c r="H87" s="21"/>
    </row>
    <row r="88" spans="1:22" x14ac:dyDescent="0.2">
      <c r="C88" s="73"/>
      <c r="D88" s="73"/>
      <c r="E88" s="73"/>
      <c r="F88" s="73"/>
      <c r="H88" s="21"/>
    </row>
  </sheetData>
  <mergeCells count="16">
    <mergeCell ref="A3:L3"/>
    <mergeCell ref="A4:A6"/>
    <mergeCell ref="C4:F4"/>
    <mergeCell ref="G4:G6"/>
    <mergeCell ref="I4:L5"/>
    <mergeCell ref="C5:D5"/>
    <mergeCell ref="S5:V5"/>
    <mergeCell ref="M4:Q4"/>
    <mergeCell ref="R4:V4"/>
    <mergeCell ref="H4:H6"/>
    <mergeCell ref="B4:B6"/>
    <mergeCell ref="A86:B86"/>
    <mergeCell ref="E5:F5"/>
    <mergeCell ref="M5:M6"/>
    <mergeCell ref="N5:Q5"/>
    <mergeCell ref="R5:R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6" ySplit="6" topLeftCell="M49" activePane="bottomRight" state="frozen"/>
      <selection pane="topRight" activeCell="G1" sqref="G1"/>
      <selection pane="bottomLeft" activeCell="A7" sqref="A7"/>
      <selection pane="bottomRight" activeCell="N49" sqref="N49:P49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5.5703125" style="9" customWidth="1"/>
    <col min="8" max="8" width="20.28515625" style="62" customWidth="1"/>
    <col min="9" max="22" width="19.7109375" style="74" customWidth="1"/>
    <col min="23" max="16384" width="9.140625" style="1"/>
  </cols>
  <sheetData>
    <row r="1" spans="1:22" x14ac:dyDescent="0.2">
      <c r="V1" s="75" t="s">
        <v>339</v>
      </c>
    </row>
    <row r="3" spans="1:22" ht="15.75" x14ac:dyDescent="0.25">
      <c r="B3" s="29" t="s">
        <v>338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2" ht="59.25" customHeight="1" x14ac:dyDescent="0.2">
      <c r="A4" s="182" t="s">
        <v>0</v>
      </c>
      <c r="B4" s="204" t="s">
        <v>1</v>
      </c>
      <c r="C4" s="189" t="s">
        <v>298</v>
      </c>
      <c r="D4" s="190"/>
      <c r="E4" s="190"/>
      <c r="F4" s="191"/>
      <c r="G4" s="178" t="s">
        <v>90</v>
      </c>
      <c r="H4" s="184" t="s">
        <v>292</v>
      </c>
      <c r="I4" s="185" t="s">
        <v>268</v>
      </c>
      <c r="J4" s="185"/>
      <c r="K4" s="185"/>
      <c r="L4" s="185"/>
      <c r="M4" s="183" t="s">
        <v>293</v>
      </c>
      <c r="N4" s="183"/>
      <c r="O4" s="183"/>
      <c r="P4" s="183"/>
      <c r="Q4" s="183"/>
      <c r="R4" s="199" t="s">
        <v>294</v>
      </c>
      <c r="S4" s="200"/>
      <c r="T4" s="200"/>
      <c r="U4" s="200"/>
      <c r="V4" s="201"/>
    </row>
    <row r="5" spans="1:22" s="2" customFormat="1" ht="15" customHeight="1" x14ac:dyDescent="0.2">
      <c r="A5" s="182"/>
      <c r="B5" s="204"/>
      <c r="C5" s="192" t="s">
        <v>289</v>
      </c>
      <c r="D5" s="193"/>
      <c r="E5" s="192" t="s">
        <v>290</v>
      </c>
      <c r="F5" s="193"/>
      <c r="G5" s="178"/>
      <c r="H5" s="184"/>
      <c r="I5" s="185"/>
      <c r="J5" s="185"/>
      <c r="K5" s="185"/>
      <c r="L5" s="185"/>
      <c r="M5" s="194" t="s">
        <v>292</v>
      </c>
      <c r="N5" s="196" t="s">
        <v>80</v>
      </c>
      <c r="O5" s="197"/>
      <c r="P5" s="197"/>
      <c r="Q5" s="198"/>
      <c r="R5" s="202" t="s">
        <v>292</v>
      </c>
      <c r="S5" s="196" t="s">
        <v>80</v>
      </c>
      <c r="T5" s="197"/>
      <c r="U5" s="197"/>
      <c r="V5" s="198"/>
    </row>
    <row r="6" spans="1:22" s="6" customFormat="1" ht="81.75" customHeight="1" x14ac:dyDescent="0.2">
      <c r="A6" s="182"/>
      <c r="B6" s="204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84"/>
      <c r="I6" s="76" t="s">
        <v>81</v>
      </c>
      <c r="J6" s="76" t="s">
        <v>82</v>
      </c>
      <c r="K6" s="76" t="s">
        <v>83</v>
      </c>
      <c r="L6" s="76" t="s">
        <v>84</v>
      </c>
      <c r="M6" s="195"/>
      <c r="N6" s="76" t="s">
        <v>81</v>
      </c>
      <c r="O6" s="76" t="s">
        <v>82</v>
      </c>
      <c r="P6" s="76" t="s">
        <v>83</v>
      </c>
      <c r="Q6" s="76" t="s">
        <v>84</v>
      </c>
      <c r="R6" s="203"/>
      <c r="S6" s="76" t="s">
        <v>81</v>
      </c>
      <c r="T6" s="76" t="s">
        <v>82</v>
      </c>
      <c r="U6" s="76" t="s">
        <v>83</v>
      </c>
      <c r="V6" s="76" t="s">
        <v>84</v>
      </c>
    </row>
    <row r="7" spans="1:22" x14ac:dyDescent="0.2">
      <c r="A7" s="52">
        <v>1</v>
      </c>
      <c r="B7" s="7" t="s">
        <v>2</v>
      </c>
      <c r="C7" s="71">
        <v>222</v>
      </c>
      <c r="D7" s="71">
        <v>8167</v>
      </c>
      <c r="E7" s="71">
        <f t="shared" ref="E7:E70" si="0">C7/(C7+D7)</f>
        <v>2.6463225652640362E-2</v>
      </c>
      <c r="F7" s="71">
        <f t="shared" ref="F7:F70" si="1">1-E7</f>
        <v>0.97353677434735963</v>
      </c>
      <c r="G7" s="10">
        <v>8704</v>
      </c>
      <c r="H7" s="64">
        <v>2496693.4299999997</v>
      </c>
      <c r="I7" s="64">
        <f t="shared" ref="I7:I38" si="2">ROUND(H7/4,2)</f>
        <v>624173.36</v>
      </c>
      <c r="J7" s="64">
        <f t="shared" ref="J7:J70" si="3">I7</f>
        <v>624173.36</v>
      </c>
      <c r="K7" s="64">
        <f t="shared" ref="K7:K70" si="4">I7</f>
        <v>624173.36</v>
      </c>
      <c r="L7" s="64">
        <f t="shared" ref="L7:L38" si="5">H7-I7-J7-K7</f>
        <v>624173.35</v>
      </c>
      <c r="M7" s="112">
        <f t="shared" ref="M7:M38" si="6">ROUND(H7*E7,2)</f>
        <v>66070.559999999998</v>
      </c>
      <c r="N7" s="112">
        <f t="shared" ref="N7:N70" si="7">ROUND(M7/4,2)</f>
        <v>16517.64</v>
      </c>
      <c r="O7" s="112">
        <f t="shared" ref="O7:O70" si="8">N7</f>
        <v>16517.64</v>
      </c>
      <c r="P7" s="112">
        <f t="shared" ref="P7:P70" si="9">N7</f>
        <v>16517.64</v>
      </c>
      <c r="Q7" s="112">
        <f t="shared" ref="Q7:Q70" si="10">M7-N7-O7-P7</f>
        <v>16517.64</v>
      </c>
      <c r="R7" s="112">
        <f t="shared" ref="R7:R70" si="11">S7+T7+U7+V7</f>
        <v>2430622.87</v>
      </c>
      <c r="S7" s="112">
        <f t="shared" ref="S7:V38" si="12">I7-N7</f>
        <v>607655.72</v>
      </c>
      <c r="T7" s="112">
        <f t="shared" si="12"/>
        <v>607655.72</v>
      </c>
      <c r="U7" s="112">
        <f t="shared" si="12"/>
        <v>607655.72</v>
      </c>
      <c r="V7" s="112">
        <f t="shared" si="12"/>
        <v>607655.71</v>
      </c>
    </row>
    <row r="8" spans="1:22" x14ac:dyDescent="0.2">
      <c r="A8" s="52">
        <v>2</v>
      </c>
      <c r="B8" s="7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0">
        <v>15368</v>
      </c>
      <c r="H8" s="64">
        <v>4404872.59</v>
      </c>
      <c r="I8" s="64">
        <f t="shared" si="2"/>
        <v>1101218.1499999999</v>
      </c>
      <c r="J8" s="64">
        <f t="shared" si="3"/>
        <v>1101218.1499999999</v>
      </c>
      <c r="K8" s="64">
        <f t="shared" si="4"/>
        <v>1101218.1499999999</v>
      </c>
      <c r="L8" s="64">
        <f t="shared" si="5"/>
        <v>1101218.1400000001</v>
      </c>
      <c r="M8" s="112">
        <f t="shared" si="6"/>
        <v>320494.39</v>
      </c>
      <c r="N8" s="112">
        <f t="shared" si="7"/>
        <v>80123.600000000006</v>
      </c>
      <c r="O8" s="112">
        <f t="shared" si="8"/>
        <v>80123.600000000006</v>
      </c>
      <c r="P8" s="112">
        <f t="shared" si="9"/>
        <v>80123.600000000006</v>
      </c>
      <c r="Q8" s="112">
        <f t="shared" si="10"/>
        <v>80123.59</v>
      </c>
      <c r="R8" s="112">
        <f t="shared" si="11"/>
        <v>4084378.2</v>
      </c>
      <c r="S8" s="112">
        <f t="shared" si="12"/>
        <v>1021094.5499999999</v>
      </c>
      <c r="T8" s="112">
        <f t="shared" si="12"/>
        <v>1021094.5499999999</v>
      </c>
      <c r="U8" s="112">
        <f t="shared" si="12"/>
        <v>1021094.5499999999</v>
      </c>
      <c r="V8" s="112">
        <f t="shared" si="12"/>
        <v>1021094.5500000002</v>
      </c>
    </row>
    <row r="9" spans="1:22" x14ac:dyDescent="0.2">
      <c r="A9" s="52">
        <v>3</v>
      </c>
      <c r="B9" s="7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0">
        <v>17990</v>
      </c>
      <c r="H9" s="64">
        <v>5158844.5999999996</v>
      </c>
      <c r="I9" s="64">
        <f t="shared" si="2"/>
        <v>1289711.1499999999</v>
      </c>
      <c r="J9" s="64">
        <f t="shared" si="3"/>
        <v>1289711.1499999999</v>
      </c>
      <c r="K9" s="64">
        <f t="shared" si="4"/>
        <v>1289711.1499999999</v>
      </c>
      <c r="L9" s="64">
        <f t="shared" si="5"/>
        <v>1289711.1499999999</v>
      </c>
      <c r="M9" s="112">
        <f t="shared" si="6"/>
        <v>5019598.9800000004</v>
      </c>
      <c r="N9" s="112">
        <f t="shared" si="7"/>
        <v>1254899.75</v>
      </c>
      <c r="O9" s="112">
        <f t="shared" si="8"/>
        <v>1254899.75</v>
      </c>
      <c r="P9" s="112">
        <f t="shared" si="9"/>
        <v>1254899.75</v>
      </c>
      <c r="Q9" s="112">
        <f t="shared" si="10"/>
        <v>1254899.7300000004</v>
      </c>
      <c r="R9" s="112">
        <f t="shared" si="11"/>
        <v>139245.61999999918</v>
      </c>
      <c r="S9" s="112">
        <f t="shared" si="12"/>
        <v>34811.399999999907</v>
      </c>
      <c r="T9" s="112">
        <f t="shared" si="12"/>
        <v>34811.399999999907</v>
      </c>
      <c r="U9" s="112">
        <f t="shared" si="12"/>
        <v>34811.399999999907</v>
      </c>
      <c r="V9" s="112">
        <f t="shared" si="12"/>
        <v>34811.41999999946</v>
      </c>
    </row>
    <row r="10" spans="1:22" x14ac:dyDescent="0.2">
      <c r="A10" s="52">
        <v>4</v>
      </c>
      <c r="B10" s="7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0">
        <v>13104</v>
      </c>
      <c r="H10" s="64">
        <v>3757686.7699999996</v>
      </c>
      <c r="I10" s="64">
        <f t="shared" si="2"/>
        <v>939421.69</v>
      </c>
      <c r="J10" s="64">
        <f t="shared" si="3"/>
        <v>939421.69</v>
      </c>
      <c r="K10" s="64">
        <f t="shared" si="4"/>
        <v>939421.69</v>
      </c>
      <c r="L10" s="64">
        <f t="shared" si="5"/>
        <v>939421.69999999972</v>
      </c>
      <c r="M10" s="112">
        <f t="shared" si="6"/>
        <v>416223.17</v>
      </c>
      <c r="N10" s="112">
        <f t="shared" si="7"/>
        <v>104055.79</v>
      </c>
      <c r="O10" s="112">
        <f t="shared" si="8"/>
        <v>104055.79</v>
      </c>
      <c r="P10" s="112">
        <f t="shared" si="9"/>
        <v>104055.79</v>
      </c>
      <c r="Q10" s="112">
        <f t="shared" si="10"/>
        <v>104055.80000000003</v>
      </c>
      <c r="R10" s="112">
        <f t="shared" si="11"/>
        <v>3341463.5999999996</v>
      </c>
      <c r="S10" s="112">
        <f t="shared" si="12"/>
        <v>835365.89999999991</v>
      </c>
      <c r="T10" s="112">
        <f t="shared" si="12"/>
        <v>835365.89999999991</v>
      </c>
      <c r="U10" s="112">
        <f t="shared" si="12"/>
        <v>835365.89999999991</v>
      </c>
      <c r="V10" s="112">
        <f t="shared" si="12"/>
        <v>835365.89999999967</v>
      </c>
    </row>
    <row r="11" spans="1:22" x14ac:dyDescent="0.2">
      <c r="A11" s="52">
        <v>5</v>
      </c>
      <c r="B11" s="7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0">
        <v>26017</v>
      </c>
      <c r="H11" s="64">
        <v>7461714.1199999992</v>
      </c>
      <c r="I11" s="64">
        <f t="shared" si="2"/>
        <v>1865428.53</v>
      </c>
      <c r="J11" s="64">
        <f t="shared" si="3"/>
        <v>1865428.53</v>
      </c>
      <c r="K11" s="64">
        <f t="shared" si="4"/>
        <v>1865428.53</v>
      </c>
      <c r="L11" s="64">
        <f t="shared" si="5"/>
        <v>1865428.5299999986</v>
      </c>
      <c r="M11" s="112">
        <f t="shared" si="6"/>
        <v>1217912.79</v>
      </c>
      <c r="N11" s="112">
        <f t="shared" si="7"/>
        <v>304478.2</v>
      </c>
      <c r="O11" s="112">
        <f t="shared" si="8"/>
        <v>304478.2</v>
      </c>
      <c r="P11" s="112">
        <f t="shared" si="9"/>
        <v>304478.2</v>
      </c>
      <c r="Q11" s="112">
        <f t="shared" si="10"/>
        <v>304478.19000000012</v>
      </c>
      <c r="R11" s="112">
        <f t="shared" si="11"/>
        <v>6243801.3299999982</v>
      </c>
      <c r="S11" s="112">
        <f t="shared" si="12"/>
        <v>1560950.33</v>
      </c>
      <c r="T11" s="112">
        <f t="shared" si="12"/>
        <v>1560950.33</v>
      </c>
      <c r="U11" s="112">
        <f t="shared" si="12"/>
        <v>1560950.33</v>
      </c>
      <c r="V11" s="112">
        <f t="shared" si="12"/>
        <v>1560950.3399999985</v>
      </c>
    </row>
    <row r="12" spans="1:22" x14ac:dyDescent="0.2">
      <c r="A12" s="52">
        <v>6</v>
      </c>
      <c r="B12" s="7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0">
        <v>8626</v>
      </c>
      <c r="H12" s="64">
        <v>2473696.4</v>
      </c>
      <c r="I12" s="64">
        <f t="shared" si="2"/>
        <v>618424.1</v>
      </c>
      <c r="J12" s="64">
        <f t="shared" si="3"/>
        <v>618424.1</v>
      </c>
      <c r="K12" s="64">
        <f t="shared" si="4"/>
        <v>618424.1</v>
      </c>
      <c r="L12" s="64">
        <f t="shared" si="5"/>
        <v>618424.09999999974</v>
      </c>
      <c r="M12" s="112">
        <f t="shared" si="6"/>
        <v>57805</v>
      </c>
      <c r="N12" s="112">
        <f t="shared" si="7"/>
        <v>14451.25</v>
      </c>
      <c r="O12" s="112">
        <f t="shared" si="8"/>
        <v>14451.25</v>
      </c>
      <c r="P12" s="112">
        <f t="shared" si="9"/>
        <v>14451.25</v>
      </c>
      <c r="Q12" s="112">
        <f t="shared" si="10"/>
        <v>14451.25</v>
      </c>
      <c r="R12" s="112">
        <f t="shared" si="11"/>
        <v>2415891.3999999994</v>
      </c>
      <c r="S12" s="112">
        <f t="shared" si="12"/>
        <v>603972.85</v>
      </c>
      <c r="T12" s="112">
        <f t="shared" si="12"/>
        <v>603972.85</v>
      </c>
      <c r="U12" s="112">
        <f t="shared" si="12"/>
        <v>603972.85</v>
      </c>
      <c r="V12" s="112">
        <f t="shared" si="12"/>
        <v>603972.84999999974</v>
      </c>
    </row>
    <row r="13" spans="1:22" x14ac:dyDescent="0.2">
      <c r="A13" s="52">
        <v>7</v>
      </c>
      <c r="B13" s="7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0">
        <v>27228</v>
      </c>
      <c r="H13" s="64">
        <v>7809813.0599999996</v>
      </c>
      <c r="I13" s="64">
        <f t="shared" si="2"/>
        <v>1952453.27</v>
      </c>
      <c r="J13" s="64">
        <f t="shared" si="3"/>
        <v>1952453.27</v>
      </c>
      <c r="K13" s="64">
        <f t="shared" si="4"/>
        <v>1952453.27</v>
      </c>
      <c r="L13" s="64">
        <f t="shared" si="5"/>
        <v>1952453.2499999991</v>
      </c>
      <c r="M13" s="112">
        <f t="shared" si="6"/>
        <v>2932629.54</v>
      </c>
      <c r="N13" s="112">
        <f t="shared" si="7"/>
        <v>733157.39</v>
      </c>
      <c r="O13" s="112">
        <f t="shared" si="8"/>
        <v>733157.39</v>
      </c>
      <c r="P13" s="112">
        <f t="shared" si="9"/>
        <v>733157.39</v>
      </c>
      <c r="Q13" s="112">
        <f t="shared" si="10"/>
        <v>733157.36999999976</v>
      </c>
      <c r="R13" s="112">
        <f t="shared" si="11"/>
        <v>4877183.5199999996</v>
      </c>
      <c r="S13" s="112">
        <f t="shared" si="12"/>
        <v>1219295.8799999999</v>
      </c>
      <c r="T13" s="112">
        <f t="shared" si="12"/>
        <v>1219295.8799999999</v>
      </c>
      <c r="U13" s="112">
        <f t="shared" si="12"/>
        <v>1219295.8799999999</v>
      </c>
      <c r="V13" s="112">
        <f t="shared" si="12"/>
        <v>1219295.8799999994</v>
      </c>
    </row>
    <row r="14" spans="1:22" x14ac:dyDescent="0.2">
      <c r="A14" s="52">
        <v>8</v>
      </c>
      <c r="B14" s="7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0">
        <v>20714</v>
      </c>
      <c r="H14" s="64">
        <v>5939550.7199999997</v>
      </c>
      <c r="I14" s="64">
        <f t="shared" si="2"/>
        <v>1484887.68</v>
      </c>
      <c r="J14" s="64">
        <f t="shared" si="3"/>
        <v>1484887.68</v>
      </c>
      <c r="K14" s="64">
        <f t="shared" si="4"/>
        <v>1484887.68</v>
      </c>
      <c r="L14" s="64">
        <f t="shared" si="5"/>
        <v>1484887.6800000004</v>
      </c>
      <c r="M14" s="112">
        <f t="shared" si="6"/>
        <v>299510.27</v>
      </c>
      <c r="N14" s="112">
        <f t="shared" si="7"/>
        <v>74877.570000000007</v>
      </c>
      <c r="O14" s="112">
        <f t="shared" si="8"/>
        <v>74877.570000000007</v>
      </c>
      <c r="P14" s="112">
        <f t="shared" si="9"/>
        <v>74877.570000000007</v>
      </c>
      <c r="Q14" s="112">
        <f t="shared" si="10"/>
        <v>74877.56</v>
      </c>
      <c r="R14" s="112">
        <f t="shared" si="11"/>
        <v>5640040.4500000002</v>
      </c>
      <c r="S14" s="112">
        <f t="shared" si="12"/>
        <v>1410010.1099999999</v>
      </c>
      <c r="T14" s="112">
        <f t="shared" si="12"/>
        <v>1410010.1099999999</v>
      </c>
      <c r="U14" s="112">
        <f t="shared" si="12"/>
        <v>1410010.1099999999</v>
      </c>
      <c r="V14" s="112">
        <f t="shared" si="12"/>
        <v>1410010.1200000003</v>
      </c>
    </row>
    <row r="15" spans="1:22" x14ac:dyDescent="0.2">
      <c r="A15" s="52">
        <v>9</v>
      </c>
      <c r="B15" s="7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0">
        <v>47980</v>
      </c>
      <c r="H15" s="64">
        <v>13145623.849999998</v>
      </c>
      <c r="I15" s="64">
        <f t="shared" si="2"/>
        <v>3286405.96</v>
      </c>
      <c r="J15" s="64">
        <f t="shared" si="3"/>
        <v>3286405.96</v>
      </c>
      <c r="K15" s="64">
        <f t="shared" si="4"/>
        <v>3286405.96</v>
      </c>
      <c r="L15" s="64">
        <f t="shared" si="5"/>
        <v>3286405.9699999969</v>
      </c>
      <c r="M15" s="112">
        <f t="shared" si="6"/>
        <v>11795774.369999999</v>
      </c>
      <c r="N15" s="112">
        <f t="shared" si="7"/>
        <v>2948943.59</v>
      </c>
      <c r="O15" s="112">
        <f t="shared" si="8"/>
        <v>2948943.59</v>
      </c>
      <c r="P15" s="112">
        <f t="shared" si="9"/>
        <v>2948943.59</v>
      </c>
      <c r="Q15" s="112">
        <f t="shared" si="10"/>
        <v>2948943.5999999996</v>
      </c>
      <c r="R15" s="112">
        <f t="shared" si="11"/>
        <v>1349849.4799999977</v>
      </c>
      <c r="S15" s="112">
        <f t="shared" si="12"/>
        <v>337462.37000000011</v>
      </c>
      <c r="T15" s="112">
        <f t="shared" si="12"/>
        <v>337462.37000000011</v>
      </c>
      <c r="U15" s="112">
        <f t="shared" si="12"/>
        <v>337462.37000000011</v>
      </c>
      <c r="V15" s="112">
        <f t="shared" si="12"/>
        <v>337462.36999999732</v>
      </c>
    </row>
    <row r="16" spans="1:22" ht="30" x14ac:dyDescent="0.2">
      <c r="A16" s="52">
        <v>10</v>
      </c>
      <c r="B16" s="7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0">
        <v>29641</v>
      </c>
      <c r="H16" s="64">
        <v>8499565.8099999987</v>
      </c>
      <c r="I16" s="64">
        <f t="shared" si="2"/>
        <v>2124891.4500000002</v>
      </c>
      <c r="J16" s="64">
        <f t="shared" si="3"/>
        <v>2124891.4500000002</v>
      </c>
      <c r="K16" s="64">
        <f t="shared" si="4"/>
        <v>2124891.4500000002</v>
      </c>
      <c r="L16" s="64">
        <f t="shared" si="5"/>
        <v>2124891.4599999981</v>
      </c>
      <c r="M16" s="112">
        <f t="shared" si="6"/>
        <v>736560.4</v>
      </c>
      <c r="N16" s="112">
        <f t="shared" si="7"/>
        <v>184140.1</v>
      </c>
      <c r="O16" s="112">
        <f t="shared" si="8"/>
        <v>184140.1</v>
      </c>
      <c r="P16" s="112">
        <f t="shared" si="9"/>
        <v>184140.1</v>
      </c>
      <c r="Q16" s="112">
        <f t="shared" si="10"/>
        <v>184140.10000000006</v>
      </c>
      <c r="R16" s="112">
        <f t="shared" si="11"/>
        <v>7763005.4099999983</v>
      </c>
      <c r="S16" s="112">
        <f t="shared" si="12"/>
        <v>1940751.35</v>
      </c>
      <c r="T16" s="112">
        <f t="shared" si="12"/>
        <v>1940751.35</v>
      </c>
      <c r="U16" s="112">
        <f t="shared" si="12"/>
        <v>1940751.35</v>
      </c>
      <c r="V16" s="112">
        <f t="shared" si="12"/>
        <v>1940751.359999998</v>
      </c>
    </row>
    <row r="17" spans="1:22" x14ac:dyDescent="0.2">
      <c r="A17" s="52">
        <v>11</v>
      </c>
      <c r="B17" s="7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0">
        <v>14496</v>
      </c>
      <c r="H17" s="64">
        <v>4156621</v>
      </c>
      <c r="I17" s="64">
        <f t="shared" si="2"/>
        <v>1039155.25</v>
      </c>
      <c r="J17" s="64">
        <f t="shared" si="3"/>
        <v>1039155.25</v>
      </c>
      <c r="K17" s="64">
        <f t="shared" si="4"/>
        <v>1039155.25</v>
      </c>
      <c r="L17" s="64">
        <f t="shared" si="5"/>
        <v>1039155.25</v>
      </c>
      <c r="M17" s="112">
        <f t="shared" si="6"/>
        <v>3971280.68</v>
      </c>
      <c r="N17" s="112">
        <f t="shared" si="7"/>
        <v>992820.17</v>
      </c>
      <c r="O17" s="112">
        <f t="shared" si="8"/>
        <v>992820.17</v>
      </c>
      <c r="P17" s="112">
        <f t="shared" si="9"/>
        <v>992820.17</v>
      </c>
      <c r="Q17" s="112">
        <f t="shared" si="10"/>
        <v>992820.17000000027</v>
      </c>
      <c r="R17" s="112">
        <f t="shared" si="11"/>
        <v>185340.3199999996</v>
      </c>
      <c r="S17" s="112">
        <f t="shared" si="12"/>
        <v>46335.079999999958</v>
      </c>
      <c r="T17" s="112">
        <f t="shared" si="12"/>
        <v>46335.079999999958</v>
      </c>
      <c r="U17" s="112">
        <f t="shared" si="12"/>
        <v>46335.079999999958</v>
      </c>
      <c r="V17" s="112">
        <f t="shared" si="12"/>
        <v>46335.079999999725</v>
      </c>
    </row>
    <row r="18" spans="1:22" x14ac:dyDescent="0.2">
      <c r="A18" s="52">
        <v>12</v>
      </c>
      <c r="B18" s="7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0">
        <v>16190</v>
      </c>
      <c r="H18" s="64">
        <v>4642525.6500000004</v>
      </c>
      <c r="I18" s="64">
        <f t="shared" si="2"/>
        <v>1160631.4099999999</v>
      </c>
      <c r="J18" s="64">
        <f t="shared" si="3"/>
        <v>1160631.4099999999</v>
      </c>
      <c r="K18" s="64">
        <f t="shared" si="4"/>
        <v>1160631.4099999999</v>
      </c>
      <c r="L18" s="64">
        <f t="shared" si="5"/>
        <v>1160631.4200000002</v>
      </c>
      <c r="M18" s="112">
        <f t="shared" si="6"/>
        <v>1579511.53</v>
      </c>
      <c r="N18" s="112">
        <f t="shared" si="7"/>
        <v>394877.88</v>
      </c>
      <c r="O18" s="112">
        <f t="shared" si="8"/>
        <v>394877.88</v>
      </c>
      <c r="P18" s="112">
        <f t="shared" si="9"/>
        <v>394877.88</v>
      </c>
      <c r="Q18" s="112">
        <f t="shared" si="10"/>
        <v>394877.8899999999</v>
      </c>
      <c r="R18" s="112">
        <f t="shared" si="11"/>
        <v>3063014.12</v>
      </c>
      <c r="S18" s="112">
        <f t="shared" si="12"/>
        <v>765753.52999999991</v>
      </c>
      <c r="T18" s="112">
        <f t="shared" si="12"/>
        <v>765753.52999999991</v>
      </c>
      <c r="U18" s="112">
        <f t="shared" si="12"/>
        <v>765753.52999999991</v>
      </c>
      <c r="V18" s="112">
        <f t="shared" si="12"/>
        <v>765753.53000000026</v>
      </c>
    </row>
    <row r="19" spans="1:22" x14ac:dyDescent="0.2">
      <c r="A19" s="52">
        <v>13</v>
      </c>
      <c r="B19" s="7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0">
        <v>15669</v>
      </c>
      <c r="H19" s="64">
        <v>4512759.3100000005</v>
      </c>
      <c r="I19" s="64">
        <f t="shared" si="2"/>
        <v>1128189.83</v>
      </c>
      <c r="J19" s="64">
        <f t="shared" si="3"/>
        <v>1128189.83</v>
      </c>
      <c r="K19" s="64">
        <f t="shared" si="4"/>
        <v>1128189.83</v>
      </c>
      <c r="L19" s="64">
        <f t="shared" si="5"/>
        <v>1128189.8200000003</v>
      </c>
      <c r="M19" s="112">
        <f t="shared" si="6"/>
        <v>227032.81</v>
      </c>
      <c r="N19" s="112">
        <f t="shared" si="7"/>
        <v>56758.2</v>
      </c>
      <c r="O19" s="112">
        <f t="shared" si="8"/>
        <v>56758.2</v>
      </c>
      <c r="P19" s="112">
        <f t="shared" si="9"/>
        <v>56758.2</v>
      </c>
      <c r="Q19" s="112">
        <f t="shared" si="10"/>
        <v>56758.209999999992</v>
      </c>
      <c r="R19" s="112">
        <f t="shared" si="11"/>
        <v>4285726.5000000009</v>
      </c>
      <c r="S19" s="112">
        <f t="shared" si="12"/>
        <v>1071431.6300000001</v>
      </c>
      <c r="T19" s="112">
        <f t="shared" si="12"/>
        <v>1071431.6300000001</v>
      </c>
      <c r="U19" s="112">
        <f t="shared" si="12"/>
        <v>1071431.6300000001</v>
      </c>
      <c r="V19" s="112">
        <f t="shared" si="12"/>
        <v>1071431.6100000003</v>
      </c>
    </row>
    <row r="20" spans="1:22" x14ac:dyDescent="0.2">
      <c r="A20" s="52">
        <v>14</v>
      </c>
      <c r="B20" s="7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0">
        <v>11285</v>
      </c>
      <c r="H20" s="64">
        <v>3236371.19</v>
      </c>
      <c r="I20" s="64">
        <f t="shared" si="2"/>
        <v>809092.8</v>
      </c>
      <c r="J20" s="64">
        <f t="shared" si="3"/>
        <v>809092.8</v>
      </c>
      <c r="K20" s="64">
        <f t="shared" si="4"/>
        <v>809092.8</v>
      </c>
      <c r="L20" s="64">
        <f t="shared" si="5"/>
        <v>809092.78999999957</v>
      </c>
      <c r="M20" s="112">
        <f t="shared" si="6"/>
        <v>43381.4</v>
      </c>
      <c r="N20" s="112">
        <f t="shared" si="7"/>
        <v>10845.35</v>
      </c>
      <c r="O20" s="112">
        <f t="shared" si="8"/>
        <v>10845.35</v>
      </c>
      <c r="P20" s="112">
        <f t="shared" si="9"/>
        <v>10845.35</v>
      </c>
      <c r="Q20" s="112">
        <f t="shared" si="10"/>
        <v>10845.350000000004</v>
      </c>
      <c r="R20" s="112">
        <f t="shared" si="11"/>
        <v>3192989.7899999996</v>
      </c>
      <c r="S20" s="112">
        <f t="shared" si="12"/>
        <v>798247.45000000007</v>
      </c>
      <c r="T20" s="112">
        <f t="shared" si="12"/>
        <v>798247.45000000007</v>
      </c>
      <c r="U20" s="112">
        <f t="shared" si="12"/>
        <v>798247.45000000007</v>
      </c>
      <c r="V20" s="112">
        <f t="shared" si="12"/>
        <v>798247.43999999959</v>
      </c>
    </row>
    <row r="21" spans="1:22" x14ac:dyDescent="0.2">
      <c r="A21" s="52">
        <v>15</v>
      </c>
      <c r="B21" s="7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0">
        <v>18272</v>
      </c>
      <c r="H21" s="64">
        <v>5239587.3499999996</v>
      </c>
      <c r="I21" s="64">
        <f t="shared" si="2"/>
        <v>1309896.8400000001</v>
      </c>
      <c r="J21" s="64">
        <f t="shared" si="3"/>
        <v>1309896.8400000001</v>
      </c>
      <c r="K21" s="64">
        <f t="shared" si="4"/>
        <v>1309896.8400000001</v>
      </c>
      <c r="L21" s="64">
        <f t="shared" si="5"/>
        <v>1309896.8299999998</v>
      </c>
      <c r="M21" s="112">
        <f t="shared" si="6"/>
        <v>4825912.1500000004</v>
      </c>
      <c r="N21" s="112">
        <f t="shared" si="7"/>
        <v>1206478.04</v>
      </c>
      <c r="O21" s="112">
        <f t="shared" si="8"/>
        <v>1206478.04</v>
      </c>
      <c r="P21" s="112">
        <f t="shared" si="9"/>
        <v>1206478.04</v>
      </c>
      <c r="Q21" s="112">
        <f t="shared" si="10"/>
        <v>1206478.0300000003</v>
      </c>
      <c r="R21" s="112">
        <f t="shared" si="11"/>
        <v>413675.19999999972</v>
      </c>
      <c r="S21" s="112">
        <f t="shared" si="12"/>
        <v>103418.80000000005</v>
      </c>
      <c r="T21" s="112">
        <f t="shared" si="12"/>
        <v>103418.80000000005</v>
      </c>
      <c r="U21" s="112">
        <f t="shared" si="12"/>
        <v>103418.80000000005</v>
      </c>
      <c r="V21" s="112">
        <f t="shared" si="12"/>
        <v>103418.79999999958</v>
      </c>
    </row>
    <row r="22" spans="1:22" x14ac:dyDescent="0.2">
      <c r="A22" s="52">
        <v>16</v>
      </c>
      <c r="B22" s="7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0">
        <v>10936</v>
      </c>
      <c r="H22" s="64">
        <v>3136221.28</v>
      </c>
      <c r="I22" s="64">
        <f t="shared" si="2"/>
        <v>784055.32</v>
      </c>
      <c r="J22" s="64">
        <f t="shared" si="3"/>
        <v>784055.32</v>
      </c>
      <c r="K22" s="64">
        <f t="shared" si="4"/>
        <v>784055.32</v>
      </c>
      <c r="L22" s="64">
        <f t="shared" si="5"/>
        <v>784055.32000000018</v>
      </c>
      <c r="M22" s="112">
        <f t="shared" si="6"/>
        <v>247909.69</v>
      </c>
      <c r="N22" s="112">
        <f t="shared" si="7"/>
        <v>61977.42</v>
      </c>
      <c r="O22" s="112">
        <f t="shared" si="8"/>
        <v>61977.42</v>
      </c>
      <c r="P22" s="112">
        <f t="shared" si="9"/>
        <v>61977.42</v>
      </c>
      <c r="Q22" s="112">
        <f t="shared" si="10"/>
        <v>61977.430000000022</v>
      </c>
      <c r="R22" s="112">
        <f t="shared" si="11"/>
        <v>2888311.59</v>
      </c>
      <c r="S22" s="112">
        <f t="shared" si="12"/>
        <v>722077.89999999991</v>
      </c>
      <c r="T22" s="112">
        <f t="shared" si="12"/>
        <v>722077.89999999991</v>
      </c>
      <c r="U22" s="112">
        <f t="shared" si="12"/>
        <v>722077.89999999991</v>
      </c>
      <c r="V22" s="112">
        <f t="shared" si="12"/>
        <v>722077.89000000013</v>
      </c>
    </row>
    <row r="23" spans="1:22" x14ac:dyDescent="0.2">
      <c r="A23" s="52">
        <v>17</v>
      </c>
      <c r="B23" s="7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0">
        <v>9862</v>
      </c>
      <c r="H23" s="64">
        <v>2827878.17</v>
      </c>
      <c r="I23" s="64">
        <f t="shared" si="2"/>
        <v>706969.54</v>
      </c>
      <c r="J23" s="64">
        <f t="shared" si="3"/>
        <v>706969.54</v>
      </c>
      <c r="K23" s="64">
        <f t="shared" si="4"/>
        <v>706969.54</v>
      </c>
      <c r="L23" s="64">
        <f t="shared" si="5"/>
        <v>706969.54999999981</v>
      </c>
      <c r="M23" s="112">
        <f t="shared" si="6"/>
        <v>27343.8</v>
      </c>
      <c r="N23" s="112">
        <f t="shared" si="7"/>
        <v>6835.95</v>
      </c>
      <c r="O23" s="112">
        <f t="shared" si="8"/>
        <v>6835.95</v>
      </c>
      <c r="P23" s="112">
        <f t="shared" si="9"/>
        <v>6835.95</v>
      </c>
      <c r="Q23" s="112">
        <f t="shared" si="10"/>
        <v>6835.949999999998</v>
      </c>
      <c r="R23" s="112">
        <f t="shared" si="11"/>
        <v>2800534.37</v>
      </c>
      <c r="S23" s="112">
        <f t="shared" si="12"/>
        <v>700133.59000000008</v>
      </c>
      <c r="T23" s="112">
        <f t="shared" si="12"/>
        <v>700133.59000000008</v>
      </c>
      <c r="U23" s="112">
        <f t="shared" si="12"/>
        <v>700133.59000000008</v>
      </c>
      <c r="V23" s="112">
        <f t="shared" si="12"/>
        <v>700133.59999999986</v>
      </c>
    </row>
    <row r="24" spans="1:22" x14ac:dyDescent="0.2">
      <c r="A24" s="52">
        <v>18</v>
      </c>
      <c r="B24" s="7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0">
        <v>14784</v>
      </c>
      <c r="H24" s="64">
        <v>4248443.8599999994</v>
      </c>
      <c r="I24" s="64">
        <f t="shared" si="2"/>
        <v>1062110.97</v>
      </c>
      <c r="J24" s="64">
        <f t="shared" si="3"/>
        <v>1062110.97</v>
      </c>
      <c r="K24" s="64">
        <f t="shared" si="4"/>
        <v>1062110.97</v>
      </c>
      <c r="L24" s="64">
        <f t="shared" si="5"/>
        <v>1062110.95</v>
      </c>
      <c r="M24" s="112">
        <f t="shared" si="6"/>
        <v>350835.39</v>
      </c>
      <c r="N24" s="112">
        <f t="shared" si="7"/>
        <v>87708.85</v>
      </c>
      <c r="O24" s="112">
        <f t="shared" si="8"/>
        <v>87708.85</v>
      </c>
      <c r="P24" s="112">
        <f t="shared" si="9"/>
        <v>87708.85</v>
      </c>
      <c r="Q24" s="112">
        <f t="shared" si="10"/>
        <v>87708.840000000026</v>
      </c>
      <c r="R24" s="112">
        <f t="shared" si="11"/>
        <v>3897608.4699999997</v>
      </c>
      <c r="S24" s="112">
        <f t="shared" si="12"/>
        <v>974402.12</v>
      </c>
      <c r="T24" s="112">
        <f t="shared" si="12"/>
        <v>974402.12</v>
      </c>
      <c r="U24" s="112">
        <f t="shared" si="12"/>
        <v>974402.12</v>
      </c>
      <c r="V24" s="112">
        <f t="shared" si="12"/>
        <v>974402.10999999987</v>
      </c>
    </row>
    <row r="25" spans="1:22" x14ac:dyDescent="0.2">
      <c r="A25" s="52">
        <v>19</v>
      </c>
      <c r="B25" s="7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0">
        <v>5657</v>
      </c>
      <c r="H25" s="64">
        <v>1622892.6199999999</v>
      </c>
      <c r="I25" s="64">
        <f t="shared" si="2"/>
        <v>405723.16</v>
      </c>
      <c r="J25" s="64">
        <f t="shared" si="3"/>
        <v>405723.16</v>
      </c>
      <c r="K25" s="64">
        <f t="shared" si="4"/>
        <v>405723.16</v>
      </c>
      <c r="L25" s="64">
        <f t="shared" si="5"/>
        <v>405723.14000000007</v>
      </c>
      <c r="M25" s="112">
        <f t="shared" si="6"/>
        <v>153013.03</v>
      </c>
      <c r="N25" s="112">
        <f t="shared" si="7"/>
        <v>38253.26</v>
      </c>
      <c r="O25" s="112">
        <f t="shared" si="8"/>
        <v>38253.26</v>
      </c>
      <c r="P25" s="112">
        <f t="shared" si="9"/>
        <v>38253.26</v>
      </c>
      <c r="Q25" s="112">
        <f t="shared" si="10"/>
        <v>38253.249999999978</v>
      </c>
      <c r="R25" s="112">
        <f t="shared" si="11"/>
        <v>1469879.59</v>
      </c>
      <c r="S25" s="112">
        <f t="shared" si="12"/>
        <v>367469.89999999997</v>
      </c>
      <c r="T25" s="112">
        <f t="shared" si="12"/>
        <v>367469.89999999997</v>
      </c>
      <c r="U25" s="112">
        <f t="shared" si="12"/>
        <v>367469.89999999997</v>
      </c>
      <c r="V25" s="112">
        <f t="shared" si="12"/>
        <v>367469.89000000007</v>
      </c>
    </row>
    <row r="26" spans="1:22" x14ac:dyDescent="0.2">
      <c r="A26" s="52">
        <v>20</v>
      </c>
      <c r="B26" s="7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0">
        <v>24490</v>
      </c>
      <c r="H26" s="64">
        <v>6529797.7000000002</v>
      </c>
      <c r="I26" s="64">
        <f t="shared" si="2"/>
        <v>1632449.43</v>
      </c>
      <c r="J26" s="64">
        <f t="shared" si="3"/>
        <v>1632449.43</v>
      </c>
      <c r="K26" s="64">
        <f t="shared" si="4"/>
        <v>1632449.43</v>
      </c>
      <c r="L26" s="64">
        <f t="shared" si="5"/>
        <v>1632449.4100000008</v>
      </c>
      <c r="M26" s="112">
        <f t="shared" si="6"/>
        <v>2643421.42</v>
      </c>
      <c r="N26" s="112">
        <f t="shared" si="7"/>
        <v>660855.36</v>
      </c>
      <c r="O26" s="112">
        <f t="shared" si="8"/>
        <v>660855.36</v>
      </c>
      <c r="P26" s="112">
        <f t="shared" si="9"/>
        <v>660855.36</v>
      </c>
      <c r="Q26" s="112">
        <f t="shared" si="10"/>
        <v>660855.3400000002</v>
      </c>
      <c r="R26" s="112">
        <f t="shared" si="11"/>
        <v>3886376.2800000007</v>
      </c>
      <c r="S26" s="112">
        <f t="shared" si="12"/>
        <v>971594.07</v>
      </c>
      <c r="T26" s="112">
        <f t="shared" si="12"/>
        <v>971594.07</v>
      </c>
      <c r="U26" s="112">
        <f t="shared" si="12"/>
        <v>971594.07</v>
      </c>
      <c r="V26" s="112">
        <f t="shared" si="12"/>
        <v>971594.07000000065</v>
      </c>
    </row>
    <row r="27" spans="1:22" x14ac:dyDescent="0.2">
      <c r="A27" s="52">
        <v>21</v>
      </c>
      <c r="B27" s="7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0">
        <v>15523</v>
      </c>
      <c r="H27" s="64">
        <v>4443408.45</v>
      </c>
      <c r="I27" s="64">
        <f t="shared" si="2"/>
        <v>1110852.1100000001</v>
      </c>
      <c r="J27" s="64">
        <f t="shared" si="3"/>
        <v>1110852.1100000001</v>
      </c>
      <c r="K27" s="64">
        <f t="shared" si="4"/>
        <v>1110852.1100000001</v>
      </c>
      <c r="L27" s="64">
        <f t="shared" si="5"/>
        <v>1110852.1199999994</v>
      </c>
      <c r="M27" s="112">
        <f t="shared" si="6"/>
        <v>384425.36</v>
      </c>
      <c r="N27" s="112">
        <f t="shared" si="7"/>
        <v>96106.34</v>
      </c>
      <c r="O27" s="112">
        <f t="shared" si="8"/>
        <v>96106.34</v>
      </c>
      <c r="P27" s="112">
        <f t="shared" si="9"/>
        <v>96106.34</v>
      </c>
      <c r="Q27" s="112">
        <f t="shared" si="10"/>
        <v>96106.340000000026</v>
      </c>
      <c r="R27" s="112">
        <f t="shared" si="11"/>
        <v>4058983.09</v>
      </c>
      <c r="S27" s="112">
        <f t="shared" si="12"/>
        <v>1014745.7700000001</v>
      </c>
      <c r="T27" s="112">
        <f t="shared" si="12"/>
        <v>1014745.7700000001</v>
      </c>
      <c r="U27" s="112">
        <f t="shared" si="12"/>
        <v>1014745.7700000001</v>
      </c>
      <c r="V27" s="112">
        <f t="shared" si="12"/>
        <v>1014745.7799999993</v>
      </c>
    </row>
    <row r="28" spans="1:22" x14ac:dyDescent="0.2">
      <c r="A28" s="52">
        <v>22</v>
      </c>
      <c r="B28" s="7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0">
        <v>25931</v>
      </c>
      <c r="H28" s="64">
        <v>7315672.8200000003</v>
      </c>
      <c r="I28" s="64">
        <f t="shared" si="2"/>
        <v>1828918.21</v>
      </c>
      <c r="J28" s="64">
        <f t="shared" si="3"/>
        <v>1828918.21</v>
      </c>
      <c r="K28" s="64">
        <f t="shared" si="4"/>
        <v>1828918.21</v>
      </c>
      <c r="L28" s="64">
        <f t="shared" si="5"/>
        <v>1828918.1900000004</v>
      </c>
      <c r="M28" s="112">
        <f t="shared" si="6"/>
        <v>1308466.1200000001</v>
      </c>
      <c r="N28" s="112">
        <f t="shared" si="7"/>
        <v>327116.53000000003</v>
      </c>
      <c r="O28" s="112">
        <f t="shared" si="8"/>
        <v>327116.53000000003</v>
      </c>
      <c r="P28" s="112">
        <f t="shared" si="9"/>
        <v>327116.53000000003</v>
      </c>
      <c r="Q28" s="112">
        <f t="shared" si="10"/>
        <v>327116.53000000003</v>
      </c>
      <c r="R28" s="112">
        <f t="shared" si="11"/>
        <v>6007206.7000000002</v>
      </c>
      <c r="S28" s="112">
        <f t="shared" si="12"/>
        <v>1501801.68</v>
      </c>
      <c r="T28" s="112">
        <f t="shared" si="12"/>
        <v>1501801.68</v>
      </c>
      <c r="U28" s="112">
        <f t="shared" si="12"/>
        <v>1501801.68</v>
      </c>
      <c r="V28" s="112">
        <f t="shared" si="12"/>
        <v>1501801.6600000004</v>
      </c>
    </row>
    <row r="29" spans="1:22" x14ac:dyDescent="0.2">
      <c r="A29" s="52">
        <v>23</v>
      </c>
      <c r="B29" s="7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0">
        <v>18858</v>
      </c>
      <c r="H29" s="64">
        <v>5407372.8900000006</v>
      </c>
      <c r="I29" s="64">
        <f t="shared" si="2"/>
        <v>1351843.22</v>
      </c>
      <c r="J29" s="64">
        <f t="shared" si="3"/>
        <v>1351843.22</v>
      </c>
      <c r="K29" s="64">
        <f t="shared" si="4"/>
        <v>1351843.22</v>
      </c>
      <c r="L29" s="64">
        <f t="shared" si="5"/>
        <v>1351843.2300000011</v>
      </c>
      <c r="M29" s="112">
        <f t="shared" si="6"/>
        <v>377575.12</v>
      </c>
      <c r="N29" s="112">
        <f t="shared" si="7"/>
        <v>94393.78</v>
      </c>
      <c r="O29" s="112">
        <f t="shared" si="8"/>
        <v>94393.78</v>
      </c>
      <c r="P29" s="112">
        <f t="shared" si="9"/>
        <v>94393.78</v>
      </c>
      <c r="Q29" s="112">
        <f t="shared" si="10"/>
        <v>94393.77999999997</v>
      </c>
      <c r="R29" s="112">
        <f t="shared" si="11"/>
        <v>5029797.7700000014</v>
      </c>
      <c r="S29" s="112">
        <f t="shared" si="12"/>
        <v>1257449.44</v>
      </c>
      <c r="T29" s="112">
        <f t="shared" si="12"/>
        <v>1257449.44</v>
      </c>
      <c r="U29" s="112">
        <f t="shared" si="12"/>
        <v>1257449.44</v>
      </c>
      <c r="V29" s="112">
        <f t="shared" si="12"/>
        <v>1257449.4500000011</v>
      </c>
    </row>
    <row r="30" spans="1:22" x14ac:dyDescent="0.2">
      <c r="A30" s="52">
        <v>24</v>
      </c>
      <c r="B30" s="7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0">
        <v>18527</v>
      </c>
      <c r="H30" s="64">
        <v>5318157.9999999991</v>
      </c>
      <c r="I30" s="64">
        <f t="shared" si="2"/>
        <v>1329539.5</v>
      </c>
      <c r="J30" s="64">
        <f t="shared" si="3"/>
        <v>1329539.5</v>
      </c>
      <c r="K30" s="64">
        <f t="shared" si="4"/>
        <v>1329539.5</v>
      </c>
      <c r="L30" s="64">
        <f t="shared" si="5"/>
        <v>1329539.4999999991</v>
      </c>
      <c r="M30" s="112">
        <f t="shared" si="6"/>
        <v>685871.8</v>
      </c>
      <c r="N30" s="112">
        <f t="shared" si="7"/>
        <v>171467.95</v>
      </c>
      <c r="O30" s="112">
        <f t="shared" si="8"/>
        <v>171467.95</v>
      </c>
      <c r="P30" s="112">
        <f t="shared" si="9"/>
        <v>171467.95</v>
      </c>
      <c r="Q30" s="112">
        <f t="shared" si="10"/>
        <v>171467.95</v>
      </c>
      <c r="R30" s="112">
        <f t="shared" si="11"/>
        <v>4632286.1999999993</v>
      </c>
      <c r="S30" s="112">
        <f t="shared" si="12"/>
        <v>1158071.55</v>
      </c>
      <c r="T30" s="112">
        <f t="shared" si="12"/>
        <v>1158071.55</v>
      </c>
      <c r="U30" s="112">
        <f t="shared" si="12"/>
        <v>1158071.55</v>
      </c>
      <c r="V30" s="112">
        <f t="shared" si="12"/>
        <v>1158071.5499999991</v>
      </c>
    </row>
    <row r="31" spans="1:22" ht="30" x14ac:dyDescent="0.2">
      <c r="A31" s="52">
        <v>25</v>
      </c>
      <c r="B31" s="7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0"/>
      <c r="H31" s="64">
        <v>5454911.3600000003</v>
      </c>
      <c r="I31" s="64">
        <f t="shared" si="2"/>
        <v>1363727.84</v>
      </c>
      <c r="J31" s="64">
        <f t="shared" si="3"/>
        <v>1363727.84</v>
      </c>
      <c r="K31" s="64">
        <f t="shared" si="4"/>
        <v>1363727.84</v>
      </c>
      <c r="L31" s="64">
        <f t="shared" si="5"/>
        <v>1363727.8400000005</v>
      </c>
      <c r="M31" s="112">
        <f t="shared" si="6"/>
        <v>2927813.22</v>
      </c>
      <c r="N31" s="112">
        <f t="shared" si="7"/>
        <v>731953.31</v>
      </c>
      <c r="O31" s="112">
        <f t="shared" si="8"/>
        <v>731953.31</v>
      </c>
      <c r="P31" s="112">
        <f t="shared" si="9"/>
        <v>731953.31</v>
      </c>
      <c r="Q31" s="112">
        <f t="shared" si="10"/>
        <v>731953.29</v>
      </c>
      <c r="R31" s="112">
        <f t="shared" si="11"/>
        <v>2527098.1400000006</v>
      </c>
      <c r="S31" s="112">
        <f t="shared" si="12"/>
        <v>631774.53</v>
      </c>
      <c r="T31" s="112">
        <f t="shared" si="12"/>
        <v>631774.53</v>
      </c>
      <c r="U31" s="112">
        <f t="shared" si="12"/>
        <v>631774.53</v>
      </c>
      <c r="V31" s="112">
        <f t="shared" si="12"/>
        <v>631774.55000000051</v>
      </c>
    </row>
    <row r="32" spans="1:22" ht="30" x14ac:dyDescent="0.2">
      <c r="A32" s="52">
        <v>26</v>
      </c>
      <c r="B32" s="7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0"/>
      <c r="H32" s="64">
        <v>8527835.5600000005</v>
      </c>
      <c r="I32" s="64">
        <f t="shared" si="2"/>
        <v>2131958.89</v>
      </c>
      <c r="J32" s="64">
        <f t="shared" si="3"/>
        <v>2131958.89</v>
      </c>
      <c r="K32" s="64">
        <f t="shared" si="4"/>
        <v>2131958.89</v>
      </c>
      <c r="L32" s="64">
        <f t="shared" si="5"/>
        <v>2131958.8899999992</v>
      </c>
      <c r="M32" s="112">
        <f t="shared" si="6"/>
        <v>4577143.0599999996</v>
      </c>
      <c r="N32" s="112">
        <f t="shared" si="7"/>
        <v>1144285.77</v>
      </c>
      <c r="O32" s="112">
        <f t="shared" si="8"/>
        <v>1144285.77</v>
      </c>
      <c r="P32" s="112">
        <f t="shared" si="9"/>
        <v>1144285.77</v>
      </c>
      <c r="Q32" s="112">
        <f t="shared" si="10"/>
        <v>1144285.7499999995</v>
      </c>
      <c r="R32" s="112">
        <f t="shared" si="11"/>
        <v>3950692.5</v>
      </c>
      <c r="S32" s="112">
        <f t="shared" si="12"/>
        <v>987673.12000000011</v>
      </c>
      <c r="T32" s="112">
        <f t="shared" si="12"/>
        <v>987673.12000000011</v>
      </c>
      <c r="U32" s="112">
        <f t="shared" si="12"/>
        <v>987673.12000000011</v>
      </c>
      <c r="V32" s="112">
        <f t="shared" si="12"/>
        <v>987673.13999999966</v>
      </c>
    </row>
    <row r="33" spans="1:22" ht="30" x14ac:dyDescent="0.2">
      <c r="A33" s="52">
        <v>27</v>
      </c>
      <c r="B33" s="7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0"/>
      <c r="H33" s="64">
        <v>79657</v>
      </c>
      <c r="I33" s="64">
        <f t="shared" si="2"/>
        <v>19914.25</v>
      </c>
      <c r="J33" s="64">
        <f t="shared" si="3"/>
        <v>19914.25</v>
      </c>
      <c r="K33" s="64">
        <f t="shared" si="4"/>
        <v>19914.25</v>
      </c>
      <c r="L33" s="64">
        <f t="shared" si="5"/>
        <v>19914.25</v>
      </c>
      <c r="M33" s="112">
        <f t="shared" si="6"/>
        <v>42754.28</v>
      </c>
      <c r="N33" s="112">
        <f t="shared" si="7"/>
        <v>10688.57</v>
      </c>
      <c r="O33" s="112">
        <f t="shared" si="8"/>
        <v>10688.57</v>
      </c>
      <c r="P33" s="112">
        <f t="shared" si="9"/>
        <v>10688.57</v>
      </c>
      <c r="Q33" s="112">
        <f t="shared" si="10"/>
        <v>10688.57</v>
      </c>
      <c r="R33" s="112">
        <f t="shared" si="11"/>
        <v>36902.720000000001</v>
      </c>
      <c r="S33" s="112">
        <f t="shared" si="12"/>
        <v>9225.68</v>
      </c>
      <c r="T33" s="112">
        <f t="shared" si="12"/>
        <v>9225.68</v>
      </c>
      <c r="U33" s="112">
        <f t="shared" si="12"/>
        <v>9225.68</v>
      </c>
      <c r="V33" s="112">
        <f t="shared" si="12"/>
        <v>9225.68</v>
      </c>
    </row>
    <row r="34" spans="1:22" ht="30" x14ac:dyDescent="0.2">
      <c r="A34" s="52">
        <v>28</v>
      </c>
      <c r="B34" s="7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0"/>
      <c r="H34" s="64">
        <v>30414.3</v>
      </c>
      <c r="I34" s="64">
        <f t="shared" si="2"/>
        <v>7603.58</v>
      </c>
      <c r="J34" s="64">
        <f t="shared" si="3"/>
        <v>7603.58</v>
      </c>
      <c r="K34" s="64">
        <f t="shared" si="4"/>
        <v>7603.58</v>
      </c>
      <c r="L34" s="64">
        <f t="shared" si="5"/>
        <v>7603.5600000000013</v>
      </c>
      <c r="M34" s="112">
        <f t="shared" si="6"/>
        <v>16324.26</v>
      </c>
      <c r="N34" s="112">
        <f t="shared" si="7"/>
        <v>4081.07</v>
      </c>
      <c r="O34" s="112">
        <f t="shared" si="8"/>
        <v>4081.07</v>
      </c>
      <c r="P34" s="112">
        <f t="shared" si="9"/>
        <v>4081.07</v>
      </c>
      <c r="Q34" s="112">
        <f t="shared" si="10"/>
        <v>4081.0500000000006</v>
      </c>
      <c r="R34" s="112">
        <f t="shared" si="11"/>
        <v>14090.039999999999</v>
      </c>
      <c r="S34" s="112">
        <f t="shared" si="12"/>
        <v>3522.5099999999998</v>
      </c>
      <c r="T34" s="112">
        <f t="shared" si="12"/>
        <v>3522.5099999999998</v>
      </c>
      <c r="U34" s="112">
        <f t="shared" si="12"/>
        <v>3522.5099999999998</v>
      </c>
      <c r="V34" s="112">
        <f t="shared" si="12"/>
        <v>3522.5100000000007</v>
      </c>
    </row>
    <row r="35" spans="1:22" ht="30" x14ac:dyDescent="0.2">
      <c r="A35" s="52">
        <v>29</v>
      </c>
      <c r="B35" s="7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0"/>
      <c r="H35" s="64">
        <v>11707754.710000001</v>
      </c>
      <c r="I35" s="64">
        <f t="shared" si="2"/>
        <v>2926938.68</v>
      </c>
      <c r="J35" s="64">
        <f t="shared" si="3"/>
        <v>2926938.68</v>
      </c>
      <c r="K35" s="64">
        <f t="shared" si="4"/>
        <v>2926938.68</v>
      </c>
      <c r="L35" s="64">
        <f t="shared" si="5"/>
        <v>2926938.6700000013</v>
      </c>
      <c r="M35" s="112">
        <f t="shared" si="6"/>
        <v>6283900.2699999996</v>
      </c>
      <c r="N35" s="112">
        <f t="shared" si="7"/>
        <v>1570975.07</v>
      </c>
      <c r="O35" s="112">
        <f t="shared" si="8"/>
        <v>1570975.07</v>
      </c>
      <c r="P35" s="112">
        <f t="shared" si="9"/>
        <v>1570975.07</v>
      </c>
      <c r="Q35" s="112">
        <f t="shared" si="10"/>
        <v>1570975.0599999989</v>
      </c>
      <c r="R35" s="112">
        <f t="shared" si="11"/>
        <v>5423854.4400000023</v>
      </c>
      <c r="S35" s="112">
        <f t="shared" si="12"/>
        <v>1355963.61</v>
      </c>
      <c r="T35" s="112">
        <f t="shared" si="12"/>
        <v>1355963.61</v>
      </c>
      <c r="U35" s="112">
        <f t="shared" si="12"/>
        <v>1355963.61</v>
      </c>
      <c r="V35" s="112">
        <f t="shared" si="12"/>
        <v>1355963.6100000024</v>
      </c>
    </row>
    <row r="36" spans="1:22" ht="45" x14ac:dyDescent="0.2">
      <c r="A36" s="52">
        <v>30</v>
      </c>
      <c r="B36" s="7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0"/>
      <c r="H36" s="64">
        <v>1155026.5000000002</v>
      </c>
      <c r="I36" s="64">
        <f t="shared" si="2"/>
        <v>288756.63</v>
      </c>
      <c r="J36" s="64">
        <f t="shared" si="3"/>
        <v>288756.63</v>
      </c>
      <c r="K36" s="64">
        <f t="shared" si="4"/>
        <v>288756.63</v>
      </c>
      <c r="L36" s="64">
        <f t="shared" si="5"/>
        <v>288756.61000000022</v>
      </c>
      <c r="M36" s="112">
        <f t="shared" si="6"/>
        <v>619937.09</v>
      </c>
      <c r="N36" s="112">
        <f t="shared" si="7"/>
        <v>154984.26999999999</v>
      </c>
      <c r="O36" s="112">
        <f t="shared" si="8"/>
        <v>154984.26999999999</v>
      </c>
      <c r="P36" s="112">
        <f t="shared" si="9"/>
        <v>154984.26999999999</v>
      </c>
      <c r="Q36" s="112">
        <f t="shared" si="10"/>
        <v>154984.27999999994</v>
      </c>
      <c r="R36" s="112">
        <f t="shared" si="11"/>
        <v>535089.41000000038</v>
      </c>
      <c r="S36" s="112">
        <f t="shared" si="12"/>
        <v>133772.36000000002</v>
      </c>
      <c r="T36" s="112">
        <f t="shared" si="12"/>
        <v>133772.36000000002</v>
      </c>
      <c r="U36" s="112">
        <f t="shared" si="12"/>
        <v>133772.36000000002</v>
      </c>
      <c r="V36" s="112">
        <f t="shared" si="12"/>
        <v>133772.33000000028</v>
      </c>
    </row>
    <row r="37" spans="1:22" ht="30" x14ac:dyDescent="0.2">
      <c r="A37" s="52">
        <v>31</v>
      </c>
      <c r="B37" s="7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0"/>
      <c r="H37" s="64">
        <v>0</v>
      </c>
      <c r="I37" s="64">
        <f t="shared" si="2"/>
        <v>0</v>
      </c>
      <c r="J37" s="64">
        <f t="shared" si="3"/>
        <v>0</v>
      </c>
      <c r="K37" s="64">
        <f t="shared" si="4"/>
        <v>0</v>
      </c>
      <c r="L37" s="64">
        <f t="shared" si="5"/>
        <v>0</v>
      </c>
      <c r="M37" s="112">
        <f t="shared" si="6"/>
        <v>0</v>
      </c>
      <c r="N37" s="112">
        <f t="shared" si="7"/>
        <v>0</v>
      </c>
      <c r="O37" s="112">
        <f t="shared" si="8"/>
        <v>0</v>
      </c>
      <c r="P37" s="112">
        <f t="shared" si="9"/>
        <v>0</v>
      </c>
      <c r="Q37" s="112">
        <f t="shared" si="10"/>
        <v>0</v>
      </c>
      <c r="R37" s="112">
        <f t="shared" si="11"/>
        <v>0</v>
      </c>
      <c r="S37" s="112">
        <f t="shared" si="12"/>
        <v>0</v>
      </c>
      <c r="T37" s="112">
        <f t="shared" si="12"/>
        <v>0</v>
      </c>
      <c r="U37" s="112">
        <f t="shared" si="12"/>
        <v>0</v>
      </c>
      <c r="V37" s="112">
        <f t="shared" si="12"/>
        <v>0</v>
      </c>
    </row>
    <row r="38" spans="1:22" x14ac:dyDescent="0.2">
      <c r="A38" s="52">
        <v>32</v>
      </c>
      <c r="B38" s="7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0"/>
      <c r="H38" s="64">
        <v>0</v>
      </c>
      <c r="I38" s="64">
        <f t="shared" si="2"/>
        <v>0</v>
      </c>
      <c r="J38" s="64">
        <f t="shared" si="3"/>
        <v>0</v>
      </c>
      <c r="K38" s="64">
        <f t="shared" si="4"/>
        <v>0</v>
      </c>
      <c r="L38" s="64">
        <f t="shared" si="5"/>
        <v>0</v>
      </c>
      <c r="M38" s="112">
        <f t="shared" si="6"/>
        <v>0</v>
      </c>
      <c r="N38" s="112">
        <f t="shared" si="7"/>
        <v>0</v>
      </c>
      <c r="O38" s="112">
        <f t="shared" si="8"/>
        <v>0</v>
      </c>
      <c r="P38" s="112">
        <f t="shared" si="9"/>
        <v>0</v>
      </c>
      <c r="Q38" s="112">
        <f t="shared" si="10"/>
        <v>0</v>
      </c>
      <c r="R38" s="112">
        <f t="shared" si="11"/>
        <v>0</v>
      </c>
      <c r="S38" s="112">
        <f t="shared" si="12"/>
        <v>0</v>
      </c>
      <c r="T38" s="112">
        <f t="shared" si="12"/>
        <v>0</v>
      </c>
      <c r="U38" s="112">
        <f t="shared" si="12"/>
        <v>0</v>
      </c>
      <c r="V38" s="112">
        <f t="shared" si="12"/>
        <v>0</v>
      </c>
    </row>
    <row r="39" spans="1:22" ht="30" x14ac:dyDescent="0.2">
      <c r="A39" s="52">
        <v>33</v>
      </c>
      <c r="B39" s="7" t="s">
        <v>72</v>
      </c>
      <c r="C39" s="71">
        <v>441457</v>
      </c>
      <c r="D39" s="71">
        <v>381037</v>
      </c>
      <c r="E39" s="71">
        <f t="shared" si="0"/>
        <v>0.53672975122006972</v>
      </c>
      <c r="F39" s="71">
        <f t="shared" si="1"/>
        <v>0.46327024877993028</v>
      </c>
      <c r="G39" s="10"/>
      <c r="H39" s="64">
        <v>49242.400000000001</v>
      </c>
      <c r="I39" s="64">
        <f t="shared" ref="I39:I70" si="13">ROUND(H39/4,2)</f>
        <v>12310.6</v>
      </c>
      <c r="J39" s="64">
        <f t="shared" si="3"/>
        <v>12310.6</v>
      </c>
      <c r="K39" s="64">
        <f t="shared" si="4"/>
        <v>12310.6</v>
      </c>
      <c r="L39" s="64">
        <f t="shared" ref="L39:L70" si="14">H39-I39-J39-K39</f>
        <v>12310.600000000004</v>
      </c>
      <c r="M39" s="112">
        <f t="shared" ref="M39:M70" si="15">ROUND(H39*E39,2)</f>
        <v>26429.86</v>
      </c>
      <c r="N39" s="112">
        <f t="shared" si="7"/>
        <v>6607.47</v>
      </c>
      <c r="O39" s="112">
        <f t="shared" si="8"/>
        <v>6607.47</v>
      </c>
      <c r="P39" s="112">
        <f t="shared" si="9"/>
        <v>6607.47</v>
      </c>
      <c r="Q39" s="112">
        <f t="shared" si="10"/>
        <v>6607.449999999998</v>
      </c>
      <c r="R39" s="112">
        <f t="shared" si="11"/>
        <v>22812.540000000005</v>
      </c>
      <c r="S39" s="112">
        <f t="shared" ref="S39:V70" si="16">I39-N39</f>
        <v>5703.13</v>
      </c>
      <c r="T39" s="112">
        <f t="shared" si="16"/>
        <v>5703.13</v>
      </c>
      <c r="U39" s="112">
        <f t="shared" si="16"/>
        <v>5703.13</v>
      </c>
      <c r="V39" s="112">
        <f t="shared" si="16"/>
        <v>5703.150000000006</v>
      </c>
    </row>
    <row r="40" spans="1:22" x14ac:dyDescent="0.2">
      <c r="A40" s="52">
        <v>34</v>
      </c>
      <c r="B40" s="7" t="s">
        <v>29</v>
      </c>
      <c r="C40" s="71">
        <v>441457</v>
      </c>
      <c r="D40" s="71">
        <v>381037</v>
      </c>
      <c r="E40" s="71">
        <f t="shared" si="0"/>
        <v>0.53672975122006972</v>
      </c>
      <c r="F40" s="71">
        <f t="shared" si="1"/>
        <v>0.46327024877993028</v>
      </c>
      <c r="G40" s="10"/>
      <c r="H40" s="64">
        <v>0</v>
      </c>
      <c r="I40" s="64">
        <f t="shared" si="13"/>
        <v>0</v>
      </c>
      <c r="J40" s="64">
        <f t="shared" si="3"/>
        <v>0</v>
      </c>
      <c r="K40" s="64">
        <f t="shared" si="4"/>
        <v>0</v>
      </c>
      <c r="L40" s="64">
        <f t="shared" si="14"/>
        <v>0</v>
      </c>
      <c r="M40" s="112">
        <f t="shared" si="15"/>
        <v>0</v>
      </c>
      <c r="N40" s="112">
        <f t="shared" si="7"/>
        <v>0</v>
      </c>
      <c r="O40" s="112">
        <f t="shared" si="8"/>
        <v>0</v>
      </c>
      <c r="P40" s="112">
        <f t="shared" si="9"/>
        <v>0</v>
      </c>
      <c r="Q40" s="112">
        <f t="shared" si="10"/>
        <v>0</v>
      </c>
      <c r="R40" s="112">
        <f t="shared" si="11"/>
        <v>0</v>
      </c>
      <c r="S40" s="112">
        <f t="shared" si="16"/>
        <v>0</v>
      </c>
      <c r="T40" s="112">
        <f t="shared" si="16"/>
        <v>0</v>
      </c>
      <c r="U40" s="112">
        <f t="shared" si="16"/>
        <v>0</v>
      </c>
      <c r="V40" s="112">
        <f t="shared" si="16"/>
        <v>0</v>
      </c>
    </row>
    <row r="41" spans="1:22" ht="30" x14ac:dyDescent="0.2">
      <c r="A41" s="52">
        <v>35</v>
      </c>
      <c r="B41" s="7" t="s">
        <v>30</v>
      </c>
      <c r="C41" s="71">
        <v>441457</v>
      </c>
      <c r="D41" s="71">
        <v>381037</v>
      </c>
      <c r="E41" s="71">
        <f t="shared" si="0"/>
        <v>0.53672975122006972</v>
      </c>
      <c r="F41" s="71">
        <f t="shared" si="1"/>
        <v>0.46327024877993028</v>
      </c>
      <c r="G41" s="10"/>
      <c r="H41" s="64">
        <v>297626.95</v>
      </c>
      <c r="I41" s="64">
        <f t="shared" si="13"/>
        <v>74406.740000000005</v>
      </c>
      <c r="J41" s="64">
        <f t="shared" si="3"/>
        <v>74406.740000000005</v>
      </c>
      <c r="K41" s="64">
        <f t="shared" si="4"/>
        <v>74406.740000000005</v>
      </c>
      <c r="L41" s="64">
        <f t="shared" si="14"/>
        <v>74406.730000000025</v>
      </c>
      <c r="M41" s="112">
        <f t="shared" si="15"/>
        <v>159745.24</v>
      </c>
      <c r="N41" s="112">
        <f t="shared" si="7"/>
        <v>39936.31</v>
      </c>
      <c r="O41" s="112">
        <f t="shared" si="8"/>
        <v>39936.31</v>
      </c>
      <c r="P41" s="112">
        <f t="shared" si="9"/>
        <v>39936.31</v>
      </c>
      <c r="Q41" s="112">
        <f t="shared" si="10"/>
        <v>39936.31</v>
      </c>
      <c r="R41" s="112">
        <f t="shared" si="11"/>
        <v>137881.71000000005</v>
      </c>
      <c r="S41" s="112">
        <f t="shared" si="16"/>
        <v>34470.430000000008</v>
      </c>
      <c r="T41" s="112">
        <f t="shared" si="16"/>
        <v>34470.430000000008</v>
      </c>
      <c r="U41" s="112">
        <f t="shared" si="16"/>
        <v>34470.430000000008</v>
      </c>
      <c r="V41" s="112">
        <f t="shared" si="16"/>
        <v>34470.420000000027</v>
      </c>
    </row>
    <row r="42" spans="1:22" ht="30" x14ac:dyDescent="0.2">
      <c r="A42" s="52">
        <v>36</v>
      </c>
      <c r="B42" s="7" t="s">
        <v>73</v>
      </c>
      <c r="C42" s="71">
        <v>441457</v>
      </c>
      <c r="D42" s="71">
        <v>381037</v>
      </c>
      <c r="E42" s="71">
        <f t="shared" si="0"/>
        <v>0.53672975122006972</v>
      </c>
      <c r="F42" s="71">
        <f t="shared" si="1"/>
        <v>0.46327024877993028</v>
      </c>
      <c r="G42" s="10"/>
      <c r="H42" s="64">
        <v>25919144.75</v>
      </c>
      <c r="I42" s="64">
        <f t="shared" si="13"/>
        <v>6479786.1900000004</v>
      </c>
      <c r="J42" s="64">
        <f t="shared" si="3"/>
        <v>6479786.1900000004</v>
      </c>
      <c r="K42" s="64">
        <f t="shared" si="4"/>
        <v>6479786.1900000004</v>
      </c>
      <c r="L42" s="64">
        <f t="shared" si="14"/>
        <v>6479786.1799999969</v>
      </c>
      <c r="M42" s="112">
        <f t="shared" si="15"/>
        <v>13911576.109999999</v>
      </c>
      <c r="N42" s="112">
        <f t="shared" si="7"/>
        <v>3477894.03</v>
      </c>
      <c r="O42" s="112">
        <f t="shared" si="8"/>
        <v>3477894.03</v>
      </c>
      <c r="P42" s="112">
        <f t="shared" si="9"/>
        <v>3477894.03</v>
      </c>
      <c r="Q42" s="112">
        <f t="shared" si="10"/>
        <v>3477894.0200000009</v>
      </c>
      <c r="R42" s="112">
        <f t="shared" si="11"/>
        <v>12007568.639999999</v>
      </c>
      <c r="S42" s="112">
        <f t="shared" si="16"/>
        <v>3001892.1600000006</v>
      </c>
      <c r="T42" s="112">
        <f t="shared" si="16"/>
        <v>3001892.1600000006</v>
      </c>
      <c r="U42" s="112">
        <f t="shared" si="16"/>
        <v>3001892.1600000006</v>
      </c>
      <c r="V42" s="112">
        <f t="shared" si="16"/>
        <v>3001892.159999996</v>
      </c>
    </row>
    <row r="43" spans="1:22" x14ac:dyDescent="0.2">
      <c r="A43" s="52">
        <v>37</v>
      </c>
      <c r="B43" s="7" t="s">
        <v>31</v>
      </c>
      <c r="C43" s="71">
        <v>20296</v>
      </c>
      <c r="D43" s="71">
        <v>7088</v>
      </c>
      <c r="E43" s="71">
        <f t="shared" si="0"/>
        <v>0.74116272275781481</v>
      </c>
      <c r="F43" s="71">
        <f t="shared" si="1"/>
        <v>0.25883727724218519</v>
      </c>
      <c r="G43" s="10">
        <v>28304</v>
      </c>
      <c r="H43" s="64">
        <v>7080647.5</v>
      </c>
      <c r="I43" s="64">
        <f t="shared" si="13"/>
        <v>1770161.88</v>
      </c>
      <c r="J43" s="64">
        <f t="shared" si="3"/>
        <v>1770161.88</v>
      </c>
      <c r="K43" s="64">
        <f t="shared" si="4"/>
        <v>1770161.88</v>
      </c>
      <c r="L43" s="64">
        <f t="shared" si="14"/>
        <v>1770161.8600000003</v>
      </c>
      <c r="M43" s="112">
        <f t="shared" si="15"/>
        <v>5247911.9800000004</v>
      </c>
      <c r="N43" s="112">
        <f t="shared" si="7"/>
        <v>1311978</v>
      </c>
      <c r="O43" s="112">
        <f t="shared" si="8"/>
        <v>1311978</v>
      </c>
      <c r="P43" s="112">
        <f t="shared" si="9"/>
        <v>1311978</v>
      </c>
      <c r="Q43" s="112">
        <f t="shared" si="10"/>
        <v>1311977.9800000004</v>
      </c>
      <c r="R43" s="112">
        <f t="shared" si="11"/>
        <v>1832735.5199999996</v>
      </c>
      <c r="S43" s="112">
        <f t="shared" si="16"/>
        <v>458183.87999999989</v>
      </c>
      <c r="T43" s="112">
        <f t="shared" si="16"/>
        <v>458183.87999999989</v>
      </c>
      <c r="U43" s="112">
        <f t="shared" si="16"/>
        <v>458183.87999999989</v>
      </c>
      <c r="V43" s="112">
        <f t="shared" si="16"/>
        <v>458183.87999999989</v>
      </c>
    </row>
    <row r="44" spans="1:22" ht="15.75" x14ac:dyDescent="0.25">
      <c r="A44" s="52">
        <v>38</v>
      </c>
      <c r="B44" s="7" t="s">
        <v>32</v>
      </c>
      <c r="C44" s="72">
        <v>60194</v>
      </c>
      <c r="D44" s="71">
        <v>10332</v>
      </c>
      <c r="E44" s="71">
        <f t="shared" si="0"/>
        <v>0.85350083657091003</v>
      </c>
      <c r="F44" s="71">
        <f t="shared" si="1"/>
        <v>0.14649916342908997</v>
      </c>
      <c r="G44" s="10">
        <v>70734</v>
      </c>
      <c r="H44" s="64">
        <v>46100113.149999999</v>
      </c>
      <c r="I44" s="64">
        <f>($H$44/'4.Амбулаторная помощь (неотл)'!$H$44)*'4.Амбулаторная помощь (неотл)'!I44</f>
        <v>16697450.699999999</v>
      </c>
      <c r="J44" s="64">
        <f>($H$44/'4.Амбулаторная помощь (неотл)'!$H$44)*'4.Амбулаторная помощь (неотл)'!J44</f>
        <v>9690575.2999999989</v>
      </c>
      <c r="K44" s="64">
        <f>($H$44/'4.Амбулаторная помощь (неотл)'!$H$44)*'4.Амбулаторная помощь (неотл)'!K44</f>
        <v>8186515.75</v>
      </c>
      <c r="L44" s="64">
        <f t="shared" si="14"/>
        <v>11525571.399999999</v>
      </c>
      <c r="M44" s="112">
        <f t="shared" si="15"/>
        <v>39346485.140000001</v>
      </c>
      <c r="N44" s="64">
        <f>($H$44/'4.Амбулаторная помощь (неотл)'!$H$44)*'4.Амбулаторная помощь (неотл)'!N44</f>
        <v>14251272</v>
      </c>
      <c r="O44" s="64">
        <f>($H$44/'4.Амбулаторная помощь (неотл)'!$H$44)*'4.Амбулаторная помощь (неотл)'!O44</f>
        <v>8271241.2999999998</v>
      </c>
      <c r="P44" s="64">
        <f>($H$44/'4.Амбулаторная помощь (неотл)'!$H$44)*'4.Амбулаторная помощь (неотл)'!P44</f>
        <v>6987323.3499999996</v>
      </c>
      <c r="Q44" s="112">
        <f t="shared" si="10"/>
        <v>9836648.4900000002</v>
      </c>
      <c r="R44" s="112">
        <f t="shared" si="11"/>
        <v>6753628.009999997</v>
      </c>
      <c r="S44" s="112">
        <f t="shared" si="16"/>
        <v>2446178.6999999993</v>
      </c>
      <c r="T44" s="112">
        <f t="shared" si="16"/>
        <v>1419333.9999999991</v>
      </c>
      <c r="U44" s="112">
        <f t="shared" si="16"/>
        <v>1199192.4000000004</v>
      </c>
      <c r="V44" s="112">
        <f t="shared" si="16"/>
        <v>1688922.9099999983</v>
      </c>
    </row>
    <row r="45" spans="1:22" ht="15.75" x14ac:dyDescent="0.25">
      <c r="A45" s="52">
        <v>39</v>
      </c>
      <c r="B45" s="7" t="s">
        <v>33</v>
      </c>
      <c r="C45" s="72">
        <v>94360</v>
      </c>
      <c r="D45" s="71">
        <v>17577</v>
      </c>
      <c r="E45" s="71">
        <f t="shared" si="0"/>
        <v>0.84297417297229693</v>
      </c>
      <c r="F45" s="71">
        <f t="shared" si="1"/>
        <v>0.15702582702770307</v>
      </c>
      <c r="G45" s="10">
        <v>111894</v>
      </c>
      <c r="H45" s="64">
        <v>35549576.200000003</v>
      </c>
      <c r="I45" s="64">
        <f>$H$45/'4.Амбулаторная помощь (неотл)'!$H$45*'4.Амбулаторная помощь (неотл)'!I45</f>
        <v>20024706.960650198</v>
      </c>
      <c r="J45" s="64">
        <f>$H$45/'4.Амбулаторная помощь (неотл)'!$H$45*'4.Амбулаторная помощь (неотл)'!J45</f>
        <v>5174956.4131166013</v>
      </c>
      <c r="K45" s="64">
        <f>$H$45/'4.Амбулаторная помощь (неотл)'!$H$45*'4.Амбулаторная помощь (неотл)'!K45</f>
        <v>5174956.4131166013</v>
      </c>
      <c r="L45" s="64">
        <f t="shared" si="14"/>
        <v>5174956.4131166032</v>
      </c>
      <c r="M45" s="112">
        <f>ROUND(H45*$E$45,2)</f>
        <v>29967374.600000001</v>
      </c>
      <c r="N45" s="112">
        <f t="shared" ref="N45:P45" si="17">ROUND(I45*$E$45,2)</f>
        <v>16880310.789999999</v>
      </c>
      <c r="O45" s="112">
        <f t="shared" si="17"/>
        <v>4362354.5999999996</v>
      </c>
      <c r="P45" s="112">
        <f t="shared" si="17"/>
        <v>4362354.5999999996</v>
      </c>
      <c r="Q45" s="112">
        <f t="shared" si="10"/>
        <v>4362354.6100000031</v>
      </c>
      <c r="R45" s="112">
        <f t="shared" si="11"/>
        <v>5582201.6000000024</v>
      </c>
      <c r="S45" s="112">
        <f t="shared" si="16"/>
        <v>3144396.1706501991</v>
      </c>
      <c r="T45" s="112">
        <f t="shared" si="16"/>
        <v>812601.81311660167</v>
      </c>
      <c r="U45" s="112">
        <f t="shared" si="16"/>
        <v>812601.81311660167</v>
      </c>
      <c r="V45" s="112">
        <f t="shared" si="16"/>
        <v>812601.80311660003</v>
      </c>
    </row>
    <row r="46" spans="1:22" ht="15.75" x14ac:dyDescent="0.25">
      <c r="A46" s="52">
        <v>40</v>
      </c>
      <c r="B46" s="7" t="s">
        <v>34</v>
      </c>
      <c r="C46" s="72">
        <v>92101</v>
      </c>
      <c r="D46" s="71">
        <v>20950</v>
      </c>
      <c r="E46" s="71">
        <f t="shared" si="0"/>
        <v>0.81468540747096441</v>
      </c>
      <c r="F46" s="71">
        <f t="shared" si="1"/>
        <v>0.18531459252903559</v>
      </c>
      <c r="G46" s="10">
        <v>115425</v>
      </c>
      <c r="H46" s="64">
        <v>33097999.899999999</v>
      </c>
      <c r="I46" s="64">
        <f t="shared" si="13"/>
        <v>8274499.9800000004</v>
      </c>
      <c r="J46" s="64">
        <f t="shared" si="3"/>
        <v>8274499.9800000004</v>
      </c>
      <c r="K46" s="64">
        <f t="shared" si="4"/>
        <v>8274499.9800000004</v>
      </c>
      <c r="L46" s="64">
        <f t="shared" si="14"/>
        <v>8274499.9599999972</v>
      </c>
      <c r="M46" s="112">
        <f t="shared" si="15"/>
        <v>26964457.539999999</v>
      </c>
      <c r="N46" s="112">
        <f t="shared" si="7"/>
        <v>6741114.3899999997</v>
      </c>
      <c r="O46" s="112">
        <f t="shared" si="8"/>
        <v>6741114.3899999997</v>
      </c>
      <c r="P46" s="112">
        <f t="shared" si="9"/>
        <v>6741114.3899999997</v>
      </c>
      <c r="Q46" s="112">
        <f t="shared" si="10"/>
        <v>6741114.3699999982</v>
      </c>
      <c r="R46" s="112">
        <f t="shared" si="11"/>
        <v>6133542.3600000013</v>
      </c>
      <c r="S46" s="112">
        <f t="shared" si="16"/>
        <v>1533385.5900000008</v>
      </c>
      <c r="T46" s="112">
        <f t="shared" si="16"/>
        <v>1533385.5900000008</v>
      </c>
      <c r="U46" s="112">
        <f t="shared" si="16"/>
        <v>1533385.5900000008</v>
      </c>
      <c r="V46" s="112">
        <f t="shared" si="16"/>
        <v>1533385.5899999989</v>
      </c>
    </row>
    <row r="47" spans="1:22" ht="30" x14ac:dyDescent="0.2">
      <c r="A47" s="52">
        <v>41</v>
      </c>
      <c r="B47" s="7" t="s">
        <v>35</v>
      </c>
      <c r="C47" s="71">
        <v>441457</v>
      </c>
      <c r="D47" s="71">
        <v>381037</v>
      </c>
      <c r="E47" s="71">
        <f t="shared" si="0"/>
        <v>0.53672975122006972</v>
      </c>
      <c r="F47" s="71">
        <f t="shared" si="1"/>
        <v>0.46327024877993028</v>
      </c>
      <c r="G47" s="10"/>
      <c r="H47" s="64">
        <v>0</v>
      </c>
      <c r="I47" s="64">
        <f t="shared" si="13"/>
        <v>0</v>
      </c>
      <c r="J47" s="64">
        <f t="shared" si="3"/>
        <v>0</v>
      </c>
      <c r="K47" s="64">
        <f t="shared" si="4"/>
        <v>0</v>
      </c>
      <c r="L47" s="64">
        <f t="shared" si="14"/>
        <v>0</v>
      </c>
      <c r="M47" s="112">
        <f t="shared" si="15"/>
        <v>0</v>
      </c>
      <c r="N47" s="112">
        <f t="shared" si="7"/>
        <v>0</v>
      </c>
      <c r="O47" s="112">
        <f t="shared" si="8"/>
        <v>0</v>
      </c>
      <c r="P47" s="112">
        <f t="shared" si="9"/>
        <v>0</v>
      </c>
      <c r="Q47" s="112">
        <f t="shared" si="10"/>
        <v>0</v>
      </c>
      <c r="R47" s="112">
        <f t="shared" si="11"/>
        <v>0</v>
      </c>
      <c r="S47" s="112">
        <f t="shared" si="16"/>
        <v>0</v>
      </c>
      <c r="T47" s="112">
        <f t="shared" si="16"/>
        <v>0</v>
      </c>
      <c r="U47" s="112">
        <f t="shared" si="16"/>
        <v>0</v>
      </c>
      <c r="V47" s="112">
        <f t="shared" si="16"/>
        <v>0</v>
      </c>
    </row>
    <row r="48" spans="1:22" ht="30" x14ac:dyDescent="0.2">
      <c r="A48" s="52">
        <v>42</v>
      </c>
      <c r="B48" s="7" t="s">
        <v>36</v>
      </c>
      <c r="C48" s="71">
        <v>441457</v>
      </c>
      <c r="D48" s="71">
        <v>381037</v>
      </c>
      <c r="E48" s="71">
        <f t="shared" si="0"/>
        <v>0.53672975122006972</v>
      </c>
      <c r="F48" s="71">
        <f t="shared" si="1"/>
        <v>0.46327024877993028</v>
      </c>
      <c r="G48" s="11"/>
      <c r="H48" s="64">
        <v>0</v>
      </c>
      <c r="I48" s="64">
        <f t="shared" si="13"/>
        <v>0</v>
      </c>
      <c r="J48" s="64">
        <f t="shared" si="3"/>
        <v>0</v>
      </c>
      <c r="K48" s="64">
        <f t="shared" si="4"/>
        <v>0</v>
      </c>
      <c r="L48" s="64">
        <f t="shared" si="14"/>
        <v>0</v>
      </c>
      <c r="M48" s="112">
        <f t="shared" si="15"/>
        <v>0</v>
      </c>
      <c r="N48" s="112">
        <f t="shared" si="7"/>
        <v>0</v>
      </c>
      <c r="O48" s="112">
        <f t="shared" si="8"/>
        <v>0</v>
      </c>
      <c r="P48" s="112">
        <f t="shared" si="9"/>
        <v>0</v>
      </c>
      <c r="Q48" s="112">
        <f t="shared" si="10"/>
        <v>0</v>
      </c>
      <c r="R48" s="112">
        <f t="shared" si="11"/>
        <v>0</v>
      </c>
      <c r="S48" s="112">
        <f t="shared" si="16"/>
        <v>0</v>
      </c>
      <c r="T48" s="112">
        <f t="shared" si="16"/>
        <v>0</v>
      </c>
      <c r="U48" s="112">
        <f t="shared" si="16"/>
        <v>0</v>
      </c>
      <c r="V48" s="112">
        <f t="shared" si="16"/>
        <v>0</v>
      </c>
    </row>
    <row r="49" spans="1:22" ht="15.75" x14ac:dyDescent="0.25">
      <c r="A49" s="52">
        <v>43</v>
      </c>
      <c r="B49" s="7" t="s">
        <v>37</v>
      </c>
      <c r="C49" s="72">
        <v>6169</v>
      </c>
      <c r="D49" s="71">
        <v>8051</v>
      </c>
      <c r="E49" s="71">
        <f t="shared" si="0"/>
        <v>0.43382559774964841</v>
      </c>
      <c r="F49" s="71">
        <f t="shared" si="1"/>
        <v>0.56617440225035165</v>
      </c>
      <c r="G49" s="11">
        <v>14313</v>
      </c>
      <c r="H49" s="64">
        <v>9332845.4999999981</v>
      </c>
      <c r="I49" s="64">
        <f>ROUND($H$49/'4.Амбулаторная помощь (неотл)'!$H$49*'4.Амбулаторная помощь (неотл)'!I49,2)</f>
        <v>3904262.1</v>
      </c>
      <c r="J49" s="64">
        <f>ROUND($H$49/'4.Амбулаторная помощь (неотл)'!$H$49*'4.Амбулаторная помощь (неотл)'!J49,2)</f>
        <v>1668494.27</v>
      </c>
      <c r="K49" s="64">
        <f>ROUND($H$49/'4.Амбулаторная помощь (неотл)'!$H$49*'4.Амбулаторная помощь (неотл)'!K49,2)</f>
        <v>1427964.48</v>
      </c>
      <c r="L49" s="64">
        <f>ROUND($H$49/'4.Амбулаторная помощь (неотл)'!$H$49*'4.Амбулаторная помощь (неотл)'!L49,2)</f>
        <v>2332124.64</v>
      </c>
      <c r="M49" s="64">
        <f>ROUND($H$49/'4.Амбулаторная помощь (неотл)'!$H$49*'4.Амбулаторная помощь (неотл)'!M49,2)</f>
        <v>4049159.56</v>
      </c>
      <c r="N49" s="64">
        <f>ROUND($H$49/'4.Амбулаторная помощь (неотл)'!$H$49*'4.Амбулаторная помощь (неотл)'!N49,2)</f>
        <v>1693851.33</v>
      </c>
      <c r="O49" s="64">
        <f>ROUND($H$49/'4.Амбулаторная помощь (неотл)'!$H$49*'4.Амбулаторная помощь (неотл)'!O49,2)</f>
        <v>723762.82</v>
      </c>
      <c r="P49" s="64">
        <f>ROUND($H$49/'4.Амбулаторная помощь (неотл)'!$H$49*'4.Амбулаторная помощь (неотл)'!P49,2)</f>
        <v>619436.65</v>
      </c>
      <c r="Q49" s="64">
        <f>M49-N49-O49-P49</f>
        <v>1012108.7600000001</v>
      </c>
      <c r="R49" s="112">
        <f t="shared" si="11"/>
        <v>5283685.93</v>
      </c>
      <c r="S49" s="112">
        <f t="shared" si="16"/>
        <v>2210410.77</v>
      </c>
      <c r="T49" s="112">
        <f t="shared" si="16"/>
        <v>944731.45000000007</v>
      </c>
      <c r="U49" s="112">
        <f t="shared" si="16"/>
        <v>808527.83</v>
      </c>
      <c r="V49" s="112">
        <f t="shared" si="16"/>
        <v>1320015.8799999999</v>
      </c>
    </row>
    <row r="50" spans="1:22" ht="30.75" x14ac:dyDescent="0.25">
      <c r="A50" s="52">
        <v>44</v>
      </c>
      <c r="B50" s="7" t="s">
        <v>38</v>
      </c>
      <c r="C50" s="72">
        <v>23717</v>
      </c>
      <c r="D50" s="72">
        <v>30057</v>
      </c>
      <c r="E50" s="71">
        <f t="shared" si="0"/>
        <v>0.44104957786290772</v>
      </c>
      <c r="F50" s="71">
        <f t="shared" si="1"/>
        <v>0.55895042213709223</v>
      </c>
      <c r="G50" s="11"/>
      <c r="H50" s="64">
        <v>1100708</v>
      </c>
      <c r="I50" s="64">
        <f t="shared" si="13"/>
        <v>275177</v>
      </c>
      <c r="J50" s="64">
        <f t="shared" si="3"/>
        <v>275177</v>
      </c>
      <c r="K50" s="64">
        <f t="shared" si="4"/>
        <v>275177</v>
      </c>
      <c r="L50" s="64">
        <f t="shared" si="14"/>
        <v>275177</v>
      </c>
      <c r="M50" s="112">
        <f t="shared" si="15"/>
        <v>485466.8</v>
      </c>
      <c r="N50" s="112">
        <f t="shared" si="7"/>
        <v>121366.7</v>
      </c>
      <c r="O50" s="112">
        <f t="shared" si="8"/>
        <v>121366.7</v>
      </c>
      <c r="P50" s="112">
        <f t="shared" si="9"/>
        <v>121366.7</v>
      </c>
      <c r="Q50" s="112">
        <f t="shared" si="10"/>
        <v>121366.69999999997</v>
      </c>
      <c r="R50" s="112">
        <f t="shared" si="11"/>
        <v>615241.19999999995</v>
      </c>
      <c r="S50" s="112">
        <f t="shared" si="16"/>
        <v>153810.29999999999</v>
      </c>
      <c r="T50" s="112">
        <f t="shared" si="16"/>
        <v>153810.29999999999</v>
      </c>
      <c r="U50" s="112">
        <f t="shared" si="16"/>
        <v>153810.29999999999</v>
      </c>
      <c r="V50" s="112">
        <f t="shared" si="16"/>
        <v>153810.30000000005</v>
      </c>
    </row>
    <row r="51" spans="1:22" ht="15.75" x14ac:dyDescent="0.25">
      <c r="A51" s="52">
        <v>45</v>
      </c>
      <c r="B51" s="7" t="s">
        <v>74</v>
      </c>
      <c r="C51" s="72">
        <v>23717</v>
      </c>
      <c r="D51" s="72">
        <v>30057</v>
      </c>
      <c r="E51" s="71">
        <f t="shared" si="0"/>
        <v>0.44104957786290772</v>
      </c>
      <c r="F51" s="71">
        <f t="shared" si="1"/>
        <v>0.55895042213709223</v>
      </c>
      <c r="G51" s="11">
        <v>54348</v>
      </c>
      <c r="H51" s="64">
        <v>16581070.739999998</v>
      </c>
      <c r="I51" s="64">
        <f>ROUND(($H$51/'4.Амбулаторная помощь (неотл)'!$H$51)*'4.Амбулаторная помощь (неотл)'!I51,2)</f>
        <v>5735521.9699999997</v>
      </c>
      <c r="J51" s="64">
        <f>ROUND(($H$51/'4.Амбулаторная помощь (неотл)'!$H$51)*'4.Амбулаторная помощь (неотл)'!J51,2)</f>
        <v>3468919.24</v>
      </c>
      <c r="K51" s="64">
        <f>ROUND(($H$51/'4.Амбулаторная помощь (неотл)'!$H$51)*'4.Амбулаторная помощь (неотл)'!K51,2)</f>
        <v>3468919.24</v>
      </c>
      <c r="L51" s="64">
        <f>H51-I51-J51-K51</f>
        <v>3907710.2899999991</v>
      </c>
      <c r="M51" s="64">
        <f>ROUND(($H$51/'4.Амбулаторная помощь (неотл)'!$H$51)*'4.Амбулаторная помощь (неотл)'!M51,2)</f>
        <v>7313426.1799999997</v>
      </c>
      <c r="N51" s="64">
        <f>ROUND(($H$51/'4.Амбулаторная помощь (неотл)'!$H$51)*'4.Амбулаторная помощь (неотл)'!N51,2)</f>
        <v>2529586.7599999998</v>
      </c>
      <c r="O51" s="64">
        <f>ROUND(($H$51/'4.Амбулаторная помощь (неотл)'!$H$51)*'4.Амбулаторная помощь (неотл)'!O51,2)</f>
        <v>1529956.84</v>
      </c>
      <c r="P51" s="64">
        <f>ROUND(($H$51/'4.Амбулаторная помощь (неотл)'!$H$51)*'4.Амбулаторная помощь (неотл)'!P51,2)</f>
        <v>1529956.84</v>
      </c>
      <c r="Q51" s="64">
        <f>M51-N51-O51-P51</f>
        <v>1723925.74</v>
      </c>
      <c r="R51" s="112">
        <f t="shared" si="11"/>
        <v>9267644.5599999987</v>
      </c>
      <c r="S51" s="112">
        <f t="shared" si="16"/>
        <v>3205935.21</v>
      </c>
      <c r="T51" s="112">
        <f t="shared" si="16"/>
        <v>1938962.4000000001</v>
      </c>
      <c r="U51" s="112">
        <f t="shared" si="16"/>
        <v>1938962.4000000001</v>
      </c>
      <c r="V51" s="112">
        <f t="shared" si="16"/>
        <v>2183784.5499999989</v>
      </c>
    </row>
    <row r="52" spans="1:22" ht="15.75" x14ac:dyDescent="0.25">
      <c r="A52" s="52">
        <v>46</v>
      </c>
      <c r="B52" s="7" t="s">
        <v>75</v>
      </c>
      <c r="C52" s="72">
        <v>7129</v>
      </c>
      <c r="D52" s="71">
        <v>1196</v>
      </c>
      <c r="E52" s="71">
        <f t="shared" si="0"/>
        <v>0.85633633633633632</v>
      </c>
      <c r="F52" s="71">
        <f t="shared" si="1"/>
        <v>0.14366366366366368</v>
      </c>
      <c r="G52" s="11">
        <v>8679</v>
      </c>
      <c r="H52" s="64">
        <v>565235.76</v>
      </c>
      <c r="I52" s="64">
        <f>$H$52/'4.Амбулаторная помощь (неотл)'!$H$52*'4.Амбулаторная помощь (неотл)'!I52</f>
        <v>402583.28218750004</v>
      </c>
      <c r="J52" s="64">
        <f>$H$52/'4.Амбулаторная помощь (неотл)'!$H$52*'4.Амбулаторная помощь (неотл)'!J52</f>
        <v>53726.836562500001</v>
      </c>
      <c r="K52" s="64">
        <f>$H$52/'4.Амбулаторная помощь (неотл)'!$H$52*'4.Амбулаторная помощь (неотл)'!K52</f>
        <v>53726.836562500001</v>
      </c>
      <c r="L52" s="64">
        <f t="shared" si="14"/>
        <v>55198.804687499971</v>
      </c>
      <c r="M52" s="112">
        <f>ROUND(H52*$E$52,2)</f>
        <v>484031.92</v>
      </c>
      <c r="N52" s="112">
        <f t="shared" ref="N52:P52" si="18">ROUND(I52*$E$52,2)</f>
        <v>344746.69</v>
      </c>
      <c r="O52" s="112">
        <f t="shared" si="18"/>
        <v>46008.24</v>
      </c>
      <c r="P52" s="112">
        <f t="shared" si="18"/>
        <v>46008.24</v>
      </c>
      <c r="Q52" s="112">
        <f t="shared" si="10"/>
        <v>47268.749999999993</v>
      </c>
      <c r="R52" s="112">
        <f t="shared" si="11"/>
        <v>81203.839999999997</v>
      </c>
      <c r="S52" s="112">
        <f t="shared" si="16"/>
        <v>57836.592187500035</v>
      </c>
      <c r="T52" s="112">
        <f t="shared" si="16"/>
        <v>7718.5965625000026</v>
      </c>
      <c r="U52" s="112">
        <f t="shared" si="16"/>
        <v>7718.5965625000026</v>
      </c>
      <c r="V52" s="112">
        <f t="shared" si="16"/>
        <v>7930.0546874999782</v>
      </c>
    </row>
    <row r="53" spans="1:22" ht="30" x14ac:dyDescent="0.2">
      <c r="A53" s="52">
        <v>47</v>
      </c>
      <c r="B53" s="7" t="s">
        <v>39</v>
      </c>
      <c r="C53" s="71">
        <v>441457</v>
      </c>
      <c r="D53" s="71">
        <v>381037</v>
      </c>
      <c r="E53" s="71">
        <f t="shared" si="0"/>
        <v>0.53672975122006972</v>
      </c>
      <c r="F53" s="71">
        <f t="shared" si="1"/>
        <v>0.46327024877993028</v>
      </c>
      <c r="G53" s="11"/>
      <c r="H53" s="64">
        <v>0</v>
      </c>
      <c r="I53" s="64">
        <f t="shared" si="13"/>
        <v>0</v>
      </c>
      <c r="J53" s="64">
        <f t="shared" si="3"/>
        <v>0</v>
      </c>
      <c r="K53" s="64">
        <f t="shared" si="4"/>
        <v>0</v>
      </c>
      <c r="L53" s="64">
        <f t="shared" si="14"/>
        <v>0</v>
      </c>
      <c r="M53" s="112">
        <f t="shared" si="15"/>
        <v>0</v>
      </c>
      <c r="N53" s="112">
        <f t="shared" si="7"/>
        <v>0</v>
      </c>
      <c r="O53" s="112">
        <f t="shared" si="8"/>
        <v>0</v>
      </c>
      <c r="P53" s="112">
        <f t="shared" si="9"/>
        <v>0</v>
      </c>
      <c r="Q53" s="112">
        <f t="shared" si="10"/>
        <v>0</v>
      </c>
      <c r="R53" s="112">
        <f t="shared" si="11"/>
        <v>0</v>
      </c>
      <c r="S53" s="112">
        <f t="shared" si="16"/>
        <v>0</v>
      </c>
      <c r="T53" s="112">
        <f t="shared" si="16"/>
        <v>0</v>
      </c>
      <c r="U53" s="112">
        <f t="shared" si="16"/>
        <v>0</v>
      </c>
      <c r="V53" s="112">
        <f t="shared" si="16"/>
        <v>0</v>
      </c>
    </row>
    <row r="54" spans="1:22" x14ac:dyDescent="0.2">
      <c r="A54" s="52">
        <v>48</v>
      </c>
      <c r="B54" s="7" t="s">
        <v>40</v>
      </c>
      <c r="C54" s="71">
        <v>441457</v>
      </c>
      <c r="D54" s="71">
        <v>381037</v>
      </c>
      <c r="E54" s="71">
        <f t="shared" si="0"/>
        <v>0.53672975122006972</v>
      </c>
      <c r="F54" s="71">
        <f t="shared" si="1"/>
        <v>0.46327024877993028</v>
      </c>
      <c r="G54" s="11"/>
      <c r="H54" s="64">
        <v>0</v>
      </c>
      <c r="I54" s="64">
        <f t="shared" si="13"/>
        <v>0</v>
      </c>
      <c r="J54" s="64">
        <f t="shared" si="3"/>
        <v>0</v>
      </c>
      <c r="K54" s="64">
        <f t="shared" si="4"/>
        <v>0</v>
      </c>
      <c r="L54" s="64">
        <f t="shared" si="14"/>
        <v>0</v>
      </c>
      <c r="M54" s="112">
        <f t="shared" si="15"/>
        <v>0</v>
      </c>
      <c r="N54" s="112">
        <f t="shared" si="7"/>
        <v>0</v>
      </c>
      <c r="O54" s="112">
        <f t="shared" si="8"/>
        <v>0</v>
      </c>
      <c r="P54" s="112">
        <f t="shared" si="9"/>
        <v>0</v>
      </c>
      <c r="Q54" s="112">
        <f t="shared" si="10"/>
        <v>0</v>
      </c>
      <c r="R54" s="112">
        <f t="shared" si="11"/>
        <v>0</v>
      </c>
      <c r="S54" s="112">
        <f t="shared" si="16"/>
        <v>0</v>
      </c>
      <c r="T54" s="112">
        <f t="shared" si="16"/>
        <v>0</v>
      </c>
      <c r="U54" s="112">
        <f t="shared" si="16"/>
        <v>0</v>
      </c>
      <c r="V54" s="112">
        <f t="shared" si="16"/>
        <v>0</v>
      </c>
    </row>
    <row r="55" spans="1:22" x14ac:dyDescent="0.2">
      <c r="A55" s="52">
        <v>49</v>
      </c>
      <c r="B55" s="7" t="s">
        <v>76</v>
      </c>
      <c r="C55" s="71">
        <v>441457</v>
      </c>
      <c r="D55" s="71">
        <v>381037</v>
      </c>
      <c r="E55" s="71">
        <f t="shared" si="0"/>
        <v>0.53672975122006972</v>
      </c>
      <c r="F55" s="71">
        <f t="shared" si="1"/>
        <v>0.46327024877993028</v>
      </c>
      <c r="G55" s="11"/>
      <c r="H55" s="64">
        <v>0</v>
      </c>
      <c r="I55" s="64">
        <f t="shared" si="13"/>
        <v>0</v>
      </c>
      <c r="J55" s="64">
        <f t="shared" si="3"/>
        <v>0</v>
      </c>
      <c r="K55" s="64">
        <f t="shared" si="4"/>
        <v>0</v>
      </c>
      <c r="L55" s="64">
        <f t="shared" si="14"/>
        <v>0</v>
      </c>
      <c r="M55" s="112">
        <f t="shared" si="15"/>
        <v>0</v>
      </c>
      <c r="N55" s="112">
        <f t="shared" si="7"/>
        <v>0</v>
      </c>
      <c r="O55" s="112">
        <f t="shared" si="8"/>
        <v>0</v>
      </c>
      <c r="P55" s="112">
        <f t="shared" si="9"/>
        <v>0</v>
      </c>
      <c r="Q55" s="112">
        <f t="shared" si="10"/>
        <v>0</v>
      </c>
      <c r="R55" s="112">
        <f t="shared" si="11"/>
        <v>0</v>
      </c>
      <c r="S55" s="112">
        <f t="shared" si="16"/>
        <v>0</v>
      </c>
      <c r="T55" s="112">
        <f t="shared" si="16"/>
        <v>0</v>
      </c>
      <c r="U55" s="112">
        <f t="shared" si="16"/>
        <v>0</v>
      </c>
      <c r="V55" s="112">
        <f t="shared" si="16"/>
        <v>0</v>
      </c>
    </row>
    <row r="56" spans="1:22" x14ac:dyDescent="0.2">
      <c r="A56" s="52">
        <v>50</v>
      </c>
      <c r="B56" s="7" t="s">
        <v>41</v>
      </c>
      <c r="C56" s="71">
        <v>441457</v>
      </c>
      <c r="D56" s="71">
        <v>381037</v>
      </c>
      <c r="E56" s="71">
        <f t="shared" si="0"/>
        <v>0.53672975122006972</v>
      </c>
      <c r="F56" s="71">
        <f t="shared" si="1"/>
        <v>0.46327024877993028</v>
      </c>
      <c r="G56" s="11"/>
      <c r="H56" s="64">
        <v>0</v>
      </c>
      <c r="I56" s="64">
        <f t="shared" si="13"/>
        <v>0</v>
      </c>
      <c r="J56" s="64">
        <f t="shared" si="3"/>
        <v>0</v>
      </c>
      <c r="K56" s="64">
        <f t="shared" si="4"/>
        <v>0</v>
      </c>
      <c r="L56" s="64">
        <f t="shared" si="14"/>
        <v>0</v>
      </c>
      <c r="M56" s="112">
        <f t="shared" si="15"/>
        <v>0</v>
      </c>
      <c r="N56" s="112">
        <f t="shared" si="7"/>
        <v>0</v>
      </c>
      <c r="O56" s="112">
        <f t="shared" si="8"/>
        <v>0</v>
      </c>
      <c r="P56" s="112">
        <f t="shared" si="9"/>
        <v>0</v>
      </c>
      <c r="Q56" s="112">
        <f t="shared" si="10"/>
        <v>0</v>
      </c>
      <c r="R56" s="112">
        <f t="shared" si="11"/>
        <v>0</v>
      </c>
      <c r="S56" s="112">
        <f t="shared" si="16"/>
        <v>0</v>
      </c>
      <c r="T56" s="112">
        <f t="shared" si="16"/>
        <v>0</v>
      </c>
      <c r="U56" s="112">
        <f t="shared" si="16"/>
        <v>0</v>
      </c>
      <c r="V56" s="112">
        <f t="shared" si="16"/>
        <v>0</v>
      </c>
    </row>
    <row r="57" spans="1:22" x14ac:dyDescent="0.2">
      <c r="A57" s="52">
        <v>51</v>
      </c>
      <c r="B57" s="7" t="s">
        <v>42</v>
      </c>
      <c r="C57" s="71">
        <v>441457</v>
      </c>
      <c r="D57" s="71">
        <v>381037</v>
      </c>
      <c r="E57" s="71">
        <f t="shared" si="0"/>
        <v>0.53672975122006972</v>
      </c>
      <c r="F57" s="71">
        <f t="shared" si="1"/>
        <v>0.46327024877993028</v>
      </c>
      <c r="G57" s="11"/>
      <c r="H57" s="64">
        <v>0</v>
      </c>
      <c r="I57" s="64">
        <f t="shared" si="13"/>
        <v>0</v>
      </c>
      <c r="J57" s="64">
        <f t="shared" si="3"/>
        <v>0</v>
      </c>
      <c r="K57" s="64">
        <f t="shared" si="4"/>
        <v>0</v>
      </c>
      <c r="L57" s="64">
        <f t="shared" si="14"/>
        <v>0</v>
      </c>
      <c r="M57" s="112">
        <f t="shared" si="15"/>
        <v>0</v>
      </c>
      <c r="N57" s="112">
        <f t="shared" si="7"/>
        <v>0</v>
      </c>
      <c r="O57" s="112">
        <f t="shared" si="8"/>
        <v>0</v>
      </c>
      <c r="P57" s="112">
        <f t="shared" si="9"/>
        <v>0</v>
      </c>
      <c r="Q57" s="112">
        <f t="shared" si="10"/>
        <v>0</v>
      </c>
      <c r="R57" s="112">
        <f t="shared" si="11"/>
        <v>0</v>
      </c>
      <c r="S57" s="112">
        <f t="shared" si="16"/>
        <v>0</v>
      </c>
      <c r="T57" s="112">
        <f t="shared" si="16"/>
        <v>0</v>
      </c>
      <c r="U57" s="112">
        <f t="shared" si="16"/>
        <v>0</v>
      </c>
      <c r="V57" s="112">
        <f t="shared" si="16"/>
        <v>0</v>
      </c>
    </row>
    <row r="58" spans="1:22" x14ac:dyDescent="0.2">
      <c r="A58" s="52">
        <v>52</v>
      </c>
      <c r="B58" s="7" t="s">
        <v>43</v>
      </c>
      <c r="C58" s="71">
        <v>441457</v>
      </c>
      <c r="D58" s="71">
        <v>381037</v>
      </c>
      <c r="E58" s="71">
        <f t="shared" si="0"/>
        <v>0.53672975122006972</v>
      </c>
      <c r="F58" s="71">
        <f t="shared" si="1"/>
        <v>0.46327024877993028</v>
      </c>
      <c r="G58" s="11"/>
      <c r="H58" s="64">
        <v>0</v>
      </c>
      <c r="I58" s="64">
        <f t="shared" si="13"/>
        <v>0</v>
      </c>
      <c r="J58" s="64">
        <f t="shared" si="3"/>
        <v>0</v>
      </c>
      <c r="K58" s="64">
        <f t="shared" si="4"/>
        <v>0</v>
      </c>
      <c r="L58" s="64">
        <f t="shared" si="14"/>
        <v>0</v>
      </c>
      <c r="M58" s="112">
        <f t="shared" si="15"/>
        <v>0</v>
      </c>
      <c r="N58" s="112">
        <f t="shared" si="7"/>
        <v>0</v>
      </c>
      <c r="O58" s="112">
        <f t="shared" si="8"/>
        <v>0</v>
      </c>
      <c r="P58" s="112">
        <f t="shared" si="9"/>
        <v>0</v>
      </c>
      <c r="Q58" s="112">
        <f t="shared" si="10"/>
        <v>0</v>
      </c>
      <c r="R58" s="112">
        <f t="shared" si="11"/>
        <v>0</v>
      </c>
      <c r="S58" s="112">
        <f t="shared" si="16"/>
        <v>0</v>
      </c>
      <c r="T58" s="112">
        <f t="shared" si="16"/>
        <v>0</v>
      </c>
      <c r="U58" s="112">
        <f t="shared" si="16"/>
        <v>0</v>
      </c>
      <c r="V58" s="112">
        <f t="shared" si="16"/>
        <v>0</v>
      </c>
    </row>
    <row r="59" spans="1:22" x14ac:dyDescent="0.2">
      <c r="A59" s="52">
        <v>53</v>
      </c>
      <c r="B59" s="7" t="s">
        <v>44</v>
      </c>
      <c r="C59" s="71">
        <v>441457</v>
      </c>
      <c r="D59" s="71">
        <v>381037</v>
      </c>
      <c r="E59" s="71">
        <f t="shared" si="0"/>
        <v>0.53672975122006972</v>
      </c>
      <c r="F59" s="71">
        <f t="shared" si="1"/>
        <v>0.46327024877993028</v>
      </c>
      <c r="G59" s="11"/>
      <c r="H59" s="64">
        <v>0</v>
      </c>
      <c r="I59" s="64">
        <f t="shared" si="13"/>
        <v>0</v>
      </c>
      <c r="J59" s="64">
        <f t="shared" si="3"/>
        <v>0</v>
      </c>
      <c r="K59" s="64">
        <f t="shared" si="4"/>
        <v>0</v>
      </c>
      <c r="L59" s="64">
        <f t="shared" si="14"/>
        <v>0</v>
      </c>
      <c r="M59" s="112">
        <f t="shared" si="15"/>
        <v>0</v>
      </c>
      <c r="N59" s="112">
        <f t="shared" si="7"/>
        <v>0</v>
      </c>
      <c r="O59" s="112">
        <f t="shared" si="8"/>
        <v>0</v>
      </c>
      <c r="P59" s="112">
        <f t="shared" si="9"/>
        <v>0</v>
      </c>
      <c r="Q59" s="112">
        <f t="shared" si="10"/>
        <v>0</v>
      </c>
      <c r="R59" s="112">
        <f t="shared" si="11"/>
        <v>0</v>
      </c>
      <c r="S59" s="112">
        <f t="shared" si="16"/>
        <v>0</v>
      </c>
      <c r="T59" s="112">
        <f t="shared" si="16"/>
        <v>0</v>
      </c>
      <c r="U59" s="112">
        <f t="shared" si="16"/>
        <v>0</v>
      </c>
      <c r="V59" s="112">
        <f t="shared" si="16"/>
        <v>0</v>
      </c>
    </row>
    <row r="60" spans="1:22" x14ac:dyDescent="0.2">
      <c r="A60" s="52">
        <v>54</v>
      </c>
      <c r="B60" s="51" t="s">
        <v>77</v>
      </c>
      <c r="C60" s="71">
        <v>441457</v>
      </c>
      <c r="D60" s="71">
        <v>381037</v>
      </c>
      <c r="E60" s="71">
        <f t="shared" si="0"/>
        <v>0.53672975122006972</v>
      </c>
      <c r="F60" s="71">
        <f t="shared" si="1"/>
        <v>0.46327024877993028</v>
      </c>
      <c r="G60" s="121"/>
      <c r="H60" s="64">
        <v>0</v>
      </c>
      <c r="I60" s="64">
        <f t="shared" si="13"/>
        <v>0</v>
      </c>
      <c r="J60" s="64">
        <f t="shared" si="3"/>
        <v>0</v>
      </c>
      <c r="K60" s="64">
        <f t="shared" si="4"/>
        <v>0</v>
      </c>
      <c r="L60" s="64">
        <f t="shared" si="14"/>
        <v>0</v>
      </c>
      <c r="M60" s="112">
        <f t="shared" si="15"/>
        <v>0</v>
      </c>
      <c r="N60" s="112">
        <f t="shared" si="7"/>
        <v>0</v>
      </c>
      <c r="O60" s="112">
        <f t="shared" si="8"/>
        <v>0</v>
      </c>
      <c r="P60" s="112">
        <f t="shared" si="9"/>
        <v>0</v>
      </c>
      <c r="Q60" s="112">
        <f t="shared" si="10"/>
        <v>0</v>
      </c>
      <c r="R60" s="112">
        <f t="shared" si="11"/>
        <v>0</v>
      </c>
      <c r="S60" s="112">
        <f t="shared" si="16"/>
        <v>0</v>
      </c>
      <c r="T60" s="112">
        <f t="shared" si="16"/>
        <v>0</v>
      </c>
      <c r="U60" s="112">
        <f t="shared" si="16"/>
        <v>0</v>
      </c>
      <c r="V60" s="112">
        <f t="shared" si="16"/>
        <v>0</v>
      </c>
    </row>
    <row r="61" spans="1:22" x14ac:dyDescent="0.2">
      <c r="A61" s="52">
        <v>55</v>
      </c>
      <c r="B61" s="7" t="s">
        <v>46</v>
      </c>
      <c r="C61" s="71">
        <v>441457</v>
      </c>
      <c r="D61" s="71">
        <v>381037</v>
      </c>
      <c r="E61" s="71">
        <f t="shared" si="0"/>
        <v>0.53672975122006972</v>
      </c>
      <c r="F61" s="71">
        <f t="shared" si="1"/>
        <v>0.46327024877993028</v>
      </c>
      <c r="G61" s="11"/>
      <c r="H61" s="64">
        <v>0</v>
      </c>
      <c r="I61" s="64">
        <f t="shared" si="13"/>
        <v>0</v>
      </c>
      <c r="J61" s="64">
        <f t="shared" si="3"/>
        <v>0</v>
      </c>
      <c r="K61" s="64">
        <f t="shared" si="4"/>
        <v>0</v>
      </c>
      <c r="L61" s="64">
        <f t="shared" si="14"/>
        <v>0</v>
      </c>
      <c r="M61" s="112">
        <f t="shared" si="15"/>
        <v>0</v>
      </c>
      <c r="N61" s="112">
        <f t="shared" si="7"/>
        <v>0</v>
      </c>
      <c r="O61" s="112">
        <f t="shared" si="8"/>
        <v>0</v>
      </c>
      <c r="P61" s="112">
        <f t="shared" si="9"/>
        <v>0</v>
      </c>
      <c r="Q61" s="112">
        <f t="shared" si="10"/>
        <v>0</v>
      </c>
      <c r="R61" s="112">
        <f t="shared" si="11"/>
        <v>0</v>
      </c>
      <c r="S61" s="112">
        <f t="shared" si="16"/>
        <v>0</v>
      </c>
      <c r="T61" s="112">
        <f t="shared" si="16"/>
        <v>0</v>
      </c>
      <c r="U61" s="112">
        <f t="shared" si="16"/>
        <v>0</v>
      </c>
      <c r="V61" s="112">
        <f t="shared" si="16"/>
        <v>0</v>
      </c>
    </row>
    <row r="62" spans="1:22" x14ac:dyDescent="0.2">
      <c r="A62" s="52">
        <v>56</v>
      </c>
      <c r="B62" s="51" t="s">
        <v>48</v>
      </c>
      <c r="C62" s="71">
        <v>441457</v>
      </c>
      <c r="D62" s="71">
        <v>381037</v>
      </c>
      <c r="E62" s="71">
        <f t="shared" si="0"/>
        <v>0.53672975122006972</v>
      </c>
      <c r="F62" s="71">
        <f t="shared" si="1"/>
        <v>0.46327024877993028</v>
      </c>
      <c r="G62" s="121"/>
      <c r="H62" s="64">
        <v>0</v>
      </c>
      <c r="I62" s="64">
        <f t="shared" si="13"/>
        <v>0</v>
      </c>
      <c r="J62" s="64">
        <f t="shared" si="3"/>
        <v>0</v>
      </c>
      <c r="K62" s="64">
        <f t="shared" si="4"/>
        <v>0</v>
      </c>
      <c r="L62" s="64">
        <f t="shared" si="14"/>
        <v>0</v>
      </c>
      <c r="M62" s="112">
        <f t="shared" si="15"/>
        <v>0</v>
      </c>
      <c r="N62" s="112">
        <f t="shared" si="7"/>
        <v>0</v>
      </c>
      <c r="O62" s="112">
        <f t="shared" si="8"/>
        <v>0</v>
      </c>
      <c r="P62" s="112">
        <f t="shared" si="9"/>
        <v>0</v>
      </c>
      <c r="Q62" s="112">
        <f t="shared" si="10"/>
        <v>0</v>
      </c>
      <c r="R62" s="112">
        <f t="shared" si="11"/>
        <v>0</v>
      </c>
      <c r="S62" s="112">
        <f t="shared" si="16"/>
        <v>0</v>
      </c>
      <c r="T62" s="112">
        <f t="shared" si="16"/>
        <v>0</v>
      </c>
      <c r="U62" s="112">
        <f t="shared" si="16"/>
        <v>0</v>
      </c>
      <c r="V62" s="112">
        <f t="shared" si="16"/>
        <v>0</v>
      </c>
    </row>
    <row r="63" spans="1:22" x14ac:dyDescent="0.2">
      <c r="A63" s="52">
        <v>57</v>
      </c>
      <c r="B63" s="51" t="s">
        <v>51</v>
      </c>
      <c r="C63" s="71">
        <v>441457</v>
      </c>
      <c r="D63" s="71">
        <v>381037</v>
      </c>
      <c r="E63" s="71">
        <f t="shared" si="0"/>
        <v>0.53672975122006972</v>
      </c>
      <c r="F63" s="71">
        <f t="shared" si="1"/>
        <v>0.46327024877993028</v>
      </c>
      <c r="G63" s="12"/>
      <c r="H63" s="64">
        <v>0</v>
      </c>
      <c r="I63" s="64">
        <f t="shared" si="13"/>
        <v>0</v>
      </c>
      <c r="J63" s="64">
        <f t="shared" si="3"/>
        <v>0</v>
      </c>
      <c r="K63" s="64">
        <f t="shared" si="4"/>
        <v>0</v>
      </c>
      <c r="L63" s="64">
        <f t="shared" si="14"/>
        <v>0</v>
      </c>
      <c r="M63" s="112">
        <f t="shared" si="15"/>
        <v>0</v>
      </c>
      <c r="N63" s="112">
        <f t="shared" si="7"/>
        <v>0</v>
      </c>
      <c r="O63" s="112">
        <f t="shared" si="8"/>
        <v>0</v>
      </c>
      <c r="P63" s="112">
        <f t="shared" si="9"/>
        <v>0</v>
      </c>
      <c r="Q63" s="112">
        <f t="shared" si="10"/>
        <v>0</v>
      </c>
      <c r="R63" s="112">
        <f t="shared" si="11"/>
        <v>0</v>
      </c>
      <c r="S63" s="112">
        <f t="shared" si="16"/>
        <v>0</v>
      </c>
      <c r="T63" s="112">
        <f t="shared" si="16"/>
        <v>0</v>
      </c>
      <c r="U63" s="112">
        <f t="shared" si="16"/>
        <v>0</v>
      </c>
      <c r="V63" s="112">
        <f t="shared" si="16"/>
        <v>0</v>
      </c>
    </row>
    <row r="64" spans="1:22" x14ac:dyDescent="0.2">
      <c r="A64" s="52">
        <v>58</v>
      </c>
      <c r="B64" s="51" t="s">
        <v>53</v>
      </c>
      <c r="C64" s="71">
        <v>441457</v>
      </c>
      <c r="D64" s="71">
        <v>381037</v>
      </c>
      <c r="E64" s="71">
        <f t="shared" si="0"/>
        <v>0.53672975122006972</v>
      </c>
      <c r="F64" s="71">
        <f t="shared" si="1"/>
        <v>0.46327024877993028</v>
      </c>
      <c r="G64" s="12"/>
      <c r="H64" s="64">
        <v>0</v>
      </c>
      <c r="I64" s="64">
        <f t="shared" si="13"/>
        <v>0</v>
      </c>
      <c r="J64" s="64">
        <f t="shared" si="3"/>
        <v>0</v>
      </c>
      <c r="K64" s="64">
        <f t="shared" si="4"/>
        <v>0</v>
      </c>
      <c r="L64" s="64">
        <f t="shared" si="14"/>
        <v>0</v>
      </c>
      <c r="M64" s="112">
        <f t="shared" si="15"/>
        <v>0</v>
      </c>
      <c r="N64" s="112">
        <f t="shared" si="7"/>
        <v>0</v>
      </c>
      <c r="O64" s="112">
        <f t="shared" si="8"/>
        <v>0</v>
      </c>
      <c r="P64" s="112">
        <f t="shared" si="9"/>
        <v>0</v>
      </c>
      <c r="Q64" s="112">
        <f t="shared" si="10"/>
        <v>0</v>
      </c>
      <c r="R64" s="112">
        <f t="shared" si="11"/>
        <v>0</v>
      </c>
      <c r="S64" s="112">
        <f t="shared" si="16"/>
        <v>0</v>
      </c>
      <c r="T64" s="112">
        <f t="shared" si="16"/>
        <v>0</v>
      </c>
      <c r="U64" s="112">
        <f t="shared" si="16"/>
        <v>0</v>
      </c>
      <c r="V64" s="112">
        <f t="shared" si="16"/>
        <v>0</v>
      </c>
    </row>
    <row r="65" spans="1:22" x14ac:dyDescent="0.2">
      <c r="A65" s="52">
        <v>59</v>
      </c>
      <c r="B65" s="51" t="s">
        <v>47</v>
      </c>
      <c r="C65" s="71">
        <v>441457</v>
      </c>
      <c r="D65" s="71">
        <v>381037</v>
      </c>
      <c r="E65" s="71">
        <f t="shared" si="0"/>
        <v>0.53672975122006972</v>
      </c>
      <c r="F65" s="71">
        <f t="shared" si="1"/>
        <v>0.46327024877993028</v>
      </c>
      <c r="G65" s="12"/>
      <c r="H65" s="64">
        <v>0</v>
      </c>
      <c r="I65" s="64">
        <f t="shared" si="13"/>
        <v>0</v>
      </c>
      <c r="J65" s="64">
        <f t="shared" si="3"/>
        <v>0</v>
      </c>
      <c r="K65" s="64">
        <f t="shared" si="4"/>
        <v>0</v>
      </c>
      <c r="L65" s="64">
        <f t="shared" si="14"/>
        <v>0</v>
      </c>
      <c r="M65" s="112">
        <f t="shared" si="15"/>
        <v>0</v>
      </c>
      <c r="N65" s="112">
        <f t="shared" si="7"/>
        <v>0</v>
      </c>
      <c r="O65" s="112">
        <f t="shared" si="8"/>
        <v>0</v>
      </c>
      <c r="P65" s="112">
        <f t="shared" si="9"/>
        <v>0</v>
      </c>
      <c r="Q65" s="112">
        <f t="shared" si="10"/>
        <v>0</v>
      </c>
      <c r="R65" s="112">
        <f t="shared" si="11"/>
        <v>0</v>
      </c>
      <c r="S65" s="112">
        <f t="shared" si="16"/>
        <v>0</v>
      </c>
      <c r="T65" s="112">
        <f t="shared" si="16"/>
        <v>0</v>
      </c>
      <c r="U65" s="112">
        <f t="shared" si="16"/>
        <v>0</v>
      </c>
      <c r="V65" s="112">
        <f t="shared" si="16"/>
        <v>0</v>
      </c>
    </row>
    <row r="66" spans="1:22" x14ac:dyDescent="0.2">
      <c r="A66" s="52">
        <v>60</v>
      </c>
      <c r="B66" s="7" t="s">
        <v>45</v>
      </c>
      <c r="C66" s="71">
        <v>441457</v>
      </c>
      <c r="D66" s="71">
        <v>381037</v>
      </c>
      <c r="E66" s="71">
        <f t="shared" si="0"/>
        <v>0.53672975122006972</v>
      </c>
      <c r="F66" s="71">
        <f t="shared" si="1"/>
        <v>0.46327024877993028</v>
      </c>
      <c r="G66" s="10"/>
      <c r="H66" s="64">
        <v>144830</v>
      </c>
      <c r="I66" s="64">
        <f t="shared" si="13"/>
        <v>36207.5</v>
      </c>
      <c r="J66" s="64">
        <f t="shared" si="3"/>
        <v>36207.5</v>
      </c>
      <c r="K66" s="64">
        <f t="shared" si="4"/>
        <v>36207.5</v>
      </c>
      <c r="L66" s="64">
        <f t="shared" si="14"/>
        <v>36207.5</v>
      </c>
      <c r="M66" s="112">
        <f t="shared" si="15"/>
        <v>77734.570000000007</v>
      </c>
      <c r="N66" s="112">
        <f t="shared" si="7"/>
        <v>19433.64</v>
      </c>
      <c r="O66" s="112">
        <f t="shared" si="8"/>
        <v>19433.64</v>
      </c>
      <c r="P66" s="112">
        <f t="shared" si="9"/>
        <v>19433.64</v>
      </c>
      <c r="Q66" s="112">
        <f t="shared" si="10"/>
        <v>19433.650000000009</v>
      </c>
      <c r="R66" s="112">
        <f t="shared" si="11"/>
        <v>67095.429999999993</v>
      </c>
      <c r="S66" s="112">
        <f t="shared" si="16"/>
        <v>16773.86</v>
      </c>
      <c r="T66" s="112">
        <f t="shared" si="16"/>
        <v>16773.86</v>
      </c>
      <c r="U66" s="112">
        <f t="shared" si="16"/>
        <v>16773.86</v>
      </c>
      <c r="V66" s="112">
        <f t="shared" si="16"/>
        <v>16773.849999999991</v>
      </c>
    </row>
    <row r="67" spans="1:22" x14ac:dyDescent="0.2">
      <c r="A67" s="52">
        <v>61</v>
      </c>
      <c r="B67" s="51" t="s">
        <v>49</v>
      </c>
      <c r="C67" s="71">
        <v>441457</v>
      </c>
      <c r="D67" s="71">
        <v>381037</v>
      </c>
      <c r="E67" s="71">
        <f t="shared" si="0"/>
        <v>0.53672975122006972</v>
      </c>
      <c r="F67" s="71">
        <f t="shared" si="1"/>
        <v>0.46327024877993028</v>
      </c>
      <c r="G67" s="12"/>
      <c r="H67" s="64">
        <v>0</v>
      </c>
      <c r="I67" s="64">
        <f t="shared" si="13"/>
        <v>0</v>
      </c>
      <c r="J67" s="64">
        <f t="shared" si="3"/>
        <v>0</v>
      </c>
      <c r="K67" s="64">
        <f t="shared" si="4"/>
        <v>0</v>
      </c>
      <c r="L67" s="64">
        <f t="shared" si="14"/>
        <v>0</v>
      </c>
      <c r="M67" s="112">
        <f t="shared" si="15"/>
        <v>0</v>
      </c>
      <c r="N67" s="112">
        <f t="shared" si="7"/>
        <v>0</v>
      </c>
      <c r="O67" s="112">
        <f t="shared" si="8"/>
        <v>0</v>
      </c>
      <c r="P67" s="112">
        <f t="shared" si="9"/>
        <v>0</v>
      </c>
      <c r="Q67" s="112">
        <f t="shared" si="10"/>
        <v>0</v>
      </c>
      <c r="R67" s="112">
        <f t="shared" si="11"/>
        <v>0</v>
      </c>
      <c r="S67" s="112">
        <f t="shared" si="16"/>
        <v>0</v>
      </c>
      <c r="T67" s="112">
        <f t="shared" si="16"/>
        <v>0</v>
      </c>
      <c r="U67" s="112">
        <f t="shared" si="16"/>
        <v>0</v>
      </c>
      <c r="V67" s="112">
        <f t="shared" si="16"/>
        <v>0</v>
      </c>
    </row>
    <row r="68" spans="1:22" x14ac:dyDescent="0.2">
      <c r="A68" s="52">
        <v>62</v>
      </c>
      <c r="B68" s="51" t="s">
        <v>50</v>
      </c>
      <c r="C68" s="71">
        <v>441457</v>
      </c>
      <c r="D68" s="71">
        <v>381037</v>
      </c>
      <c r="E68" s="71">
        <f t="shared" si="0"/>
        <v>0.53672975122006972</v>
      </c>
      <c r="F68" s="71">
        <f t="shared" si="1"/>
        <v>0.46327024877993028</v>
      </c>
      <c r="G68" s="12"/>
      <c r="H68" s="64">
        <v>0</v>
      </c>
      <c r="I68" s="64">
        <f t="shared" si="13"/>
        <v>0</v>
      </c>
      <c r="J68" s="64">
        <f t="shared" si="3"/>
        <v>0</v>
      </c>
      <c r="K68" s="64">
        <f t="shared" si="4"/>
        <v>0</v>
      </c>
      <c r="L68" s="64">
        <f t="shared" si="14"/>
        <v>0</v>
      </c>
      <c r="M68" s="112">
        <f t="shared" si="15"/>
        <v>0</v>
      </c>
      <c r="N68" s="112">
        <f t="shared" si="7"/>
        <v>0</v>
      </c>
      <c r="O68" s="112">
        <f t="shared" si="8"/>
        <v>0</v>
      </c>
      <c r="P68" s="112">
        <f t="shared" si="9"/>
        <v>0</v>
      </c>
      <c r="Q68" s="112">
        <f t="shared" si="10"/>
        <v>0</v>
      </c>
      <c r="R68" s="112">
        <f t="shared" si="11"/>
        <v>0</v>
      </c>
      <c r="S68" s="112">
        <f t="shared" si="16"/>
        <v>0</v>
      </c>
      <c r="T68" s="112">
        <f t="shared" si="16"/>
        <v>0</v>
      </c>
      <c r="U68" s="112">
        <f t="shared" si="16"/>
        <v>0</v>
      </c>
      <c r="V68" s="112">
        <f t="shared" si="16"/>
        <v>0</v>
      </c>
    </row>
    <row r="69" spans="1:22" x14ac:dyDescent="0.2">
      <c r="A69" s="52">
        <v>63</v>
      </c>
      <c r="B69" s="51" t="s">
        <v>52</v>
      </c>
      <c r="C69" s="71">
        <v>441457</v>
      </c>
      <c r="D69" s="71">
        <v>381037</v>
      </c>
      <c r="E69" s="71">
        <f t="shared" si="0"/>
        <v>0.53672975122006972</v>
      </c>
      <c r="F69" s="71">
        <f t="shared" si="1"/>
        <v>0.46327024877993028</v>
      </c>
      <c r="G69" s="12"/>
      <c r="H69" s="64">
        <v>0</v>
      </c>
      <c r="I69" s="64">
        <f t="shared" si="13"/>
        <v>0</v>
      </c>
      <c r="J69" s="64">
        <f t="shared" si="3"/>
        <v>0</v>
      </c>
      <c r="K69" s="64">
        <f t="shared" si="4"/>
        <v>0</v>
      </c>
      <c r="L69" s="64">
        <f t="shared" si="14"/>
        <v>0</v>
      </c>
      <c r="M69" s="112">
        <f t="shared" si="15"/>
        <v>0</v>
      </c>
      <c r="N69" s="112">
        <f t="shared" si="7"/>
        <v>0</v>
      </c>
      <c r="O69" s="112">
        <f t="shared" si="8"/>
        <v>0</v>
      </c>
      <c r="P69" s="112">
        <f t="shared" si="9"/>
        <v>0</v>
      </c>
      <c r="Q69" s="112">
        <f t="shared" si="10"/>
        <v>0</v>
      </c>
      <c r="R69" s="112">
        <f t="shared" si="11"/>
        <v>0</v>
      </c>
      <c r="S69" s="112">
        <f t="shared" si="16"/>
        <v>0</v>
      </c>
      <c r="T69" s="112">
        <f t="shared" si="16"/>
        <v>0</v>
      </c>
      <c r="U69" s="112">
        <f t="shared" si="16"/>
        <v>0</v>
      </c>
      <c r="V69" s="112">
        <f t="shared" si="16"/>
        <v>0</v>
      </c>
    </row>
    <row r="70" spans="1:22" x14ac:dyDescent="0.2">
      <c r="A70" s="52">
        <v>64</v>
      </c>
      <c r="B70" s="51" t="s">
        <v>54</v>
      </c>
      <c r="C70" s="71">
        <v>441457</v>
      </c>
      <c r="D70" s="71">
        <v>381037</v>
      </c>
      <c r="E70" s="71">
        <f t="shared" si="0"/>
        <v>0.53672975122006972</v>
      </c>
      <c r="F70" s="71">
        <f t="shared" si="1"/>
        <v>0.46327024877993028</v>
      </c>
      <c r="G70" s="12"/>
      <c r="H70" s="64">
        <v>0</v>
      </c>
      <c r="I70" s="64">
        <f t="shared" si="13"/>
        <v>0</v>
      </c>
      <c r="J70" s="64">
        <f t="shared" si="3"/>
        <v>0</v>
      </c>
      <c r="K70" s="64">
        <f t="shared" si="4"/>
        <v>0</v>
      </c>
      <c r="L70" s="64">
        <f t="shared" si="14"/>
        <v>0</v>
      </c>
      <c r="M70" s="112">
        <f t="shared" si="15"/>
        <v>0</v>
      </c>
      <c r="N70" s="112">
        <f t="shared" si="7"/>
        <v>0</v>
      </c>
      <c r="O70" s="112">
        <f t="shared" si="8"/>
        <v>0</v>
      </c>
      <c r="P70" s="112">
        <f t="shared" si="9"/>
        <v>0</v>
      </c>
      <c r="Q70" s="112">
        <f t="shared" si="10"/>
        <v>0</v>
      </c>
      <c r="R70" s="112">
        <f t="shared" si="11"/>
        <v>0</v>
      </c>
      <c r="S70" s="112">
        <f t="shared" si="16"/>
        <v>0</v>
      </c>
      <c r="T70" s="112">
        <f t="shared" si="16"/>
        <v>0</v>
      </c>
      <c r="U70" s="112">
        <f t="shared" si="16"/>
        <v>0</v>
      </c>
      <c r="V70" s="112">
        <f t="shared" si="16"/>
        <v>0</v>
      </c>
    </row>
    <row r="71" spans="1:22" ht="45" x14ac:dyDescent="0.2">
      <c r="A71" s="52">
        <v>65</v>
      </c>
      <c r="B71" s="51" t="s">
        <v>56</v>
      </c>
      <c r="C71" s="71">
        <v>441457</v>
      </c>
      <c r="D71" s="71">
        <v>381037</v>
      </c>
      <c r="E71" s="71">
        <f t="shared" ref="E71:E84" si="19">C71/(C71+D71)</f>
        <v>0.53672975122006972</v>
      </c>
      <c r="F71" s="71">
        <f t="shared" ref="F71:F84" si="20">1-E71</f>
        <v>0.46327024877993028</v>
      </c>
      <c r="G71" s="12"/>
      <c r="H71" s="64">
        <v>0</v>
      </c>
      <c r="I71" s="64">
        <f t="shared" ref="I71:I84" si="21">ROUND(H71/4,2)</f>
        <v>0</v>
      </c>
      <c r="J71" s="64">
        <f t="shared" ref="J71:J84" si="22">I71</f>
        <v>0</v>
      </c>
      <c r="K71" s="64">
        <f t="shared" ref="K71:K84" si="23">I71</f>
        <v>0</v>
      </c>
      <c r="L71" s="64">
        <f t="shared" ref="L71:L84" si="24">H71-I71-J71-K71</f>
        <v>0</v>
      </c>
      <c r="M71" s="112">
        <f t="shared" ref="M71:M84" si="25">ROUND(H71*E71,2)</f>
        <v>0</v>
      </c>
      <c r="N71" s="112">
        <f t="shared" ref="N71:N84" si="26">ROUND(M71/4,2)</f>
        <v>0</v>
      </c>
      <c r="O71" s="112">
        <f t="shared" ref="O71:O84" si="27">N71</f>
        <v>0</v>
      </c>
      <c r="P71" s="112">
        <f t="shared" ref="P71:P84" si="28">N71</f>
        <v>0</v>
      </c>
      <c r="Q71" s="112">
        <f t="shared" ref="Q71:Q84" si="29">M71-N71-O71-P71</f>
        <v>0</v>
      </c>
      <c r="R71" s="112">
        <f t="shared" ref="R71:R84" si="30">S71+T71+U71+V71</f>
        <v>0</v>
      </c>
      <c r="S71" s="112">
        <f t="shared" ref="S71:V84" si="31">I71-N71</f>
        <v>0</v>
      </c>
      <c r="T71" s="112">
        <f t="shared" si="31"/>
        <v>0</v>
      </c>
      <c r="U71" s="112">
        <f t="shared" si="31"/>
        <v>0</v>
      </c>
      <c r="V71" s="112">
        <f t="shared" si="31"/>
        <v>0</v>
      </c>
    </row>
    <row r="72" spans="1:22" x14ac:dyDescent="0.2">
      <c r="A72" s="52">
        <v>66</v>
      </c>
      <c r="B72" s="51" t="s">
        <v>78</v>
      </c>
      <c r="C72" s="71">
        <v>441457</v>
      </c>
      <c r="D72" s="71">
        <v>381037</v>
      </c>
      <c r="E72" s="71">
        <f t="shared" si="19"/>
        <v>0.53672975122006972</v>
      </c>
      <c r="F72" s="71">
        <f t="shared" si="20"/>
        <v>0.46327024877993028</v>
      </c>
      <c r="G72" s="12"/>
      <c r="H72" s="64">
        <v>0</v>
      </c>
      <c r="I72" s="64">
        <f t="shared" si="21"/>
        <v>0</v>
      </c>
      <c r="J72" s="64">
        <f t="shared" si="22"/>
        <v>0</v>
      </c>
      <c r="K72" s="64">
        <f t="shared" si="23"/>
        <v>0</v>
      </c>
      <c r="L72" s="64">
        <f t="shared" si="24"/>
        <v>0</v>
      </c>
      <c r="M72" s="112">
        <f t="shared" si="25"/>
        <v>0</v>
      </c>
      <c r="N72" s="112">
        <f t="shared" si="26"/>
        <v>0</v>
      </c>
      <c r="O72" s="112">
        <f t="shared" si="27"/>
        <v>0</v>
      </c>
      <c r="P72" s="112">
        <f t="shared" si="28"/>
        <v>0</v>
      </c>
      <c r="Q72" s="112">
        <f t="shared" si="29"/>
        <v>0</v>
      </c>
      <c r="R72" s="112">
        <f t="shared" si="30"/>
        <v>0</v>
      </c>
      <c r="S72" s="112">
        <f t="shared" si="31"/>
        <v>0</v>
      </c>
      <c r="T72" s="112">
        <f t="shared" si="31"/>
        <v>0</v>
      </c>
      <c r="U72" s="112">
        <f t="shared" si="31"/>
        <v>0</v>
      </c>
      <c r="V72" s="112">
        <f t="shared" si="31"/>
        <v>0</v>
      </c>
    </row>
    <row r="73" spans="1:22" x14ac:dyDescent="0.2">
      <c r="A73" s="52">
        <v>67</v>
      </c>
      <c r="B73" s="51" t="s">
        <v>58</v>
      </c>
      <c r="C73" s="71">
        <v>441457</v>
      </c>
      <c r="D73" s="71">
        <v>381037</v>
      </c>
      <c r="E73" s="71">
        <f t="shared" si="19"/>
        <v>0.53672975122006972</v>
      </c>
      <c r="F73" s="71">
        <f t="shared" si="20"/>
        <v>0.46327024877993028</v>
      </c>
      <c r="G73" s="12"/>
      <c r="H73" s="64">
        <v>0</v>
      </c>
      <c r="I73" s="64">
        <f t="shared" si="21"/>
        <v>0</v>
      </c>
      <c r="J73" s="64">
        <f t="shared" si="22"/>
        <v>0</v>
      </c>
      <c r="K73" s="64">
        <f t="shared" si="23"/>
        <v>0</v>
      </c>
      <c r="L73" s="64">
        <f t="shared" si="24"/>
        <v>0</v>
      </c>
      <c r="M73" s="112">
        <f t="shared" si="25"/>
        <v>0</v>
      </c>
      <c r="N73" s="112">
        <f t="shared" si="26"/>
        <v>0</v>
      </c>
      <c r="O73" s="112">
        <f t="shared" si="27"/>
        <v>0</v>
      </c>
      <c r="P73" s="112">
        <f t="shared" si="28"/>
        <v>0</v>
      </c>
      <c r="Q73" s="112">
        <f t="shared" si="29"/>
        <v>0</v>
      </c>
      <c r="R73" s="112">
        <f t="shared" si="30"/>
        <v>0</v>
      </c>
      <c r="S73" s="112">
        <f t="shared" si="31"/>
        <v>0</v>
      </c>
      <c r="T73" s="112">
        <f t="shared" si="31"/>
        <v>0</v>
      </c>
      <c r="U73" s="112">
        <f t="shared" si="31"/>
        <v>0</v>
      </c>
      <c r="V73" s="112">
        <f t="shared" si="31"/>
        <v>0</v>
      </c>
    </row>
    <row r="74" spans="1:22" x14ac:dyDescent="0.2">
      <c r="A74" s="52">
        <v>68</v>
      </c>
      <c r="B74" s="51" t="s">
        <v>60</v>
      </c>
      <c r="C74" s="71">
        <v>441457</v>
      </c>
      <c r="D74" s="71">
        <v>381037</v>
      </c>
      <c r="E74" s="71">
        <f t="shared" si="19"/>
        <v>0.53672975122006972</v>
      </c>
      <c r="F74" s="71">
        <f t="shared" si="20"/>
        <v>0.46327024877993028</v>
      </c>
      <c r="G74" s="12"/>
      <c r="H74" s="64">
        <v>0</v>
      </c>
      <c r="I74" s="64">
        <f t="shared" si="21"/>
        <v>0</v>
      </c>
      <c r="J74" s="64">
        <f t="shared" si="22"/>
        <v>0</v>
      </c>
      <c r="K74" s="64">
        <f t="shared" si="23"/>
        <v>0</v>
      </c>
      <c r="L74" s="64">
        <f t="shared" si="24"/>
        <v>0</v>
      </c>
      <c r="M74" s="112">
        <f t="shared" si="25"/>
        <v>0</v>
      </c>
      <c r="N74" s="112">
        <f t="shared" si="26"/>
        <v>0</v>
      </c>
      <c r="O74" s="112">
        <f t="shared" si="27"/>
        <v>0</v>
      </c>
      <c r="P74" s="112">
        <f t="shared" si="28"/>
        <v>0</v>
      </c>
      <c r="Q74" s="112">
        <f t="shared" si="29"/>
        <v>0</v>
      </c>
      <c r="R74" s="112">
        <f t="shared" si="30"/>
        <v>0</v>
      </c>
      <c r="S74" s="112">
        <f t="shared" si="31"/>
        <v>0</v>
      </c>
      <c r="T74" s="112">
        <f t="shared" si="31"/>
        <v>0</v>
      </c>
      <c r="U74" s="112">
        <f t="shared" si="31"/>
        <v>0</v>
      </c>
      <c r="V74" s="112">
        <f t="shared" si="31"/>
        <v>0</v>
      </c>
    </row>
    <row r="75" spans="1:22" x14ac:dyDescent="0.2">
      <c r="A75" s="52">
        <v>69</v>
      </c>
      <c r="B75" s="51" t="s">
        <v>61</v>
      </c>
      <c r="C75" s="71">
        <v>441457</v>
      </c>
      <c r="D75" s="71">
        <v>381037</v>
      </c>
      <c r="E75" s="71">
        <f t="shared" si="19"/>
        <v>0.53672975122006972</v>
      </c>
      <c r="F75" s="71">
        <f t="shared" si="20"/>
        <v>0.46327024877993028</v>
      </c>
      <c r="G75" s="12"/>
      <c r="H75" s="64">
        <v>144830</v>
      </c>
      <c r="I75" s="64">
        <f t="shared" si="21"/>
        <v>36207.5</v>
      </c>
      <c r="J75" s="64">
        <f t="shared" si="22"/>
        <v>36207.5</v>
      </c>
      <c r="K75" s="64">
        <f t="shared" si="23"/>
        <v>36207.5</v>
      </c>
      <c r="L75" s="64">
        <f t="shared" si="24"/>
        <v>36207.5</v>
      </c>
      <c r="M75" s="112">
        <f t="shared" si="25"/>
        <v>77734.570000000007</v>
      </c>
      <c r="N75" s="112">
        <f t="shared" si="26"/>
        <v>19433.64</v>
      </c>
      <c r="O75" s="112">
        <f t="shared" si="27"/>
        <v>19433.64</v>
      </c>
      <c r="P75" s="112">
        <f t="shared" si="28"/>
        <v>19433.64</v>
      </c>
      <c r="Q75" s="112">
        <f t="shared" si="29"/>
        <v>19433.650000000009</v>
      </c>
      <c r="R75" s="112">
        <f t="shared" si="30"/>
        <v>67095.429999999993</v>
      </c>
      <c r="S75" s="112">
        <f t="shared" si="31"/>
        <v>16773.86</v>
      </c>
      <c r="T75" s="112">
        <f t="shared" si="31"/>
        <v>16773.86</v>
      </c>
      <c r="U75" s="112">
        <f t="shared" si="31"/>
        <v>16773.86</v>
      </c>
      <c r="V75" s="112">
        <f t="shared" si="31"/>
        <v>16773.849999999991</v>
      </c>
    </row>
    <row r="76" spans="1:22" x14ac:dyDescent="0.2">
      <c r="A76" s="52">
        <v>70</v>
      </c>
      <c r="B76" s="51" t="s">
        <v>63</v>
      </c>
      <c r="C76" s="71">
        <v>441457</v>
      </c>
      <c r="D76" s="71">
        <v>381037</v>
      </c>
      <c r="E76" s="71">
        <f t="shared" si="19"/>
        <v>0.53672975122006972</v>
      </c>
      <c r="F76" s="71">
        <f t="shared" si="20"/>
        <v>0.46327024877993028</v>
      </c>
      <c r="G76" s="12"/>
      <c r="H76" s="64">
        <v>0</v>
      </c>
      <c r="I76" s="64">
        <f t="shared" si="21"/>
        <v>0</v>
      </c>
      <c r="J76" s="64">
        <f t="shared" si="22"/>
        <v>0</v>
      </c>
      <c r="K76" s="64">
        <f t="shared" si="23"/>
        <v>0</v>
      </c>
      <c r="L76" s="64">
        <f t="shared" si="24"/>
        <v>0</v>
      </c>
      <c r="M76" s="112">
        <f t="shared" si="25"/>
        <v>0</v>
      </c>
      <c r="N76" s="112">
        <f t="shared" si="26"/>
        <v>0</v>
      </c>
      <c r="O76" s="112">
        <f t="shared" si="27"/>
        <v>0</v>
      </c>
      <c r="P76" s="112">
        <f t="shared" si="28"/>
        <v>0</v>
      </c>
      <c r="Q76" s="112">
        <f t="shared" si="29"/>
        <v>0</v>
      </c>
      <c r="R76" s="112">
        <f t="shared" si="30"/>
        <v>0</v>
      </c>
      <c r="S76" s="112">
        <f t="shared" si="31"/>
        <v>0</v>
      </c>
      <c r="T76" s="112">
        <f t="shared" si="31"/>
        <v>0</v>
      </c>
      <c r="U76" s="112">
        <f t="shared" si="31"/>
        <v>0</v>
      </c>
      <c r="V76" s="112">
        <f t="shared" si="31"/>
        <v>0</v>
      </c>
    </row>
    <row r="77" spans="1:22" x14ac:dyDescent="0.2">
      <c r="A77" s="52">
        <v>71</v>
      </c>
      <c r="B77" s="51" t="s">
        <v>64</v>
      </c>
      <c r="C77" s="71">
        <v>441457</v>
      </c>
      <c r="D77" s="71">
        <v>381037</v>
      </c>
      <c r="E77" s="71">
        <f t="shared" si="19"/>
        <v>0.53672975122006972</v>
      </c>
      <c r="F77" s="71">
        <f t="shared" si="20"/>
        <v>0.46327024877993028</v>
      </c>
      <c r="G77" s="12"/>
      <c r="H77" s="64">
        <v>0</v>
      </c>
      <c r="I77" s="64">
        <f t="shared" si="21"/>
        <v>0</v>
      </c>
      <c r="J77" s="64">
        <f t="shared" si="22"/>
        <v>0</v>
      </c>
      <c r="K77" s="64">
        <f t="shared" si="23"/>
        <v>0</v>
      </c>
      <c r="L77" s="64">
        <f t="shared" si="24"/>
        <v>0</v>
      </c>
      <c r="M77" s="112">
        <f t="shared" si="25"/>
        <v>0</v>
      </c>
      <c r="N77" s="112">
        <f t="shared" si="26"/>
        <v>0</v>
      </c>
      <c r="O77" s="112">
        <f t="shared" si="27"/>
        <v>0</v>
      </c>
      <c r="P77" s="112">
        <f t="shared" si="28"/>
        <v>0</v>
      </c>
      <c r="Q77" s="112">
        <f t="shared" si="29"/>
        <v>0</v>
      </c>
      <c r="R77" s="112">
        <f t="shared" si="30"/>
        <v>0</v>
      </c>
      <c r="S77" s="112">
        <f t="shared" si="31"/>
        <v>0</v>
      </c>
      <c r="T77" s="112">
        <f t="shared" si="31"/>
        <v>0</v>
      </c>
      <c r="U77" s="112">
        <f t="shared" si="31"/>
        <v>0</v>
      </c>
      <c r="V77" s="112">
        <f t="shared" si="31"/>
        <v>0</v>
      </c>
    </row>
    <row r="78" spans="1:22" x14ac:dyDescent="0.2">
      <c r="A78" s="52">
        <v>72</v>
      </c>
      <c r="B78" s="7" t="s">
        <v>79</v>
      </c>
      <c r="C78" s="71">
        <v>441457</v>
      </c>
      <c r="D78" s="71">
        <v>381037</v>
      </c>
      <c r="E78" s="71">
        <f t="shared" si="19"/>
        <v>0.53672975122006972</v>
      </c>
      <c r="F78" s="71">
        <f t="shared" si="20"/>
        <v>0.46327024877993028</v>
      </c>
      <c r="G78" s="10"/>
      <c r="H78" s="64">
        <v>0</v>
      </c>
      <c r="I78" s="64">
        <f t="shared" si="21"/>
        <v>0</v>
      </c>
      <c r="J78" s="64">
        <f t="shared" si="22"/>
        <v>0</v>
      </c>
      <c r="K78" s="64">
        <f t="shared" si="23"/>
        <v>0</v>
      </c>
      <c r="L78" s="64">
        <f t="shared" si="24"/>
        <v>0</v>
      </c>
      <c r="M78" s="112">
        <f t="shared" si="25"/>
        <v>0</v>
      </c>
      <c r="N78" s="112">
        <f t="shared" si="26"/>
        <v>0</v>
      </c>
      <c r="O78" s="112">
        <f t="shared" si="27"/>
        <v>0</v>
      </c>
      <c r="P78" s="112">
        <f t="shared" si="28"/>
        <v>0</v>
      </c>
      <c r="Q78" s="112">
        <f t="shared" si="29"/>
        <v>0</v>
      </c>
      <c r="R78" s="112">
        <f t="shared" si="30"/>
        <v>0</v>
      </c>
      <c r="S78" s="112">
        <f t="shared" si="31"/>
        <v>0</v>
      </c>
      <c r="T78" s="112">
        <f t="shared" si="31"/>
        <v>0</v>
      </c>
      <c r="U78" s="112">
        <f t="shared" si="31"/>
        <v>0</v>
      </c>
      <c r="V78" s="112">
        <f t="shared" si="31"/>
        <v>0</v>
      </c>
    </row>
    <row r="79" spans="1:22" x14ac:dyDescent="0.2">
      <c r="A79" s="52">
        <v>73</v>
      </c>
      <c r="B79" s="51" t="s">
        <v>55</v>
      </c>
      <c r="C79" s="71">
        <v>441457</v>
      </c>
      <c r="D79" s="71">
        <v>381037</v>
      </c>
      <c r="E79" s="71">
        <f t="shared" si="19"/>
        <v>0.53672975122006972</v>
      </c>
      <c r="F79" s="71">
        <f t="shared" si="20"/>
        <v>0.46327024877993028</v>
      </c>
      <c r="G79" s="12"/>
      <c r="H79" s="64">
        <v>0</v>
      </c>
      <c r="I79" s="64">
        <f t="shared" si="21"/>
        <v>0</v>
      </c>
      <c r="J79" s="64">
        <f t="shared" si="22"/>
        <v>0</v>
      </c>
      <c r="K79" s="64">
        <f t="shared" si="23"/>
        <v>0</v>
      </c>
      <c r="L79" s="64">
        <f t="shared" si="24"/>
        <v>0</v>
      </c>
      <c r="M79" s="112">
        <f t="shared" si="25"/>
        <v>0</v>
      </c>
      <c r="N79" s="112">
        <f t="shared" si="26"/>
        <v>0</v>
      </c>
      <c r="O79" s="112">
        <f t="shared" si="27"/>
        <v>0</v>
      </c>
      <c r="P79" s="112">
        <f t="shared" si="28"/>
        <v>0</v>
      </c>
      <c r="Q79" s="112">
        <f t="shared" si="29"/>
        <v>0</v>
      </c>
      <c r="R79" s="112">
        <f t="shared" si="30"/>
        <v>0</v>
      </c>
      <c r="S79" s="112">
        <f t="shared" si="31"/>
        <v>0</v>
      </c>
      <c r="T79" s="112">
        <f t="shared" si="31"/>
        <v>0</v>
      </c>
      <c r="U79" s="112">
        <f t="shared" si="31"/>
        <v>0</v>
      </c>
      <c r="V79" s="112">
        <f t="shared" si="31"/>
        <v>0</v>
      </c>
    </row>
    <row r="80" spans="1:22" x14ac:dyDescent="0.2">
      <c r="A80" s="52">
        <v>74</v>
      </c>
      <c r="B80" s="51" t="s">
        <v>57</v>
      </c>
      <c r="C80" s="71">
        <v>441457</v>
      </c>
      <c r="D80" s="71">
        <v>381037</v>
      </c>
      <c r="E80" s="71">
        <f t="shared" si="19"/>
        <v>0.53672975122006972</v>
      </c>
      <c r="F80" s="71">
        <f t="shared" si="20"/>
        <v>0.46327024877993028</v>
      </c>
      <c r="G80" s="12"/>
      <c r="H80" s="64">
        <v>0</v>
      </c>
      <c r="I80" s="64">
        <f t="shared" si="21"/>
        <v>0</v>
      </c>
      <c r="J80" s="64">
        <f t="shared" si="22"/>
        <v>0</v>
      </c>
      <c r="K80" s="64">
        <f t="shared" si="23"/>
        <v>0</v>
      </c>
      <c r="L80" s="64">
        <f t="shared" si="24"/>
        <v>0</v>
      </c>
      <c r="M80" s="112">
        <f t="shared" si="25"/>
        <v>0</v>
      </c>
      <c r="N80" s="112">
        <f t="shared" si="26"/>
        <v>0</v>
      </c>
      <c r="O80" s="112">
        <f t="shared" si="27"/>
        <v>0</v>
      </c>
      <c r="P80" s="112">
        <f t="shared" si="28"/>
        <v>0</v>
      </c>
      <c r="Q80" s="112">
        <f t="shared" si="29"/>
        <v>0</v>
      </c>
      <c r="R80" s="112">
        <f t="shared" si="30"/>
        <v>0</v>
      </c>
      <c r="S80" s="112">
        <f t="shared" si="31"/>
        <v>0</v>
      </c>
      <c r="T80" s="112">
        <f t="shared" si="31"/>
        <v>0</v>
      </c>
      <c r="U80" s="112">
        <f t="shared" si="31"/>
        <v>0</v>
      </c>
      <c r="V80" s="112">
        <f t="shared" si="31"/>
        <v>0</v>
      </c>
    </row>
    <row r="81" spans="1:22" ht="30" x14ac:dyDescent="0.2">
      <c r="A81" s="52">
        <v>75</v>
      </c>
      <c r="B81" s="51" t="s">
        <v>62</v>
      </c>
      <c r="C81" s="71">
        <v>441457</v>
      </c>
      <c r="D81" s="71">
        <v>381037</v>
      </c>
      <c r="E81" s="71">
        <f t="shared" si="19"/>
        <v>0.53672975122006972</v>
      </c>
      <c r="F81" s="71">
        <f t="shared" si="20"/>
        <v>0.46327024877993028</v>
      </c>
      <c r="G81" s="12"/>
      <c r="H81" s="64">
        <v>0</v>
      </c>
      <c r="I81" s="64">
        <f t="shared" si="21"/>
        <v>0</v>
      </c>
      <c r="J81" s="64">
        <f t="shared" si="22"/>
        <v>0</v>
      </c>
      <c r="K81" s="64">
        <f t="shared" si="23"/>
        <v>0</v>
      </c>
      <c r="L81" s="64">
        <f t="shared" si="24"/>
        <v>0</v>
      </c>
      <c r="M81" s="112">
        <f t="shared" si="25"/>
        <v>0</v>
      </c>
      <c r="N81" s="112">
        <f t="shared" si="26"/>
        <v>0</v>
      </c>
      <c r="O81" s="112">
        <f t="shared" si="27"/>
        <v>0</v>
      </c>
      <c r="P81" s="112">
        <f t="shared" si="28"/>
        <v>0</v>
      </c>
      <c r="Q81" s="112">
        <f t="shared" si="29"/>
        <v>0</v>
      </c>
      <c r="R81" s="112">
        <f t="shared" si="30"/>
        <v>0</v>
      </c>
      <c r="S81" s="112">
        <f t="shared" si="31"/>
        <v>0</v>
      </c>
      <c r="T81" s="112">
        <f t="shared" si="31"/>
        <v>0</v>
      </c>
      <c r="U81" s="112">
        <f t="shared" si="31"/>
        <v>0</v>
      </c>
      <c r="V81" s="112">
        <f t="shared" si="31"/>
        <v>0</v>
      </c>
    </row>
    <row r="82" spans="1:22" x14ac:dyDescent="0.2">
      <c r="A82" s="52">
        <v>76</v>
      </c>
      <c r="B82" s="51" t="s">
        <v>59</v>
      </c>
      <c r="C82" s="71">
        <v>441457</v>
      </c>
      <c r="D82" s="71">
        <v>381037</v>
      </c>
      <c r="E82" s="71">
        <f t="shared" si="19"/>
        <v>0.53672975122006972</v>
      </c>
      <c r="F82" s="71">
        <f t="shared" si="20"/>
        <v>0.46327024877993028</v>
      </c>
      <c r="G82" s="12"/>
      <c r="H82" s="64">
        <v>0</v>
      </c>
      <c r="I82" s="64">
        <f t="shared" si="21"/>
        <v>0</v>
      </c>
      <c r="J82" s="64">
        <f t="shared" si="22"/>
        <v>0</v>
      </c>
      <c r="K82" s="64">
        <f t="shared" si="23"/>
        <v>0</v>
      </c>
      <c r="L82" s="64">
        <f t="shared" si="24"/>
        <v>0</v>
      </c>
      <c r="M82" s="112">
        <f t="shared" si="25"/>
        <v>0</v>
      </c>
      <c r="N82" s="112">
        <f t="shared" si="26"/>
        <v>0</v>
      </c>
      <c r="O82" s="112">
        <f t="shared" si="27"/>
        <v>0</v>
      </c>
      <c r="P82" s="112">
        <f t="shared" si="28"/>
        <v>0</v>
      </c>
      <c r="Q82" s="112">
        <f t="shared" si="29"/>
        <v>0</v>
      </c>
      <c r="R82" s="112">
        <f t="shared" si="30"/>
        <v>0</v>
      </c>
      <c r="S82" s="112">
        <f t="shared" si="31"/>
        <v>0</v>
      </c>
      <c r="T82" s="112">
        <f t="shared" si="31"/>
        <v>0</v>
      </c>
      <c r="U82" s="112">
        <f t="shared" si="31"/>
        <v>0</v>
      </c>
      <c r="V82" s="112">
        <f t="shared" si="31"/>
        <v>0</v>
      </c>
    </row>
    <row r="83" spans="1:22" x14ac:dyDescent="0.2">
      <c r="A83" s="52">
        <v>77</v>
      </c>
      <c r="B83" s="51" t="s">
        <v>65</v>
      </c>
      <c r="C83" s="71">
        <v>441457</v>
      </c>
      <c r="D83" s="71">
        <v>381037</v>
      </c>
      <c r="E83" s="71">
        <f t="shared" si="19"/>
        <v>0.53672975122006972</v>
      </c>
      <c r="F83" s="71">
        <f t="shared" si="20"/>
        <v>0.46327024877993028</v>
      </c>
      <c r="G83" s="12"/>
      <c r="H83" s="64">
        <v>0</v>
      </c>
      <c r="I83" s="64">
        <f t="shared" si="21"/>
        <v>0</v>
      </c>
      <c r="J83" s="64">
        <f t="shared" si="22"/>
        <v>0</v>
      </c>
      <c r="K83" s="64">
        <f t="shared" si="23"/>
        <v>0</v>
      </c>
      <c r="L83" s="64">
        <f t="shared" si="24"/>
        <v>0</v>
      </c>
      <c r="M83" s="112">
        <f t="shared" si="25"/>
        <v>0</v>
      </c>
      <c r="N83" s="112">
        <f t="shared" si="26"/>
        <v>0</v>
      </c>
      <c r="O83" s="112">
        <f t="shared" si="27"/>
        <v>0</v>
      </c>
      <c r="P83" s="112">
        <f t="shared" si="28"/>
        <v>0</v>
      </c>
      <c r="Q83" s="112">
        <f t="shared" si="29"/>
        <v>0</v>
      </c>
      <c r="R83" s="112">
        <f t="shared" si="30"/>
        <v>0</v>
      </c>
      <c r="S83" s="112">
        <f t="shared" si="31"/>
        <v>0</v>
      </c>
      <c r="T83" s="112">
        <f t="shared" si="31"/>
        <v>0</v>
      </c>
      <c r="U83" s="112">
        <f t="shared" si="31"/>
        <v>0</v>
      </c>
      <c r="V83" s="112">
        <f t="shared" si="31"/>
        <v>0</v>
      </c>
    </row>
    <row r="84" spans="1:22" x14ac:dyDescent="0.2">
      <c r="A84" s="52">
        <v>78</v>
      </c>
      <c r="B84" s="51" t="s">
        <v>66</v>
      </c>
      <c r="C84" s="71">
        <v>441457</v>
      </c>
      <c r="D84" s="71">
        <v>381037</v>
      </c>
      <c r="E84" s="71">
        <f t="shared" si="19"/>
        <v>0.53672975122006972</v>
      </c>
      <c r="F84" s="71">
        <f t="shared" si="20"/>
        <v>0.46327024877993028</v>
      </c>
      <c r="G84" s="12"/>
      <c r="H84" s="64">
        <v>0</v>
      </c>
      <c r="I84" s="64">
        <f t="shared" si="21"/>
        <v>0</v>
      </c>
      <c r="J84" s="64">
        <f t="shared" si="22"/>
        <v>0</v>
      </c>
      <c r="K84" s="64">
        <f t="shared" si="23"/>
        <v>0</v>
      </c>
      <c r="L84" s="64">
        <f t="shared" si="24"/>
        <v>0</v>
      </c>
      <c r="M84" s="112">
        <f t="shared" si="25"/>
        <v>0</v>
      </c>
      <c r="N84" s="112">
        <f t="shared" si="26"/>
        <v>0</v>
      </c>
      <c r="O84" s="112">
        <f t="shared" si="27"/>
        <v>0</v>
      </c>
      <c r="P84" s="112">
        <f t="shared" si="28"/>
        <v>0</v>
      </c>
      <c r="Q84" s="112">
        <f t="shared" si="29"/>
        <v>0</v>
      </c>
      <c r="R84" s="112">
        <f t="shared" si="30"/>
        <v>0</v>
      </c>
      <c r="S84" s="112">
        <f t="shared" si="31"/>
        <v>0</v>
      </c>
      <c r="T84" s="112">
        <f t="shared" si="31"/>
        <v>0</v>
      </c>
      <c r="U84" s="112">
        <f t="shared" si="31"/>
        <v>0</v>
      </c>
      <c r="V84" s="112">
        <f t="shared" si="31"/>
        <v>0</v>
      </c>
    </row>
    <row r="85" spans="1:22" x14ac:dyDescent="0.2">
      <c r="A85" s="52">
        <v>79</v>
      </c>
      <c r="B85" s="8" t="s">
        <v>356</v>
      </c>
      <c r="C85" s="71">
        <v>441457</v>
      </c>
      <c r="D85" s="71">
        <v>381037</v>
      </c>
      <c r="E85" s="71">
        <f t="shared" ref="E85" si="32">C85/(C85+D85)</f>
        <v>0.53672975122006972</v>
      </c>
      <c r="F85" s="71">
        <f t="shared" ref="F85" si="33">1-E85</f>
        <v>0.46327024877993028</v>
      </c>
      <c r="G85" s="12"/>
      <c r="H85" s="64">
        <v>0</v>
      </c>
      <c r="I85" s="64">
        <f t="shared" ref="I85" si="34">ROUND(H85/4,2)</f>
        <v>0</v>
      </c>
      <c r="J85" s="64">
        <f t="shared" ref="J85" si="35">I85</f>
        <v>0</v>
      </c>
      <c r="K85" s="64">
        <f t="shared" ref="K85" si="36">I85</f>
        <v>0</v>
      </c>
      <c r="L85" s="64">
        <f t="shared" ref="L85" si="37">H85-I85-J85-K85</f>
        <v>0</v>
      </c>
      <c r="M85" s="112">
        <f t="shared" ref="M85" si="38">ROUND(H85*E85,2)</f>
        <v>0</v>
      </c>
      <c r="N85" s="112">
        <f t="shared" ref="N85" si="39">ROUND(M85/4,2)</f>
        <v>0</v>
      </c>
      <c r="O85" s="112">
        <f t="shared" ref="O85" si="40">N85</f>
        <v>0</v>
      </c>
      <c r="P85" s="112">
        <f t="shared" ref="P85" si="41">N85</f>
        <v>0</v>
      </c>
      <c r="Q85" s="112">
        <f t="shared" ref="Q85" si="42">M85-N85-O85-P85</f>
        <v>0</v>
      </c>
      <c r="R85" s="112">
        <f t="shared" ref="R85" si="43">S85+T85+U85+V85</f>
        <v>0</v>
      </c>
      <c r="S85" s="112">
        <f t="shared" ref="S85" si="44">I85-N85</f>
        <v>0</v>
      </c>
      <c r="T85" s="112">
        <f t="shared" ref="T85" si="45">J85-O85</f>
        <v>0</v>
      </c>
      <c r="U85" s="112">
        <f t="shared" ref="U85" si="46">K85-P85</f>
        <v>0</v>
      </c>
      <c r="V85" s="112">
        <f t="shared" ref="V85" si="47">L85-Q85</f>
        <v>0</v>
      </c>
    </row>
    <row r="86" spans="1:22" s="4" customFormat="1" ht="15.75" x14ac:dyDescent="0.25">
      <c r="A86" s="53"/>
      <c r="B86" s="67"/>
      <c r="C86" s="71"/>
      <c r="D86" s="71"/>
      <c r="E86" s="71"/>
      <c r="F86" s="71"/>
      <c r="G86" s="13">
        <f t="shared" ref="G86" si="48">SUM(G7:G84)</f>
        <v>839549</v>
      </c>
      <c r="H86" s="65">
        <f>SUM(H7:H85)</f>
        <v>326705241.92000002</v>
      </c>
      <c r="I86" s="65">
        <f t="shared" ref="I86:V86" si="49">SUM(I7:I85)</f>
        <v>101408625.20283771</v>
      </c>
      <c r="J86" s="65">
        <f t="shared" si="49"/>
        <v>74700772.249679089</v>
      </c>
      <c r="K86" s="65">
        <f t="shared" si="49"/>
        <v>72956182.9096791</v>
      </c>
      <c r="L86" s="65">
        <f t="shared" si="49"/>
        <v>77639661.547804087</v>
      </c>
      <c r="M86" s="65">
        <f t="shared" si="49"/>
        <v>182267966.01999998</v>
      </c>
      <c r="N86" s="65">
        <f t="shared" si="49"/>
        <v>60976639.769999996</v>
      </c>
      <c r="O86" s="65">
        <f t="shared" si="49"/>
        <v>40210196.000000007</v>
      </c>
      <c r="P86" s="65">
        <f t="shared" si="49"/>
        <v>38821951.88000001</v>
      </c>
      <c r="Q86" s="65">
        <f t="shared" si="49"/>
        <v>42259178.369999997</v>
      </c>
      <c r="R86" s="65">
        <f t="shared" si="49"/>
        <v>144437275.88999999</v>
      </c>
      <c r="S86" s="65">
        <f t="shared" si="49"/>
        <v>40431985.432837702</v>
      </c>
      <c r="T86" s="65">
        <f t="shared" si="49"/>
        <v>34490576.249679103</v>
      </c>
      <c r="U86" s="65">
        <f t="shared" si="49"/>
        <v>34134231.029679097</v>
      </c>
      <c r="V86" s="65">
        <f t="shared" si="49"/>
        <v>35380483.17780409</v>
      </c>
    </row>
    <row r="87" spans="1:22" x14ac:dyDescent="0.2">
      <c r="H87" s="66"/>
    </row>
    <row r="88" spans="1:22" x14ac:dyDescent="0.2">
      <c r="C88" s="73"/>
      <c r="D88" s="73"/>
      <c r="E88" s="73"/>
      <c r="F88" s="73"/>
      <c r="H88" s="66"/>
    </row>
  </sheetData>
  <autoFilter ref="A6:V6">
    <sortState ref="A9:W85">
      <sortCondition ref="A6"/>
    </sortState>
  </autoFilter>
  <mergeCells count="14">
    <mergeCell ref="A4:A6"/>
    <mergeCell ref="B4:B6"/>
    <mergeCell ref="C4:F4"/>
    <mergeCell ref="G4:G6"/>
    <mergeCell ref="H4:H6"/>
    <mergeCell ref="M4:Q4"/>
    <mergeCell ref="R4:V4"/>
    <mergeCell ref="C5:D5"/>
    <mergeCell ref="E5:F5"/>
    <mergeCell ref="M5:M6"/>
    <mergeCell ref="N5:Q5"/>
    <mergeCell ref="R5:R6"/>
    <mergeCell ref="S5:V5"/>
    <mergeCell ref="I4:L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88"/>
  <sheetViews>
    <sheetView workbookViewId="0">
      <pane xSplit="7" ySplit="6" topLeftCell="M49" activePane="bottomRight" state="frozen"/>
      <selection pane="topRight" activeCell="H1" sqref="H1"/>
      <selection pane="bottomLeft" activeCell="A7" sqref="A7"/>
      <selection pane="bottomRight" activeCell="P70" sqref="P70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68" hidden="1" customWidth="1"/>
    <col min="7" max="7" width="18.42578125" style="14" customWidth="1"/>
    <col min="8" max="8" width="20.42578125" style="15" customWidth="1"/>
    <col min="9" max="9" width="18.7109375" style="15" customWidth="1"/>
    <col min="10" max="10" width="19.85546875" style="15" customWidth="1"/>
    <col min="11" max="11" width="21" style="15" customWidth="1"/>
    <col min="12" max="12" width="18.42578125" style="14" customWidth="1"/>
    <col min="13" max="13" width="20.42578125" style="15" customWidth="1"/>
    <col min="14" max="14" width="18.7109375" style="15" customWidth="1"/>
    <col min="15" max="15" width="19.85546875" style="15" customWidth="1"/>
    <col min="16" max="16" width="21" style="15" customWidth="1"/>
    <col min="17" max="17" width="18.42578125" style="14" customWidth="1"/>
    <col min="18" max="18" width="20.42578125" style="15" customWidth="1"/>
    <col min="19" max="19" width="18.7109375" style="15" customWidth="1"/>
    <col min="20" max="20" width="19.85546875" style="15" customWidth="1"/>
    <col min="21" max="21" width="21" style="15" customWidth="1"/>
    <col min="22" max="16384" width="9.140625" style="1"/>
  </cols>
  <sheetData>
    <row r="1" spans="1:21" x14ac:dyDescent="0.2">
      <c r="K1" s="16"/>
      <c r="P1" s="16"/>
      <c r="U1" s="16" t="s">
        <v>89</v>
      </c>
    </row>
    <row r="3" spans="1:21" ht="15.75" x14ac:dyDescent="0.25">
      <c r="A3" s="1" t="s">
        <v>362</v>
      </c>
      <c r="B3" s="29"/>
      <c r="C3" s="69"/>
      <c r="D3" s="69"/>
      <c r="E3" s="69"/>
      <c r="F3" s="6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32.25" customHeight="1" x14ac:dyDescent="0.2">
      <c r="A4" s="226"/>
      <c r="B4" s="182" t="s">
        <v>1</v>
      </c>
      <c r="C4" s="189" t="s">
        <v>298</v>
      </c>
      <c r="D4" s="190"/>
      <c r="E4" s="190"/>
      <c r="F4" s="191"/>
      <c r="G4" s="178" t="s">
        <v>348</v>
      </c>
      <c r="H4" s="179" t="s">
        <v>268</v>
      </c>
      <c r="I4" s="179"/>
      <c r="J4" s="179"/>
      <c r="K4" s="179"/>
      <c r="L4" s="177" t="s">
        <v>344</v>
      </c>
      <c r="M4" s="177"/>
      <c r="N4" s="177"/>
      <c r="O4" s="177"/>
      <c r="P4" s="177"/>
      <c r="Q4" s="214" t="s">
        <v>345</v>
      </c>
      <c r="R4" s="215"/>
      <c r="S4" s="215"/>
      <c r="T4" s="215"/>
      <c r="U4" s="216"/>
    </row>
    <row r="5" spans="1:21" s="2" customFormat="1" ht="54.75" customHeight="1" x14ac:dyDescent="0.2">
      <c r="A5" s="226"/>
      <c r="B5" s="182"/>
      <c r="C5" s="192" t="s">
        <v>289</v>
      </c>
      <c r="D5" s="193"/>
      <c r="E5" s="192" t="s">
        <v>290</v>
      </c>
      <c r="F5" s="193"/>
      <c r="G5" s="178"/>
      <c r="H5" s="179"/>
      <c r="I5" s="179"/>
      <c r="J5" s="179"/>
      <c r="K5" s="179"/>
      <c r="L5" s="207" t="s">
        <v>92</v>
      </c>
      <c r="M5" s="209" t="s">
        <v>80</v>
      </c>
      <c r="N5" s="210"/>
      <c r="O5" s="210"/>
      <c r="P5" s="211"/>
      <c r="Q5" s="212" t="s">
        <v>92</v>
      </c>
      <c r="R5" s="209" t="s">
        <v>80</v>
      </c>
      <c r="S5" s="210"/>
      <c r="T5" s="210"/>
      <c r="U5" s="211"/>
    </row>
    <row r="6" spans="1:21" s="6" customFormat="1" x14ac:dyDescent="0.2">
      <c r="A6" s="226"/>
      <c r="B6" s="182"/>
      <c r="C6" s="70" t="s">
        <v>269</v>
      </c>
      <c r="D6" s="70" t="s">
        <v>291</v>
      </c>
      <c r="E6" s="70" t="s">
        <v>269</v>
      </c>
      <c r="F6" s="70" t="s">
        <v>291</v>
      </c>
      <c r="G6" s="178"/>
      <c r="H6" s="17" t="s">
        <v>81</v>
      </c>
      <c r="I6" s="17" t="s">
        <v>82</v>
      </c>
      <c r="J6" s="17" t="s">
        <v>83</v>
      </c>
      <c r="K6" s="17" t="s">
        <v>84</v>
      </c>
      <c r="L6" s="208"/>
      <c r="M6" s="17" t="s">
        <v>81</v>
      </c>
      <c r="N6" s="17" t="s">
        <v>82</v>
      </c>
      <c r="O6" s="17" t="s">
        <v>83</v>
      </c>
      <c r="P6" s="17" t="s">
        <v>84</v>
      </c>
      <c r="Q6" s="213"/>
      <c r="R6" s="17" t="s">
        <v>81</v>
      </c>
      <c r="S6" s="17" t="s">
        <v>82</v>
      </c>
      <c r="T6" s="17" t="s">
        <v>83</v>
      </c>
      <c r="U6" s="17" t="s">
        <v>84</v>
      </c>
    </row>
    <row r="7" spans="1:21" x14ac:dyDescent="0.2">
      <c r="A7" s="52">
        <v>1</v>
      </c>
      <c r="B7" s="54" t="s">
        <v>2</v>
      </c>
      <c r="C7" s="71">
        <v>222</v>
      </c>
      <c r="D7" s="71">
        <v>8167</v>
      </c>
      <c r="E7" s="71">
        <f t="shared" ref="E7:E38" si="0">C7/(C7+D7)</f>
        <v>2.6463225652640362E-2</v>
      </c>
      <c r="F7" s="71">
        <f t="shared" ref="F7:F38" si="1">1-E7</f>
        <v>0.97353677434735963</v>
      </c>
      <c r="G7" s="18">
        <v>1266</v>
      </c>
      <c r="H7" s="18">
        <f t="shared" ref="H7:H37" si="2">ROUND(G7/4,0)</f>
        <v>317</v>
      </c>
      <c r="I7" s="18">
        <f t="shared" ref="I7:I37" si="3">H7</f>
        <v>317</v>
      </c>
      <c r="J7" s="18">
        <f t="shared" ref="J7:J37" si="4">H7</f>
        <v>317</v>
      </c>
      <c r="K7" s="18">
        <f t="shared" ref="K7:K37" si="5">G7-H7-I7-J7</f>
        <v>315</v>
      </c>
      <c r="L7" s="18">
        <f>ROUND(G7*E7,0)</f>
        <v>34</v>
      </c>
      <c r="M7" s="18">
        <f t="shared" ref="M7:M37" si="6">ROUND(L7/4,0)</f>
        <v>9</v>
      </c>
      <c r="N7" s="18">
        <f t="shared" ref="N7:N37" si="7">M7</f>
        <v>9</v>
      </c>
      <c r="O7" s="18">
        <f t="shared" ref="O7:O37" si="8">M7</f>
        <v>9</v>
      </c>
      <c r="P7" s="18">
        <f t="shared" ref="P7:P37" si="9">L7-M7-N7-O7</f>
        <v>7</v>
      </c>
      <c r="Q7" s="18">
        <f>R7+S7+T7+U7</f>
        <v>1232</v>
      </c>
      <c r="R7" s="18">
        <f>H7-M7</f>
        <v>308</v>
      </c>
      <c r="S7" s="18">
        <f t="shared" ref="S7:U7" si="10">I7-N7</f>
        <v>308</v>
      </c>
      <c r="T7" s="18">
        <f t="shared" si="10"/>
        <v>308</v>
      </c>
      <c r="U7" s="18">
        <f t="shared" si="10"/>
        <v>308</v>
      </c>
    </row>
    <row r="8" spans="1:21" x14ac:dyDescent="0.2">
      <c r="A8" s="52">
        <v>2</v>
      </c>
      <c r="B8" s="54" t="s">
        <v>3</v>
      </c>
      <c r="C8" s="71">
        <v>1082</v>
      </c>
      <c r="D8" s="71">
        <v>13789</v>
      </c>
      <c r="E8" s="71">
        <f t="shared" si="0"/>
        <v>7.2759061260170801E-2</v>
      </c>
      <c r="F8" s="71">
        <f t="shared" si="1"/>
        <v>0.92724093873982916</v>
      </c>
      <c r="G8" s="18">
        <v>1219</v>
      </c>
      <c r="H8" s="18">
        <f t="shared" si="2"/>
        <v>305</v>
      </c>
      <c r="I8" s="18">
        <f t="shared" si="3"/>
        <v>305</v>
      </c>
      <c r="J8" s="18">
        <f t="shared" si="4"/>
        <v>305</v>
      </c>
      <c r="K8" s="18">
        <f t="shared" si="5"/>
        <v>304</v>
      </c>
      <c r="L8" s="18">
        <f t="shared" ref="L8:L71" si="11">ROUND(G8*E8,0)</f>
        <v>89</v>
      </c>
      <c r="M8" s="18">
        <f t="shared" si="6"/>
        <v>22</v>
      </c>
      <c r="N8" s="18">
        <f t="shared" si="7"/>
        <v>22</v>
      </c>
      <c r="O8" s="18">
        <f t="shared" si="8"/>
        <v>22</v>
      </c>
      <c r="P8" s="18">
        <f t="shared" si="9"/>
        <v>23</v>
      </c>
      <c r="Q8" s="18">
        <f t="shared" ref="Q8:Q71" si="12">R8+S8+T8+U8</f>
        <v>1130</v>
      </c>
      <c r="R8" s="18">
        <f t="shared" ref="R8:R71" si="13">H8-M8</f>
        <v>283</v>
      </c>
      <c r="S8" s="18">
        <f t="shared" ref="S8:S71" si="14">I8-N8</f>
        <v>283</v>
      </c>
      <c r="T8" s="18">
        <f t="shared" ref="T8:T71" si="15">J8-O8</f>
        <v>283</v>
      </c>
      <c r="U8" s="18">
        <f t="shared" ref="U8:U71" si="16">K8-P8</f>
        <v>281</v>
      </c>
    </row>
    <row r="9" spans="1:21" x14ac:dyDescent="0.2">
      <c r="A9" s="52">
        <v>3</v>
      </c>
      <c r="B9" s="54" t="s">
        <v>4</v>
      </c>
      <c r="C9" s="71">
        <v>17087</v>
      </c>
      <c r="D9" s="71">
        <v>474</v>
      </c>
      <c r="E9" s="71">
        <f t="shared" si="0"/>
        <v>0.97300837082170721</v>
      </c>
      <c r="F9" s="71">
        <f t="shared" si="1"/>
        <v>2.6991629178292786E-2</v>
      </c>
      <c r="G9" s="18">
        <v>1279</v>
      </c>
      <c r="H9" s="18">
        <f t="shared" si="2"/>
        <v>320</v>
      </c>
      <c r="I9" s="18">
        <f t="shared" si="3"/>
        <v>320</v>
      </c>
      <c r="J9" s="18">
        <f t="shared" si="4"/>
        <v>320</v>
      </c>
      <c r="K9" s="18">
        <f t="shared" si="5"/>
        <v>319</v>
      </c>
      <c r="L9" s="18">
        <f t="shared" si="11"/>
        <v>1244</v>
      </c>
      <c r="M9" s="18">
        <f t="shared" si="6"/>
        <v>311</v>
      </c>
      <c r="N9" s="18">
        <f t="shared" si="7"/>
        <v>311</v>
      </c>
      <c r="O9" s="18">
        <f t="shared" si="8"/>
        <v>311</v>
      </c>
      <c r="P9" s="18">
        <f t="shared" si="9"/>
        <v>311</v>
      </c>
      <c r="Q9" s="18">
        <f t="shared" si="12"/>
        <v>35</v>
      </c>
      <c r="R9" s="18">
        <f t="shared" si="13"/>
        <v>9</v>
      </c>
      <c r="S9" s="18">
        <f t="shared" si="14"/>
        <v>9</v>
      </c>
      <c r="T9" s="18">
        <f t="shared" si="15"/>
        <v>9</v>
      </c>
      <c r="U9" s="18">
        <f t="shared" si="16"/>
        <v>8</v>
      </c>
    </row>
    <row r="10" spans="1:21" x14ac:dyDescent="0.2">
      <c r="A10" s="52">
        <v>4</v>
      </c>
      <c r="B10" s="54" t="s">
        <v>5</v>
      </c>
      <c r="C10" s="71">
        <v>1390</v>
      </c>
      <c r="D10" s="71">
        <v>11159</v>
      </c>
      <c r="E10" s="71">
        <f t="shared" si="0"/>
        <v>0.11076579807155949</v>
      </c>
      <c r="F10" s="71">
        <f t="shared" si="1"/>
        <v>0.88923420192844049</v>
      </c>
      <c r="G10" s="18">
        <v>1315</v>
      </c>
      <c r="H10" s="18">
        <f t="shared" si="2"/>
        <v>329</v>
      </c>
      <c r="I10" s="18">
        <f t="shared" si="3"/>
        <v>329</v>
      </c>
      <c r="J10" s="18">
        <f t="shared" si="4"/>
        <v>329</v>
      </c>
      <c r="K10" s="18">
        <f t="shared" si="5"/>
        <v>328</v>
      </c>
      <c r="L10" s="18">
        <f t="shared" si="11"/>
        <v>146</v>
      </c>
      <c r="M10" s="18">
        <f t="shared" si="6"/>
        <v>37</v>
      </c>
      <c r="N10" s="18">
        <f t="shared" si="7"/>
        <v>37</v>
      </c>
      <c r="O10" s="18">
        <f t="shared" si="8"/>
        <v>37</v>
      </c>
      <c r="P10" s="18">
        <f t="shared" si="9"/>
        <v>35</v>
      </c>
      <c r="Q10" s="18">
        <f t="shared" si="12"/>
        <v>1169</v>
      </c>
      <c r="R10" s="18">
        <f t="shared" si="13"/>
        <v>292</v>
      </c>
      <c r="S10" s="18">
        <f t="shared" si="14"/>
        <v>292</v>
      </c>
      <c r="T10" s="18">
        <f t="shared" si="15"/>
        <v>292</v>
      </c>
      <c r="U10" s="18">
        <f t="shared" si="16"/>
        <v>293</v>
      </c>
    </row>
    <row r="11" spans="1:21" x14ac:dyDescent="0.2">
      <c r="A11" s="52">
        <v>5</v>
      </c>
      <c r="B11" s="54" t="s">
        <v>6</v>
      </c>
      <c r="C11" s="71">
        <v>4114</v>
      </c>
      <c r="D11" s="71">
        <v>21091</v>
      </c>
      <c r="E11" s="71">
        <f t="shared" si="0"/>
        <v>0.16322158301924222</v>
      </c>
      <c r="F11" s="71">
        <f t="shared" si="1"/>
        <v>0.83677841698075772</v>
      </c>
      <c r="G11" s="18">
        <v>2554</v>
      </c>
      <c r="H11" s="18">
        <f t="shared" si="2"/>
        <v>639</v>
      </c>
      <c r="I11" s="18">
        <f t="shared" si="3"/>
        <v>639</v>
      </c>
      <c r="J11" s="18">
        <f t="shared" si="4"/>
        <v>639</v>
      </c>
      <c r="K11" s="18">
        <f t="shared" si="5"/>
        <v>637</v>
      </c>
      <c r="L11" s="18">
        <f t="shared" si="11"/>
        <v>417</v>
      </c>
      <c r="M11" s="18">
        <f t="shared" si="6"/>
        <v>104</v>
      </c>
      <c r="N11" s="18">
        <f t="shared" si="7"/>
        <v>104</v>
      </c>
      <c r="O11" s="18">
        <f t="shared" si="8"/>
        <v>104</v>
      </c>
      <c r="P11" s="18">
        <f t="shared" si="9"/>
        <v>105</v>
      </c>
      <c r="Q11" s="18">
        <f t="shared" si="12"/>
        <v>2137</v>
      </c>
      <c r="R11" s="18">
        <f t="shared" si="13"/>
        <v>535</v>
      </c>
      <c r="S11" s="18">
        <f t="shared" si="14"/>
        <v>535</v>
      </c>
      <c r="T11" s="18">
        <f t="shared" si="15"/>
        <v>535</v>
      </c>
      <c r="U11" s="18">
        <f t="shared" si="16"/>
        <v>532</v>
      </c>
    </row>
    <row r="12" spans="1:21" x14ac:dyDescent="0.2">
      <c r="A12" s="52">
        <v>6</v>
      </c>
      <c r="B12" s="54" t="s">
        <v>7</v>
      </c>
      <c r="C12" s="71">
        <v>194</v>
      </c>
      <c r="D12" s="71">
        <v>8108</v>
      </c>
      <c r="E12" s="71">
        <f t="shared" si="0"/>
        <v>2.3367863165502288E-2</v>
      </c>
      <c r="F12" s="71">
        <f t="shared" si="1"/>
        <v>0.97663213683449768</v>
      </c>
      <c r="G12" s="18">
        <v>1025</v>
      </c>
      <c r="H12" s="18">
        <f t="shared" si="2"/>
        <v>256</v>
      </c>
      <c r="I12" s="18">
        <f t="shared" si="3"/>
        <v>256</v>
      </c>
      <c r="J12" s="18">
        <f t="shared" si="4"/>
        <v>256</v>
      </c>
      <c r="K12" s="18">
        <f t="shared" si="5"/>
        <v>257</v>
      </c>
      <c r="L12" s="18">
        <f t="shared" si="11"/>
        <v>24</v>
      </c>
      <c r="M12" s="18">
        <f t="shared" si="6"/>
        <v>6</v>
      </c>
      <c r="N12" s="18">
        <f t="shared" si="7"/>
        <v>6</v>
      </c>
      <c r="O12" s="18">
        <f t="shared" si="8"/>
        <v>6</v>
      </c>
      <c r="P12" s="18">
        <f t="shared" si="9"/>
        <v>6</v>
      </c>
      <c r="Q12" s="18">
        <f t="shared" si="12"/>
        <v>1001</v>
      </c>
      <c r="R12" s="18">
        <f t="shared" si="13"/>
        <v>250</v>
      </c>
      <c r="S12" s="18">
        <f t="shared" si="14"/>
        <v>250</v>
      </c>
      <c r="T12" s="18">
        <f t="shared" si="15"/>
        <v>250</v>
      </c>
      <c r="U12" s="18">
        <f t="shared" si="16"/>
        <v>251</v>
      </c>
    </row>
    <row r="13" spans="1:21" x14ac:dyDescent="0.2">
      <c r="A13" s="52">
        <v>7</v>
      </c>
      <c r="B13" s="54" t="s">
        <v>8</v>
      </c>
      <c r="C13" s="71">
        <v>9931</v>
      </c>
      <c r="D13" s="71">
        <v>16516</v>
      </c>
      <c r="E13" s="71">
        <f t="shared" si="0"/>
        <v>0.37550572843800811</v>
      </c>
      <c r="F13" s="71">
        <f t="shared" si="1"/>
        <v>0.62449427156199189</v>
      </c>
      <c r="G13" s="18">
        <v>2530</v>
      </c>
      <c r="H13" s="18">
        <f t="shared" si="2"/>
        <v>633</v>
      </c>
      <c r="I13" s="18">
        <f t="shared" si="3"/>
        <v>633</v>
      </c>
      <c r="J13" s="18">
        <f t="shared" si="4"/>
        <v>633</v>
      </c>
      <c r="K13" s="18">
        <f t="shared" si="5"/>
        <v>631</v>
      </c>
      <c r="L13" s="18">
        <f t="shared" si="11"/>
        <v>950</v>
      </c>
      <c r="M13" s="18">
        <f t="shared" si="6"/>
        <v>238</v>
      </c>
      <c r="N13" s="18">
        <f t="shared" si="7"/>
        <v>238</v>
      </c>
      <c r="O13" s="18">
        <f t="shared" si="8"/>
        <v>238</v>
      </c>
      <c r="P13" s="18">
        <f t="shared" si="9"/>
        <v>236</v>
      </c>
      <c r="Q13" s="18">
        <f t="shared" si="12"/>
        <v>1580</v>
      </c>
      <c r="R13" s="18">
        <f t="shared" si="13"/>
        <v>395</v>
      </c>
      <c r="S13" s="18">
        <f t="shared" si="14"/>
        <v>395</v>
      </c>
      <c r="T13" s="18">
        <f t="shared" si="15"/>
        <v>395</v>
      </c>
      <c r="U13" s="18">
        <f t="shared" si="16"/>
        <v>395</v>
      </c>
    </row>
    <row r="14" spans="1:21" x14ac:dyDescent="0.2">
      <c r="A14" s="52">
        <v>8</v>
      </c>
      <c r="B14" s="54" t="s">
        <v>9</v>
      </c>
      <c r="C14" s="71">
        <v>1017</v>
      </c>
      <c r="D14" s="71">
        <v>19151</v>
      </c>
      <c r="E14" s="71">
        <f t="shared" si="0"/>
        <v>5.0426418088060296E-2</v>
      </c>
      <c r="F14" s="71">
        <f t="shared" si="1"/>
        <v>0.94957358191193975</v>
      </c>
      <c r="G14" s="18">
        <v>2259</v>
      </c>
      <c r="H14" s="18">
        <f t="shared" si="2"/>
        <v>565</v>
      </c>
      <c r="I14" s="18">
        <f t="shared" si="3"/>
        <v>565</v>
      </c>
      <c r="J14" s="18">
        <f t="shared" si="4"/>
        <v>565</v>
      </c>
      <c r="K14" s="18">
        <f t="shared" si="5"/>
        <v>564</v>
      </c>
      <c r="L14" s="18">
        <f t="shared" si="11"/>
        <v>114</v>
      </c>
      <c r="M14" s="18">
        <f t="shared" si="6"/>
        <v>29</v>
      </c>
      <c r="N14" s="18">
        <f t="shared" si="7"/>
        <v>29</v>
      </c>
      <c r="O14" s="18">
        <f t="shared" si="8"/>
        <v>29</v>
      </c>
      <c r="P14" s="18">
        <f t="shared" si="9"/>
        <v>27</v>
      </c>
      <c r="Q14" s="18">
        <f t="shared" si="12"/>
        <v>2145</v>
      </c>
      <c r="R14" s="18">
        <f t="shared" si="13"/>
        <v>536</v>
      </c>
      <c r="S14" s="18">
        <f t="shared" si="14"/>
        <v>536</v>
      </c>
      <c r="T14" s="18">
        <f t="shared" si="15"/>
        <v>536</v>
      </c>
      <c r="U14" s="18">
        <f t="shared" si="16"/>
        <v>537</v>
      </c>
    </row>
    <row r="15" spans="1:21" x14ac:dyDescent="0.2">
      <c r="A15" s="52">
        <v>9</v>
      </c>
      <c r="B15" s="54" t="s">
        <v>10</v>
      </c>
      <c r="C15" s="71">
        <v>42487</v>
      </c>
      <c r="D15" s="71">
        <v>4862</v>
      </c>
      <c r="E15" s="71">
        <f t="shared" si="0"/>
        <v>0.89731567720543204</v>
      </c>
      <c r="F15" s="71">
        <f t="shared" si="1"/>
        <v>0.10268432279456796</v>
      </c>
      <c r="G15" s="18">
        <v>2525</v>
      </c>
      <c r="H15" s="18">
        <f t="shared" si="2"/>
        <v>631</v>
      </c>
      <c r="I15" s="18">
        <f t="shared" si="3"/>
        <v>631</v>
      </c>
      <c r="J15" s="18">
        <f t="shared" si="4"/>
        <v>631</v>
      </c>
      <c r="K15" s="18">
        <f t="shared" si="5"/>
        <v>632</v>
      </c>
      <c r="L15" s="18">
        <f t="shared" si="11"/>
        <v>2266</v>
      </c>
      <c r="M15" s="18">
        <f t="shared" si="6"/>
        <v>567</v>
      </c>
      <c r="N15" s="18">
        <f t="shared" si="7"/>
        <v>567</v>
      </c>
      <c r="O15" s="18">
        <f t="shared" si="8"/>
        <v>567</v>
      </c>
      <c r="P15" s="18">
        <f t="shared" si="9"/>
        <v>565</v>
      </c>
      <c r="Q15" s="18">
        <f t="shared" si="12"/>
        <v>259</v>
      </c>
      <c r="R15" s="18">
        <f t="shared" si="13"/>
        <v>64</v>
      </c>
      <c r="S15" s="18">
        <f t="shared" si="14"/>
        <v>64</v>
      </c>
      <c r="T15" s="18">
        <f t="shared" si="15"/>
        <v>64</v>
      </c>
      <c r="U15" s="18">
        <f t="shared" si="16"/>
        <v>67</v>
      </c>
    </row>
    <row r="16" spans="1:21" ht="17.25" customHeight="1" x14ac:dyDescent="0.2">
      <c r="A16" s="52">
        <v>10</v>
      </c>
      <c r="B16" s="54" t="s">
        <v>67</v>
      </c>
      <c r="C16" s="71">
        <v>2504</v>
      </c>
      <c r="D16" s="71">
        <v>26391</v>
      </c>
      <c r="E16" s="71">
        <f t="shared" si="0"/>
        <v>8.6658591451808265E-2</v>
      </c>
      <c r="F16" s="71">
        <f t="shared" si="1"/>
        <v>0.91334140854819168</v>
      </c>
      <c r="G16" s="18">
        <v>2827</v>
      </c>
      <c r="H16" s="18">
        <f t="shared" si="2"/>
        <v>707</v>
      </c>
      <c r="I16" s="18">
        <f t="shared" si="3"/>
        <v>707</v>
      </c>
      <c r="J16" s="18">
        <f t="shared" si="4"/>
        <v>707</v>
      </c>
      <c r="K16" s="18">
        <f t="shared" si="5"/>
        <v>706</v>
      </c>
      <c r="L16" s="18">
        <f t="shared" si="11"/>
        <v>245</v>
      </c>
      <c r="M16" s="18">
        <f t="shared" si="6"/>
        <v>61</v>
      </c>
      <c r="N16" s="18">
        <f t="shared" si="7"/>
        <v>61</v>
      </c>
      <c r="O16" s="18">
        <f t="shared" si="8"/>
        <v>61</v>
      </c>
      <c r="P16" s="18">
        <f t="shared" si="9"/>
        <v>62</v>
      </c>
      <c r="Q16" s="18">
        <f t="shared" si="12"/>
        <v>2582</v>
      </c>
      <c r="R16" s="18">
        <f t="shared" si="13"/>
        <v>646</v>
      </c>
      <c r="S16" s="18">
        <f t="shared" si="14"/>
        <v>646</v>
      </c>
      <c r="T16" s="18">
        <f t="shared" si="15"/>
        <v>646</v>
      </c>
      <c r="U16" s="18">
        <f t="shared" si="16"/>
        <v>644</v>
      </c>
    </row>
    <row r="17" spans="1:21" x14ac:dyDescent="0.2">
      <c r="A17" s="52">
        <v>11</v>
      </c>
      <c r="B17" s="54" t="s">
        <v>11</v>
      </c>
      <c r="C17" s="71">
        <v>13349</v>
      </c>
      <c r="D17" s="71">
        <v>623</v>
      </c>
      <c r="E17" s="71">
        <f t="shared" si="0"/>
        <v>0.95541082164328661</v>
      </c>
      <c r="F17" s="71">
        <f t="shared" si="1"/>
        <v>4.4589178356713388E-2</v>
      </c>
      <c r="G17" s="18">
        <v>1549</v>
      </c>
      <c r="H17" s="18">
        <f t="shared" si="2"/>
        <v>387</v>
      </c>
      <c r="I17" s="18">
        <f t="shared" si="3"/>
        <v>387</v>
      </c>
      <c r="J17" s="18">
        <f t="shared" si="4"/>
        <v>387</v>
      </c>
      <c r="K17" s="18">
        <f t="shared" si="5"/>
        <v>388</v>
      </c>
      <c r="L17" s="18">
        <f t="shared" si="11"/>
        <v>1480</v>
      </c>
      <c r="M17" s="18">
        <f t="shared" si="6"/>
        <v>370</v>
      </c>
      <c r="N17" s="18">
        <f t="shared" si="7"/>
        <v>370</v>
      </c>
      <c r="O17" s="18">
        <f t="shared" si="8"/>
        <v>370</v>
      </c>
      <c r="P17" s="18">
        <f t="shared" si="9"/>
        <v>370</v>
      </c>
      <c r="Q17" s="18">
        <f t="shared" si="12"/>
        <v>69</v>
      </c>
      <c r="R17" s="18">
        <f t="shared" si="13"/>
        <v>17</v>
      </c>
      <c r="S17" s="18">
        <f t="shared" si="14"/>
        <v>17</v>
      </c>
      <c r="T17" s="18">
        <f t="shared" si="15"/>
        <v>17</v>
      </c>
      <c r="U17" s="18">
        <f t="shared" si="16"/>
        <v>18</v>
      </c>
    </row>
    <row r="18" spans="1:21" x14ac:dyDescent="0.2">
      <c r="A18" s="52">
        <v>12</v>
      </c>
      <c r="B18" s="54" t="s">
        <v>12</v>
      </c>
      <c r="C18" s="71">
        <v>5281</v>
      </c>
      <c r="D18" s="71">
        <v>10241</v>
      </c>
      <c r="E18" s="71">
        <f t="shared" si="0"/>
        <v>0.34022677490014175</v>
      </c>
      <c r="F18" s="71">
        <f t="shared" si="1"/>
        <v>0.65977322509985825</v>
      </c>
      <c r="G18" s="18">
        <v>2111</v>
      </c>
      <c r="H18" s="18">
        <f t="shared" si="2"/>
        <v>528</v>
      </c>
      <c r="I18" s="18">
        <f t="shared" si="3"/>
        <v>528</v>
      </c>
      <c r="J18" s="18">
        <f t="shared" si="4"/>
        <v>528</v>
      </c>
      <c r="K18" s="18">
        <f t="shared" si="5"/>
        <v>527</v>
      </c>
      <c r="L18" s="18">
        <f t="shared" si="11"/>
        <v>718</v>
      </c>
      <c r="M18" s="18">
        <f t="shared" si="6"/>
        <v>180</v>
      </c>
      <c r="N18" s="18">
        <f t="shared" si="7"/>
        <v>180</v>
      </c>
      <c r="O18" s="18">
        <f t="shared" si="8"/>
        <v>180</v>
      </c>
      <c r="P18" s="18">
        <f t="shared" si="9"/>
        <v>178</v>
      </c>
      <c r="Q18" s="18">
        <f t="shared" si="12"/>
        <v>1393</v>
      </c>
      <c r="R18" s="18">
        <f t="shared" si="13"/>
        <v>348</v>
      </c>
      <c r="S18" s="18">
        <f t="shared" si="14"/>
        <v>348</v>
      </c>
      <c r="T18" s="18">
        <f t="shared" si="15"/>
        <v>348</v>
      </c>
      <c r="U18" s="18">
        <f t="shared" si="16"/>
        <v>349</v>
      </c>
    </row>
    <row r="19" spans="1:21" x14ac:dyDescent="0.2">
      <c r="A19" s="52">
        <v>13</v>
      </c>
      <c r="B19" s="54" t="s">
        <v>13</v>
      </c>
      <c r="C19" s="71">
        <v>765</v>
      </c>
      <c r="D19" s="71">
        <v>14441</v>
      </c>
      <c r="E19" s="71">
        <f t="shared" si="0"/>
        <v>5.0309088517690385E-2</v>
      </c>
      <c r="F19" s="71">
        <f t="shared" si="1"/>
        <v>0.94969091148230966</v>
      </c>
      <c r="G19" s="18">
        <v>2187</v>
      </c>
      <c r="H19" s="18">
        <f t="shared" si="2"/>
        <v>547</v>
      </c>
      <c r="I19" s="18">
        <f t="shared" si="3"/>
        <v>547</v>
      </c>
      <c r="J19" s="18">
        <f t="shared" si="4"/>
        <v>547</v>
      </c>
      <c r="K19" s="18">
        <f t="shared" si="5"/>
        <v>546</v>
      </c>
      <c r="L19" s="18">
        <f t="shared" si="11"/>
        <v>110</v>
      </c>
      <c r="M19" s="18">
        <f t="shared" si="6"/>
        <v>28</v>
      </c>
      <c r="N19" s="18">
        <f t="shared" si="7"/>
        <v>28</v>
      </c>
      <c r="O19" s="18">
        <f t="shared" si="8"/>
        <v>28</v>
      </c>
      <c r="P19" s="18">
        <f t="shared" si="9"/>
        <v>26</v>
      </c>
      <c r="Q19" s="18">
        <f t="shared" si="12"/>
        <v>2077</v>
      </c>
      <c r="R19" s="18">
        <f t="shared" si="13"/>
        <v>519</v>
      </c>
      <c r="S19" s="18">
        <f t="shared" si="14"/>
        <v>519</v>
      </c>
      <c r="T19" s="18">
        <f t="shared" si="15"/>
        <v>519</v>
      </c>
      <c r="U19" s="18">
        <f t="shared" si="16"/>
        <v>520</v>
      </c>
    </row>
    <row r="20" spans="1:21" x14ac:dyDescent="0.2">
      <c r="A20" s="52">
        <v>14</v>
      </c>
      <c r="B20" s="54" t="s">
        <v>14</v>
      </c>
      <c r="C20" s="71">
        <v>146</v>
      </c>
      <c r="D20" s="71">
        <v>10746</v>
      </c>
      <c r="E20" s="71">
        <f t="shared" si="0"/>
        <v>1.3404333455747338E-2</v>
      </c>
      <c r="F20" s="71">
        <f t="shared" si="1"/>
        <v>0.98659566654425268</v>
      </c>
      <c r="G20" s="18">
        <v>1442</v>
      </c>
      <c r="H20" s="18">
        <f t="shared" si="2"/>
        <v>361</v>
      </c>
      <c r="I20" s="18">
        <f t="shared" si="3"/>
        <v>361</v>
      </c>
      <c r="J20" s="18">
        <f t="shared" si="4"/>
        <v>361</v>
      </c>
      <c r="K20" s="18">
        <f t="shared" si="5"/>
        <v>359</v>
      </c>
      <c r="L20" s="18">
        <f t="shared" si="11"/>
        <v>19</v>
      </c>
      <c r="M20" s="18">
        <f t="shared" si="6"/>
        <v>5</v>
      </c>
      <c r="N20" s="18">
        <f t="shared" si="7"/>
        <v>5</v>
      </c>
      <c r="O20" s="18">
        <f t="shared" si="8"/>
        <v>5</v>
      </c>
      <c r="P20" s="18">
        <f t="shared" si="9"/>
        <v>4</v>
      </c>
      <c r="Q20" s="18">
        <f t="shared" si="12"/>
        <v>1423</v>
      </c>
      <c r="R20" s="18">
        <f t="shared" si="13"/>
        <v>356</v>
      </c>
      <c r="S20" s="18">
        <f t="shared" si="14"/>
        <v>356</v>
      </c>
      <c r="T20" s="18">
        <f t="shared" si="15"/>
        <v>356</v>
      </c>
      <c r="U20" s="18">
        <f t="shared" si="16"/>
        <v>355</v>
      </c>
    </row>
    <row r="21" spans="1:21" x14ac:dyDescent="0.2">
      <c r="A21" s="52">
        <v>15</v>
      </c>
      <c r="B21" s="54" t="s">
        <v>15</v>
      </c>
      <c r="C21" s="71">
        <v>16169</v>
      </c>
      <c r="D21" s="71">
        <v>1386</v>
      </c>
      <c r="E21" s="71">
        <f t="shared" si="0"/>
        <v>0.92104813443463396</v>
      </c>
      <c r="F21" s="71">
        <f t="shared" si="1"/>
        <v>7.8951865565366042E-2</v>
      </c>
      <c r="G21" s="18">
        <v>2015</v>
      </c>
      <c r="H21" s="18">
        <f t="shared" si="2"/>
        <v>504</v>
      </c>
      <c r="I21" s="18">
        <f t="shared" si="3"/>
        <v>504</v>
      </c>
      <c r="J21" s="18">
        <f t="shared" si="4"/>
        <v>504</v>
      </c>
      <c r="K21" s="18">
        <f t="shared" si="5"/>
        <v>503</v>
      </c>
      <c r="L21" s="18">
        <f t="shared" si="11"/>
        <v>1856</v>
      </c>
      <c r="M21" s="18">
        <f t="shared" si="6"/>
        <v>464</v>
      </c>
      <c r="N21" s="18">
        <f t="shared" si="7"/>
        <v>464</v>
      </c>
      <c r="O21" s="18">
        <f t="shared" si="8"/>
        <v>464</v>
      </c>
      <c r="P21" s="18">
        <f t="shared" si="9"/>
        <v>464</v>
      </c>
      <c r="Q21" s="18">
        <f t="shared" si="12"/>
        <v>159</v>
      </c>
      <c r="R21" s="18">
        <f t="shared" si="13"/>
        <v>40</v>
      </c>
      <c r="S21" s="18">
        <f t="shared" si="14"/>
        <v>40</v>
      </c>
      <c r="T21" s="18">
        <f t="shared" si="15"/>
        <v>40</v>
      </c>
      <c r="U21" s="18">
        <f t="shared" si="16"/>
        <v>39</v>
      </c>
    </row>
    <row r="22" spans="1:21" x14ac:dyDescent="0.2">
      <c r="A22" s="52">
        <v>16</v>
      </c>
      <c r="B22" s="54" t="s">
        <v>16</v>
      </c>
      <c r="C22" s="71">
        <v>833</v>
      </c>
      <c r="D22" s="71">
        <v>9705</v>
      </c>
      <c r="E22" s="71">
        <f t="shared" si="0"/>
        <v>7.9047257544126018E-2</v>
      </c>
      <c r="F22" s="71">
        <f t="shared" si="1"/>
        <v>0.920952742455874</v>
      </c>
      <c r="G22" s="18">
        <v>910</v>
      </c>
      <c r="H22" s="18">
        <f t="shared" si="2"/>
        <v>228</v>
      </c>
      <c r="I22" s="18">
        <f t="shared" si="3"/>
        <v>228</v>
      </c>
      <c r="J22" s="18">
        <f t="shared" si="4"/>
        <v>228</v>
      </c>
      <c r="K22" s="18">
        <f t="shared" si="5"/>
        <v>226</v>
      </c>
      <c r="L22" s="18">
        <f t="shared" si="11"/>
        <v>72</v>
      </c>
      <c r="M22" s="18">
        <f t="shared" si="6"/>
        <v>18</v>
      </c>
      <c r="N22" s="18">
        <f t="shared" si="7"/>
        <v>18</v>
      </c>
      <c r="O22" s="18">
        <f t="shared" si="8"/>
        <v>18</v>
      </c>
      <c r="P22" s="18">
        <f t="shared" si="9"/>
        <v>18</v>
      </c>
      <c r="Q22" s="18">
        <f t="shared" si="12"/>
        <v>838</v>
      </c>
      <c r="R22" s="18">
        <f t="shared" si="13"/>
        <v>210</v>
      </c>
      <c r="S22" s="18">
        <f t="shared" si="14"/>
        <v>210</v>
      </c>
      <c r="T22" s="18">
        <f t="shared" si="15"/>
        <v>210</v>
      </c>
      <c r="U22" s="18">
        <f t="shared" si="16"/>
        <v>208</v>
      </c>
    </row>
    <row r="23" spans="1:21" x14ac:dyDescent="0.2">
      <c r="A23" s="52">
        <v>17</v>
      </c>
      <c r="B23" s="54" t="s">
        <v>17</v>
      </c>
      <c r="C23" s="71">
        <v>93</v>
      </c>
      <c r="D23" s="71">
        <v>9525</v>
      </c>
      <c r="E23" s="71">
        <f t="shared" si="0"/>
        <v>9.6693699313786657E-3</v>
      </c>
      <c r="F23" s="71">
        <f t="shared" si="1"/>
        <v>0.99033063006862132</v>
      </c>
      <c r="G23" s="18">
        <v>1626</v>
      </c>
      <c r="H23" s="18">
        <f t="shared" si="2"/>
        <v>407</v>
      </c>
      <c r="I23" s="18">
        <f t="shared" si="3"/>
        <v>407</v>
      </c>
      <c r="J23" s="18">
        <f t="shared" si="4"/>
        <v>407</v>
      </c>
      <c r="K23" s="18">
        <f t="shared" si="5"/>
        <v>405</v>
      </c>
      <c r="L23" s="18">
        <f t="shared" si="11"/>
        <v>16</v>
      </c>
      <c r="M23" s="18">
        <f t="shared" si="6"/>
        <v>4</v>
      </c>
      <c r="N23" s="18">
        <f t="shared" si="7"/>
        <v>4</v>
      </c>
      <c r="O23" s="18">
        <f t="shared" si="8"/>
        <v>4</v>
      </c>
      <c r="P23" s="18">
        <f t="shared" si="9"/>
        <v>4</v>
      </c>
      <c r="Q23" s="18">
        <f t="shared" si="12"/>
        <v>1610</v>
      </c>
      <c r="R23" s="18">
        <f t="shared" si="13"/>
        <v>403</v>
      </c>
      <c r="S23" s="18">
        <f t="shared" si="14"/>
        <v>403</v>
      </c>
      <c r="T23" s="18">
        <f t="shared" si="15"/>
        <v>403</v>
      </c>
      <c r="U23" s="18">
        <f t="shared" si="16"/>
        <v>401</v>
      </c>
    </row>
    <row r="24" spans="1:21" x14ac:dyDescent="0.2">
      <c r="A24" s="52">
        <v>18</v>
      </c>
      <c r="B24" s="54" t="s">
        <v>18</v>
      </c>
      <c r="C24" s="71">
        <v>1178</v>
      </c>
      <c r="D24" s="71">
        <v>13087</v>
      </c>
      <c r="E24" s="71">
        <f t="shared" si="0"/>
        <v>8.2579740623904663E-2</v>
      </c>
      <c r="F24" s="71">
        <f t="shared" si="1"/>
        <v>0.91742025937609539</v>
      </c>
      <c r="G24" s="18">
        <v>1861</v>
      </c>
      <c r="H24" s="18">
        <f t="shared" si="2"/>
        <v>465</v>
      </c>
      <c r="I24" s="18">
        <f t="shared" si="3"/>
        <v>465</v>
      </c>
      <c r="J24" s="18">
        <f t="shared" si="4"/>
        <v>465</v>
      </c>
      <c r="K24" s="18">
        <f t="shared" si="5"/>
        <v>466</v>
      </c>
      <c r="L24" s="18">
        <f t="shared" si="11"/>
        <v>154</v>
      </c>
      <c r="M24" s="18">
        <f t="shared" si="6"/>
        <v>39</v>
      </c>
      <c r="N24" s="18">
        <f t="shared" si="7"/>
        <v>39</v>
      </c>
      <c r="O24" s="18">
        <f t="shared" si="8"/>
        <v>39</v>
      </c>
      <c r="P24" s="18">
        <f t="shared" si="9"/>
        <v>37</v>
      </c>
      <c r="Q24" s="18">
        <f t="shared" si="12"/>
        <v>1707</v>
      </c>
      <c r="R24" s="18">
        <f t="shared" si="13"/>
        <v>426</v>
      </c>
      <c r="S24" s="18">
        <f t="shared" si="14"/>
        <v>426</v>
      </c>
      <c r="T24" s="18">
        <f t="shared" si="15"/>
        <v>426</v>
      </c>
      <c r="U24" s="18">
        <f t="shared" si="16"/>
        <v>429</v>
      </c>
    </row>
    <row r="25" spans="1:21" x14ac:dyDescent="0.2">
      <c r="A25" s="52">
        <v>19</v>
      </c>
      <c r="B25" s="54" t="s">
        <v>19</v>
      </c>
      <c r="C25" s="71">
        <v>513</v>
      </c>
      <c r="D25" s="71">
        <v>4928</v>
      </c>
      <c r="E25" s="71">
        <f t="shared" si="0"/>
        <v>9.4284138945046864E-2</v>
      </c>
      <c r="F25" s="71">
        <f t="shared" si="1"/>
        <v>0.90571586105495316</v>
      </c>
      <c r="G25" s="18">
        <v>931</v>
      </c>
      <c r="H25" s="18">
        <f t="shared" si="2"/>
        <v>233</v>
      </c>
      <c r="I25" s="18">
        <f t="shared" si="3"/>
        <v>233</v>
      </c>
      <c r="J25" s="18">
        <f t="shared" si="4"/>
        <v>233</v>
      </c>
      <c r="K25" s="18">
        <f t="shared" si="5"/>
        <v>232</v>
      </c>
      <c r="L25" s="18">
        <f t="shared" si="11"/>
        <v>88</v>
      </c>
      <c r="M25" s="18">
        <f t="shared" si="6"/>
        <v>22</v>
      </c>
      <c r="N25" s="18">
        <f t="shared" si="7"/>
        <v>22</v>
      </c>
      <c r="O25" s="18">
        <f t="shared" si="8"/>
        <v>22</v>
      </c>
      <c r="P25" s="18">
        <f t="shared" si="9"/>
        <v>22</v>
      </c>
      <c r="Q25" s="18">
        <f t="shared" si="12"/>
        <v>843</v>
      </c>
      <c r="R25" s="18">
        <f t="shared" si="13"/>
        <v>211</v>
      </c>
      <c r="S25" s="18">
        <f t="shared" si="14"/>
        <v>211</v>
      </c>
      <c r="T25" s="18">
        <f t="shared" si="15"/>
        <v>211</v>
      </c>
      <c r="U25" s="18">
        <f t="shared" si="16"/>
        <v>210</v>
      </c>
    </row>
    <row r="26" spans="1:21" x14ac:dyDescent="0.2">
      <c r="A26" s="52">
        <v>20</v>
      </c>
      <c r="B26" s="54" t="s">
        <v>20</v>
      </c>
      <c r="C26" s="71">
        <v>9717</v>
      </c>
      <c r="D26" s="71">
        <v>14286</v>
      </c>
      <c r="E26" s="71">
        <f t="shared" si="0"/>
        <v>0.40482439695038119</v>
      </c>
      <c r="F26" s="71">
        <f t="shared" si="1"/>
        <v>0.59517560304961881</v>
      </c>
      <c r="G26" s="18">
        <v>6806</v>
      </c>
      <c r="H26" s="18">
        <f t="shared" si="2"/>
        <v>1702</v>
      </c>
      <c r="I26" s="18">
        <f t="shared" si="3"/>
        <v>1702</v>
      </c>
      <c r="J26" s="18">
        <f t="shared" si="4"/>
        <v>1702</v>
      </c>
      <c r="K26" s="18">
        <f t="shared" si="5"/>
        <v>1700</v>
      </c>
      <c r="L26" s="18">
        <f t="shared" si="11"/>
        <v>2755</v>
      </c>
      <c r="M26" s="18">
        <f t="shared" si="6"/>
        <v>689</v>
      </c>
      <c r="N26" s="18">
        <f t="shared" si="7"/>
        <v>689</v>
      </c>
      <c r="O26" s="18">
        <f t="shared" si="8"/>
        <v>689</v>
      </c>
      <c r="P26" s="18">
        <f t="shared" si="9"/>
        <v>688</v>
      </c>
      <c r="Q26" s="18">
        <f t="shared" si="12"/>
        <v>4051</v>
      </c>
      <c r="R26" s="18">
        <f t="shared" si="13"/>
        <v>1013</v>
      </c>
      <c r="S26" s="18">
        <f t="shared" si="14"/>
        <v>1013</v>
      </c>
      <c r="T26" s="18">
        <f t="shared" si="15"/>
        <v>1013</v>
      </c>
      <c r="U26" s="18">
        <f t="shared" si="16"/>
        <v>1012</v>
      </c>
    </row>
    <row r="27" spans="1:21" x14ac:dyDescent="0.2">
      <c r="A27" s="52">
        <v>21</v>
      </c>
      <c r="B27" s="54" t="s">
        <v>21</v>
      </c>
      <c r="C27" s="71">
        <v>1289</v>
      </c>
      <c r="D27" s="71">
        <v>13610</v>
      </c>
      <c r="E27" s="71">
        <f t="shared" si="0"/>
        <v>8.6515873548560301E-2</v>
      </c>
      <c r="F27" s="71">
        <f t="shared" si="1"/>
        <v>0.91348412645143973</v>
      </c>
      <c r="G27" s="18">
        <v>1409</v>
      </c>
      <c r="H27" s="18">
        <f t="shared" si="2"/>
        <v>352</v>
      </c>
      <c r="I27" s="18">
        <f t="shared" si="3"/>
        <v>352</v>
      </c>
      <c r="J27" s="18">
        <f t="shared" si="4"/>
        <v>352</v>
      </c>
      <c r="K27" s="18">
        <f t="shared" si="5"/>
        <v>353</v>
      </c>
      <c r="L27" s="18">
        <f t="shared" si="11"/>
        <v>122</v>
      </c>
      <c r="M27" s="18">
        <f t="shared" si="6"/>
        <v>31</v>
      </c>
      <c r="N27" s="18">
        <f t="shared" si="7"/>
        <v>31</v>
      </c>
      <c r="O27" s="18">
        <f t="shared" si="8"/>
        <v>31</v>
      </c>
      <c r="P27" s="18">
        <f t="shared" si="9"/>
        <v>29</v>
      </c>
      <c r="Q27" s="18">
        <f t="shared" si="12"/>
        <v>1287</v>
      </c>
      <c r="R27" s="18">
        <f t="shared" si="13"/>
        <v>321</v>
      </c>
      <c r="S27" s="18">
        <f t="shared" si="14"/>
        <v>321</v>
      </c>
      <c r="T27" s="18">
        <f t="shared" si="15"/>
        <v>321</v>
      </c>
      <c r="U27" s="18">
        <f t="shared" si="16"/>
        <v>324</v>
      </c>
    </row>
    <row r="28" spans="1:21" x14ac:dyDescent="0.2">
      <c r="A28" s="52">
        <v>22</v>
      </c>
      <c r="B28" s="54" t="s">
        <v>22</v>
      </c>
      <c r="C28" s="71">
        <v>4526</v>
      </c>
      <c r="D28" s="71">
        <v>20779</v>
      </c>
      <c r="E28" s="71">
        <f t="shared" si="0"/>
        <v>0.17885793321477969</v>
      </c>
      <c r="F28" s="71">
        <f t="shared" si="1"/>
        <v>0.82114206678522028</v>
      </c>
      <c r="G28" s="18">
        <v>2630</v>
      </c>
      <c r="H28" s="18">
        <f t="shared" si="2"/>
        <v>658</v>
      </c>
      <c r="I28" s="18">
        <f t="shared" si="3"/>
        <v>658</v>
      </c>
      <c r="J28" s="18">
        <f t="shared" si="4"/>
        <v>658</v>
      </c>
      <c r="K28" s="18">
        <f t="shared" si="5"/>
        <v>656</v>
      </c>
      <c r="L28" s="18">
        <f t="shared" si="11"/>
        <v>470</v>
      </c>
      <c r="M28" s="18">
        <f t="shared" si="6"/>
        <v>118</v>
      </c>
      <c r="N28" s="18">
        <f t="shared" si="7"/>
        <v>118</v>
      </c>
      <c r="O28" s="18">
        <f t="shared" si="8"/>
        <v>118</v>
      </c>
      <c r="P28" s="18">
        <f t="shared" si="9"/>
        <v>116</v>
      </c>
      <c r="Q28" s="18">
        <f t="shared" si="12"/>
        <v>2160</v>
      </c>
      <c r="R28" s="18">
        <f t="shared" si="13"/>
        <v>540</v>
      </c>
      <c r="S28" s="18">
        <f t="shared" si="14"/>
        <v>540</v>
      </c>
      <c r="T28" s="18">
        <f t="shared" si="15"/>
        <v>540</v>
      </c>
      <c r="U28" s="18">
        <f t="shared" si="16"/>
        <v>540</v>
      </c>
    </row>
    <row r="29" spans="1:21" x14ac:dyDescent="0.2">
      <c r="A29" s="52">
        <v>23</v>
      </c>
      <c r="B29" s="54" t="s">
        <v>23</v>
      </c>
      <c r="C29" s="71">
        <v>1276</v>
      </c>
      <c r="D29" s="71">
        <v>16998</v>
      </c>
      <c r="E29" s="71">
        <f t="shared" si="0"/>
        <v>6.9825982269891645E-2</v>
      </c>
      <c r="F29" s="71">
        <f t="shared" si="1"/>
        <v>0.93017401773010833</v>
      </c>
      <c r="G29" s="18">
        <v>2282</v>
      </c>
      <c r="H29" s="18">
        <f t="shared" si="2"/>
        <v>571</v>
      </c>
      <c r="I29" s="18">
        <f t="shared" si="3"/>
        <v>571</v>
      </c>
      <c r="J29" s="18">
        <f t="shared" si="4"/>
        <v>571</v>
      </c>
      <c r="K29" s="18">
        <f t="shared" si="5"/>
        <v>569</v>
      </c>
      <c r="L29" s="18">
        <f t="shared" si="11"/>
        <v>159</v>
      </c>
      <c r="M29" s="18">
        <f t="shared" si="6"/>
        <v>40</v>
      </c>
      <c r="N29" s="18">
        <f t="shared" si="7"/>
        <v>40</v>
      </c>
      <c r="O29" s="18">
        <f t="shared" si="8"/>
        <v>40</v>
      </c>
      <c r="P29" s="18">
        <f t="shared" si="9"/>
        <v>39</v>
      </c>
      <c r="Q29" s="18">
        <f t="shared" si="12"/>
        <v>2123</v>
      </c>
      <c r="R29" s="18">
        <f t="shared" si="13"/>
        <v>531</v>
      </c>
      <c r="S29" s="18">
        <f t="shared" si="14"/>
        <v>531</v>
      </c>
      <c r="T29" s="18">
        <f t="shared" si="15"/>
        <v>531</v>
      </c>
      <c r="U29" s="18">
        <f t="shared" si="16"/>
        <v>530</v>
      </c>
    </row>
    <row r="30" spans="1:21" x14ac:dyDescent="0.2">
      <c r="A30" s="52">
        <v>24</v>
      </c>
      <c r="B30" s="54" t="s">
        <v>24</v>
      </c>
      <c r="C30" s="71">
        <v>2328</v>
      </c>
      <c r="D30" s="71">
        <v>15723</v>
      </c>
      <c r="E30" s="71">
        <f t="shared" si="0"/>
        <v>0.12896792421472494</v>
      </c>
      <c r="F30" s="71">
        <f t="shared" si="1"/>
        <v>0.87103207578527508</v>
      </c>
      <c r="G30" s="18">
        <v>1645</v>
      </c>
      <c r="H30" s="18">
        <f t="shared" si="2"/>
        <v>411</v>
      </c>
      <c r="I30" s="18">
        <f t="shared" si="3"/>
        <v>411</v>
      </c>
      <c r="J30" s="18">
        <f t="shared" si="4"/>
        <v>411</v>
      </c>
      <c r="K30" s="18">
        <f t="shared" si="5"/>
        <v>412</v>
      </c>
      <c r="L30" s="18">
        <f t="shared" si="11"/>
        <v>212</v>
      </c>
      <c r="M30" s="18">
        <f t="shared" si="6"/>
        <v>53</v>
      </c>
      <c r="N30" s="18">
        <f t="shared" si="7"/>
        <v>53</v>
      </c>
      <c r="O30" s="18">
        <f t="shared" si="8"/>
        <v>53</v>
      </c>
      <c r="P30" s="18">
        <f t="shared" si="9"/>
        <v>53</v>
      </c>
      <c r="Q30" s="18">
        <f t="shared" si="12"/>
        <v>1433</v>
      </c>
      <c r="R30" s="18">
        <f t="shared" si="13"/>
        <v>358</v>
      </c>
      <c r="S30" s="18">
        <f t="shared" si="14"/>
        <v>358</v>
      </c>
      <c r="T30" s="18">
        <f t="shared" si="15"/>
        <v>358</v>
      </c>
      <c r="U30" s="18">
        <f t="shared" si="16"/>
        <v>359</v>
      </c>
    </row>
    <row r="31" spans="1:21" ht="30" x14ac:dyDescent="0.2">
      <c r="A31" s="52">
        <v>25</v>
      </c>
      <c r="B31" s="54" t="s">
        <v>68</v>
      </c>
      <c r="C31" s="71">
        <v>441457</v>
      </c>
      <c r="D31" s="71">
        <v>381037</v>
      </c>
      <c r="E31" s="71">
        <f t="shared" si="0"/>
        <v>0.53672975122006972</v>
      </c>
      <c r="F31" s="71">
        <f t="shared" si="1"/>
        <v>0.46327024877993028</v>
      </c>
      <c r="G31" s="18">
        <v>14702</v>
      </c>
      <c r="H31" s="18">
        <f t="shared" si="2"/>
        <v>3676</v>
      </c>
      <c r="I31" s="18">
        <f t="shared" si="3"/>
        <v>3676</v>
      </c>
      <c r="J31" s="18">
        <f t="shared" si="4"/>
        <v>3676</v>
      </c>
      <c r="K31" s="18">
        <f t="shared" si="5"/>
        <v>3674</v>
      </c>
      <c r="L31" s="18">
        <f t="shared" si="11"/>
        <v>7891</v>
      </c>
      <c r="M31" s="18">
        <f t="shared" si="6"/>
        <v>1973</v>
      </c>
      <c r="N31" s="18">
        <f t="shared" si="7"/>
        <v>1973</v>
      </c>
      <c r="O31" s="18">
        <f t="shared" si="8"/>
        <v>1973</v>
      </c>
      <c r="P31" s="18">
        <f t="shared" si="9"/>
        <v>1972</v>
      </c>
      <c r="Q31" s="18">
        <f t="shared" si="12"/>
        <v>6811</v>
      </c>
      <c r="R31" s="18">
        <f t="shared" si="13"/>
        <v>1703</v>
      </c>
      <c r="S31" s="18">
        <f t="shared" si="14"/>
        <v>1703</v>
      </c>
      <c r="T31" s="18">
        <f t="shared" si="15"/>
        <v>1703</v>
      </c>
      <c r="U31" s="18">
        <f t="shared" si="16"/>
        <v>1702</v>
      </c>
    </row>
    <row r="32" spans="1:21" ht="30" x14ac:dyDescent="0.2">
      <c r="A32" s="52">
        <v>26</v>
      </c>
      <c r="B32" s="54" t="s">
        <v>69</v>
      </c>
      <c r="C32" s="71">
        <v>441457</v>
      </c>
      <c r="D32" s="71">
        <v>381037</v>
      </c>
      <c r="E32" s="71">
        <f t="shared" si="0"/>
        <v>0.53672975122006972</v>
      </c>
      <c r="F32" s="71">
        <f t="shared" si="1"/>
        <v>0.46327024877993028</v>
      </c>
      <c r="G32" s="18">
        <v>7079</v>
      </c>
      <c r="H32" s="18">
        <f t="shared" si="2"/>
        <v>1770</v>
      </c>
      <c r="I32" s="18">
        <f t="shared" si="3"/>
        <v>1770</v>
      </c>
      <c r="J32" s="18">
        <f t="shared" si="4"/>
        <v>1770</v>
      </c>
      <c r="K32" s="18">
        <f t="shared" si="5"/>
        <v>1769</v>
      </c>
      <c r="L32" s="18">
        <f t="shared" si="11"/>
        <v>3800</v>
      </c>
      <c r="M32" s="18">
        <f t="shared" si="6"/>
        <v>950</v>
      </c>
      <c r="N32" s="18">
        <f t="shared" si="7"/>
        <v>950</v>
      </c>
      <c r="O32" s="18">
        <f t="shared" si="8"/>
        <v>950</v>
      </c>
      <c r="P32" s="18">
        <f t="shared" si="9"/>
        <v>950</v>
      </c>
      <c r="Q32" s="18">
        <f t="shared" si="12"/>
        <v>3279</v>
      </c>
      <c r="R32" s="18">
        <f t="shared" si="13"/>
        <v>820</v>
      </c>
      <c r="S32" s="18">
        <f t="shared" si="14"/>
        <v>820</v>
      </c>
      <c r="T32" s="18">
        <f t="shared" si="15"/>
        <v>820</v>
      </c>
      <c r="U32" s="18">
        <f t="shared" si="16"/>
        <v>819</v>
      </c>
    </row>
    <row r="33" spans="1:21" ht="30" x14ac:dyDescent="0.2">
      <c r="A33" s="52">
        <v>27</v>
      </c>
      <c r="B33" s="54" t="s">
        <v>25</v>
      </c>
      <c r="C33" s="71">
        <v>441457</v>
      </c>
      <c r="D33" s="71">
        <v>381037</v>
      </c>
      <c r="E33" s="71">
        <f t="shared" si="0"/>
        <v>0.53672975122006972</v>
      </c>
      <c r="F33" s="71">
        <f t="shared" si="1"/>
        <v>0.46327024877993028</v>
      </c>
      <c r="G33" s="18">
        <v>3406</v>
      </c>
      <c r="H33" s="18">
        <f t="shared" si="2"/>
        <v>852</v>
      </c>
      <c r="I33" s="18">
        <f t="shared" si="3"/>
        <v>852</v>
      </c>
      <c r="J33" s="18">
        <f t="shared" si="4"/>
        <v>852</v>
      </c>
      <c r="K33" s="18">
        <f t="shared" si="5"/>
        <v>850</v>
      </c>
      <c r="L33" s="18">
        <f t="shared" si="11"/>
        <v>1828</v>
      </c>
      <c r="M33" s="18">
        <f t="shared" si="6"/>
        <v>457</v>
      </c>
      <c r="N33" s="18">
        <f t="shared" si="7"/>
        <v>457</v>
      </c>
      <c r="O33" s="18">
        <f t="shared" si="8"/>
        <v>457</v>
      </c>
      <c r="P33" s="18">
        <f t="shared" si="9"/>
        <v>457</v>
      </c>
      <c r="Q33" s="18">
        <f t="shared" si="12"/>
        <v>1578</v>
      </c>
      <c r="R33" s="18">
        <f t="shared" si="13"/>
        <v>395</v>
      </c>
      <c r="S33" s="18">
        <f t="shared" si="14"/>
        <v>395</v>
      </c>
      <c r="T33" s="18">
        <f t="shared" si="15"/>
        <v>395</v>
      </c>
      <c r="U33" s="18">
        <f t="shared" si="16"/>
        <v>393</v>
      </c>
    </row>
    <row r="34" spans="1:21" ht="30" x14ac:dyDescent="0.2">
      <c r="A34" s="52">
        <v>28</v>
      </c>
      <c r="B34" s="54" t="s">
        <v>70</v>
      </c>
      <c r="C34" s="71">
        <v>441457</v>
      </c>
      <c r="D34" s="71">
        <v>381037</v>
      </c>
      <c r="E34" s="71">
        <f t="shared" si="0"/>
        <v>0.53672975122006972</v>
      </c>
      <c r="F34" s="71">
        <f t="shared" si="1"/>
        <v>0.46327024877993028</v>
      </c>
      <c r="G34" s="18">
        <v>6821</v>
      </c>
      <c r="H34" s="18">
        <f t="shared" si="2"/>
        <v>1705</v>
      </c>
      <c r="I34" s="18">
        <f t="shared" si="3"/>
        <v>1705</v>
      </c>
      <c r="J34" s="18">
        <f t="shared" si="4"/>
        <v>1705</v>
      </c>
      <c r="K34" s="18">
        <f t="shared" si="5"/>
        <v>1706</v>
      </c>
      <c r="L34" s="18">
        <f t="shared" si="11"/>
        <v>3661</v>
      </c>
      <c r="M34" s="18">
        <f t="shared" si="6"/>
        <v>915</v>
      </c>
      <c r="N34" s="18">
        <f t="shared" si="7"/>
        <v>915</v>
      </c>
      <c r="O34" s="18">
        <f t="shared" si="8"/>
        <v>915</v>
      </c>
      <c r="P34" s="18">
        <f t="shared" si="9"/>
        <v>916</v>
      </c>
      <c r="Q34" s="18">
        <f t="shared" si="12"/>
        <v>3160</v>
      </c>
      <c r="R34" s="18">
        <f t="shared" si="13"/>
        <v>790</v>
      </c>
      <c r="S34" s="18">
        <f t="shared" si="14"/>
        <v>790</v>
      </c>
      <c r="T34" s="18">
        <f t="shared" si="15"/>
        <v>790</v>
      </c>
      <c r="U34" s="18">
        <f t="shared" si="16"/>
        <v>790</v>
      </c>
    </row>
    <row r="35" spans="1:21" ht="30" x14ac:dyDescent="0.2">
      <c r="A35" s="52">
        <v>29</v>
      </c>
      <c r="B35" s="54" t="s">
        <v>71</v>
      </c>
      <c r="C35" s="71">
        <v>441457</v>
      </c>
      <c r="D35" s="71">
        <v>381037</v>
      </c>
      <c r="E35" s="71">
        <f t="shared" si="0"/>
        <v>0.53672975122006972</v>
      </c>
      <c r="F35" s="71">
        <f t="shared" si="1"/>
        <v>0.46327024877993028</v>
      </c>
      <c r="G35" s="18">
        <v>5393</v>
      </c>
      <c r="H35" s="18">
        <f t="shared" si="2"/>
        <v>1348</v>
      </c>
      <c r="I35" s="18">
        <f t="shared" si="3"/>
        <v>1348</v>
      </c>
      <c r="J35" s="18">
        <f t="shared" si="4"/>
        <v>1348</v>
      </c>
      <c r="K35" s="18">
        <f t="shared" si="5"/>
        <v>1349</v>
      </c>
      <c r="L35" s="18">
        <f t="shared" si="11"/>
        <v>2895</v>
      </c>
      <c r="M35" s="18">
        <f t="shared" si="6"/>
        <v>724</v>
      </c>
      <c r="N35" s="18">
        <f t="shared" si="7"/>
        <v>724</v>
      </c>
      <c r="O35" s="18">
        <f t="shared" si="8"/>
        <v>724</v>
      </c>
      <c r="P35" s="18">
        <f t="shared" si="9"/>
        <v>723</v>
      </c>
      <c r="Q35" s="18">
        <f t="shared" si="12"/>
        <v>2498</v>
      </c>
      <c r="R35" s="18">
        <f t="shared" si="13"/>
        <v>624</v>
      </c>
      <c r="S35" s="18">
        <f t="shared" si="14"/>
        <v>624</v>
      </c>
      <c r="T35" s="18">
        <f t="shared" si="15"/>
        <v>624</v>
      </c>
      <c r="U35" s="18">
        <f t="shared" si="16"/>
        <v>626</v>
      </c>
    </row>
    <row r="36" spans="1:21" ht="45" x14ac:dyDescent="0.2">
      <c r="A36" s="52">
        <v>30</v>
      </c>
      <c r="B36" s="54" t="s">
        <v>26</v>
      </c>
      <c r="C36" s="71">
        <v>441457</v>
      </c>
      <c r="D36" s="71">
        <v>381037</v>
      </c>
      <c r="E36" s="71">
        <f t="shared" si="0"/>
        <v>0.53672975122006972</v>
      </c>
      <c r="F36" s="71">
        <f t="shared" si="1"/>
        <v>0.46327024877993028</v>
      </c>
      <c r="G36" s="18">
        <v>3200</v>
      </c>
      <c r="H36" s="18">
        <f t="shared" si="2"/>
        <v>800</v>
      </c>
      <c r="I36" s="18">
        <f t="shared" si="3"/>
        <v>800</v>
      </c>
      <c r="J36" s="18">
        <f t="shared" si="4"/>
        <v>800</v>
      </c>
      <c r="K36" s="18">
        <f t="shared" si="5"/>
        <v>800</v>
      </c>
      <c r="L36" s="18">
        <f t="shared" si="11"/>
        <v>1718</v>
      </c>
      <c r="M36" s="18">
        <f t="shared" si="6"/>
        <v>430</v>
      </c>
      <c r="N36" s="18">
        <f t="shared" si="7"/>
        <v>430</v>
      </c>
      <c r="O36" s="18">
        <f t="shared" si="8"/>
        <v>430</v>
      </c>
      <c r="P36" s="18">
        <f t="shared" si="9"/>
        <v>428</v>
      </c>
      <c r="Q36" s="18">
        <f t="shared" si="12"/>
        <v>1482</v>
      </c>
      <c r="R36" s="18">
        <f t="shared" si="13"/>
        <v>370</v>
      </c>
      <c r="S36" s="18">
        <f t="shared" si="14"/>
        <v>370</v>
      </c>
      <c r="T36" s="18">
        <f t="shared" si="15"/>
        <v>370</v>
      </c>
      <c r="U36" s="18">
        <f t="shared" si="16"/>
        <v>372</v>
      </c>
    </row>
    <row r="37" spans="1:21" ht="30" x14ac:dyDescent="0.2">
      <c r="A37" s="52">
        <v>31</v>
      </c>
      <c r="B37" s="54" t="s">
        <v>27</v>
      </c>
      <c r="C37" s="71">
        <v>441457</v>
      </c>
      <c r="D37" s="71">
        <v>381037</v>
      </c>
      <c r="E37" s="71">
        <f t="shared" si="0"/>
        <v>0.53672975122006972</v>
      </c>
      <c r="F37" s="71">
        <f t="shared" si="1"/>
        <v>0.46327024877993028</v>
      </c>
      <c r="G37" s="18">
        <v>684</v>
      </c>
      <c r="H37" s="18">
        <f t="shared" si="2"/>
        <v>171</v>
      </c>
      <c r="I37" s="18">
        <f t="shared" si="3"/>
        <v>171</v>
      </c>
      <c r="J37" s="18">
        <f t="shared" si="4"/>
        <v>171</v>
      </c>
      <c r="K37" s="18">
        <f t="shared" si="5"/>
        <v>171</v>
      </c>
      <c r="L37" s="18">
        <f t="shared" si="11"/>
        <v>367</v>
      </c>
      <c r="M37" s="18">
        <f t="shared" si="6"/>
        <v>92</v>
      </c>
      <c r="N37" s="18">
        <f t="shared" si="7"/>
        <v>92</v>
      </c>
      <c r="O37" s="18">
        <f t="shared" si="8"/>
        <v>92</v>
      </c>
      <c r="P37" s="18">
        <f t="shared" si="9"/>
        <v>91</v>
      </c>
      <c r="Q37" s="18">
        <f t="shared" si="12"/>
        <v>317</v>
      </c>
      <c r="R37" s="18">
        <f t="shared" si="13"/>
        <v>79</v>
      </c>
      <c r="S37" s="18">
        <f t="shared" si="14"/>
        <v>79</v>
      </c>
      <c r="T37" s="18">
        <f t="shared" si="15"/>
        <v>79</v>
      </c>
      <c r="U37" s="18">
        <f t="shared" si="16"/>
        <v>80</v>
      </c>
    </row>
    <row r="38" spans="1:21" x14ac:dyDescent="0.2">
      <c r="A38" s="52">
        <v>32</v>
      </c>
      <c r="B38" s="54" t="s">
        <v>28</v>
      </c>
      <c r="C38" s="71">
        <v>441457</v>
      </c>
      <c r="D38" s="71">
        <v>381037</v>
      </c>
      <c r="E38" s="71">
        <f t="shared" si="0"/>
        <v>0.53672975122006972</v>
      </c>
      <c r="F38" s="71">
        <f t="shared" si="1"/>
        <v>0.46327024877993028</v>
      </c>
      <c r="G38" s="18">
        <v>0</v>
      </c>
      <c r="H38" s="18"/>
      <c r="I38" s="18"/>
      <c r="J38" s="18"/>
      <c r="K38" s="18"/>
      <c r="L38" s="18">
        <f t="shared" si="11"/>
        <v>0</v>
      </c>
      <c r="M38" s="18"/>
      <c r="N38" s="18"/>
      <c r="O38" s="18"/>
      <c r="P38" s="18"/>
      <c r="Q38" s="18">
        <f t="shared" si="12"/>
        <v>0</v>
      </c>
      <c r="R38" s="18">
        <f t="shared" si="13"/>
        <v>0</v>
      </c>
      <c r="S38" s="18">
        <f t="shared" si="14"/>
        <v>0</v>
      </c>
      <c r="T38" s="18">
        <f t="shared" si="15"/>
        <v>0</v>
      </c>
      <c r="U38" s="18">
        <f t="shared" si="16"/>
        <v>0</v>
      </c>
    </row>
    <row r="39" spans="1:21" ht="30" x14ac:dyDescent="0.2">
      <c r="A39" s="52">
        <v>33</v>
      </c>
      <c r="B39" s="54" t="s">
        <v>72</v>
      </c>
      <c r="C39" s="71">
        <v>441457</v>
      </c>
      <c r="D39" s="71">
        <v>381037</v>
      </c>
      <c r="E39" s="71">
        <f t="shared" ref="E39:E70" si="17">C39/(C39+D39)</f>
        <v>0.53672975122006972</v>
      </c>
      <c r="F39" s="71">
        <f t="shared" ref="F39:F70" si="18">1-E39</f>
        <v>0.46327024877993028</v>
      </c>
      <c r="G39" s="18">
        <v>6477</v>
      </c>
      <c r="H39" s="18">
        <f>ROUND(G39/4,0)</f>
        <v>1619</v>
      </c>
      <c r="I39" s="18">
        <f>H39</f>
        <v>1619</v>
      </c>
      <c r="J39" s="18">
        <f>H39</f>
        <v>1619</v>
      </c>
      <c r="K39" s="18">
        <f>G39-H39-I39-J39</f>
        <v>1620</v>
      </c>
      <c r="L39" s="18">
        <f t="shared" si="11"/>
        <v>3476</v>
      </c>
      <c r="M39" s="18">
        <f>ROUND(L39/4,0)</f>
        <v>869</v>
      </c>
      <c r="N39" s="18">
        <f>M39</f>
        <v>869</v>
      </c>
      <c r="O39" s="18">
        <f>M39</f>
        <v>869</v>
      </c>
      <c r="P39" s="18">
        <f>L39-M39-N39-O39</f>
        <v>869</v>
      </c>
      <c r="Q39" s="18">
        <f t="shared" si="12"/>
        <v>3001</v>
      </c>
      <c r="R39" s="18">
        <f t="shared" si="13"/>
        <v>750</v>
      </c>
      <c r="S39" s="18">
        <f t="shared" si="14"/>
        <v>750</v>
      </c>
      <c r="T39" s="18">
        <f t="shared" si="15"/>
        <v>750</v>
      </c>
      <c r="U39" s="18">
        <f t="shared" si="16"/>
        <v>751</v>
      </c>
    </row>
    <row r="40" spans="1:21" x14ac:dyDescent="0.2">
      <c r="A40" s="52">
        <v>34</v>
      </c>
      <c r="B40" s="54" t="s">
        <v>29</v>
      </c>
      <c r="C40" s="71">
        <v>441457</v>
      </c>
      <c r="D40" s="71">
        <v>381037</v>
      </c>
      <c r="E40" s="71">
        <f t="shared" si="17"/>
        <v>0.53672975122006972</v>
      </c>
      <c r="F40" s="71">
        <f t="shared" si="18"/>
        <v>0.46327024877993028</v>
      </c>
      <c r="G40" s="18">
        <v>0</v>
      </c>
      <c r="H40" s="18">
        <f>ROUND(G40/4,0)</f>
        <v>0</v>
      </c>
      <c r="I40" s="18">
        <f>H40</f>
        <v>0</v>
      </c>
      <c r="J40" s="18">
        <f>H40</f>
        <v>0</v>
      </c>
      <c r="K40" s="18">
        <f>G40-H40-I40-J40</f>
        <v>0</v>
      </c>
      <c r="L40" s="18">
        <f t="shared" si="11"/>
        <v>0</v>
      </c>
      <c r="M40" s="18">
        <f>ROUND(L40/4,0)</f>
        <v>0</v>
      </c>
      <c r="N40" s="18">
        <f>M40</f>
        <v>0</v>
      </c>
      <c r="O40" s="18">
        <f>M40</f>
        <v>0</v>
      </c>
      <c r="P40" s="18">
        <f>L40-M40-N40-O40</f>
        <v>0</v>
      </c>
      <c r="Q40" s="18">
        <f t="shared" si="12"/>
        <v>0</v>
      </c>
      <c r="R40" s="18">
        <f t="shared" si="13"/>
        <v>0</v>
      </c>
      <c r="S40" s="18">
        <f t="shared" si="14"/>
        <v>0</v>
      </c>
      <c r="T40" s="18">
        <f t="shared" si="15"/>
        <v>0</v>
      </c>
      <c r="U40" s="18">
        <f t="shared" si="16"/>
        <v>0</v>
      </c>
    </row>
    <row r="41" spans="1:21" ht="30" x14ac:dyDescent="0.2">
      <c r="A41" s="52">
        <v>35</v>
      </c>
      <c r="B41" s="54" t="s">
        <v>30</v>
      </c>
      <c r="C41" s="71">
        <v>441457</v>
      </c>
      <c r="D41" s="71">
        <v>381037</v>
      </c>
      <c r="E41" s="71">
        <f t="shared" si="17"/>
        <v>0.53672975122006972</v>
      </c>
      <c r="F41" s="71">
        <f t="shared" si="18"/>
        <v>0.46327024877993028</v>
      </c>
      <c r="G41" s="18">
        <v>195</v>
      </c>
      <c r="H41" s="18"/>
      <c r="I41" s="18"/>
      <c r="J41" s="18"/>
      <c r="K41" s="18"/>
      <c r="L41" s="18">
        <f t="shared" si="11"/>
        <v>105</v>
      </c>
      <c r="M41" s="18"/>
      <c r="N41" s="18"/>
      <c r="O41" s="18"/>
      <c r="P41" s="18"/>
      <c r="Q41" s="18">
        <f t="shared" si="12"/>
        <v>0</v>
      </c>
      <c r="R41" s="18">
        <f t="shared" si="13"/>
        <v>0</v>
      </c>
      <c r="S41" s="18">
        <f t="shared" si="14"/>
        <v>0</v>
      </c>
      <c r="T41" s="18">
        <f t="shared" si="15"/>
        <v>0</v>
      </c>
      <c r="U41" s="18">
        <f t="shared" si="16"/>
        <v>0</v>
      </c>
    </row>
    <row r="42" spans="1:21" ht="30" x14ac:dyDescent="0.2">
      <c r="A42" s="52">
        <v>36</v>
      </c>
      <c r="B42" s="54" t="s">
        <v>73</v>
      </c>
      <c r="C42" s="71">
        <v>441457</v>
      </c>
      <c r="D42" s="71">
        <v>381037</v>
      </c>
      <c r="E42" s="71">
        <f t="shared" si="17"/>
        <v>0.53672975122006972</v>
      </c>
      <c r="F42" s="71">
        <f t="shared" si="18"/>
        <v>0.46327024877993028</v>
      </c>
      <c r="G42" s="18">
        <v>10018</v>
      </c>
      <c r="H42" s="18">
        <f>ROUND(G42/4,0)</f>
        <v>2505</v>
      </c>
      <c r="I42" s="18">
        <f>H42</f>
        <v>2505</v>
      </c>
      <c r="J42" s="18">
        <f>H42</f>
        <v>2505</v>
      </c>
      <c r="K42" s="18">
        <f>G42-H42-I42-J42</f>
        <v>2503</v>
      </c>
      <c r="L42" s="18">
        <f t="shared" si="11"/>
        <v>5377</v>
      </c>
      <c r="M42" s="18">
        <f>ROUND(L42/4,0)</f>
        <v>1344</v>
      </c>
      <c r="N42" s="18">
        <f>M42</f>
        <v>1344</v>
      </c>
      <c r="O42" s="18">
        <f>M42</f>
        <v>1344</v>
      </c>
      <c r="P42" s="18">
        <f>L42-M42-N42-O42</f>
        <v>1345</v>
      </c>
      <c r="Q42" s="18">
        <f t="shared" si="12"/>
        <v>4641</v>
      </c>
      <c r="R42" s="18">
        <f t="shared" si="13"/>
        <v>1161</v>
      </c>
      <c r="S42" s="18">
        <f t="shared" si="14"/>
        <v>1161</v>
      </c>
      <c r="T42" s="18">
        <f t="shared" si="15"/>
        <v>1161</v>
      </c>
      <c r="U42" s="18">
        <f t="shared" si="16"/>
        <v>1158</v>
      </c>
    </row>
    <row r="43" spans="1:21" x14ac:dyDescent="0.2">
      <c r="A43" s="52">
        <v>37</v>
      </c>
      <c r="B43" s="54" t="s">
        <v>31</v>
      </c>
      <c r="C43" s="71">
        <v>20296</v>
      </c>
      <c r="D43" s="71">
        <v>7088</v>
      </c>
      <c r="E43" s="71">
        <f t="shared" si="17"/>
        <v>0.74116272275781481</v>
      </c>
      <c r="F43" s="71">
        <f t="shared" si="18"/>
        <v>0.25883727724218519</v>
      </c>
      <c r="G43" s="18">
        <v>12974</v>
      </c>
      <c r="H43" s="18">
        <f>ROUND(G43/4,0)</f>
        <v>3244</v>
      </c>
      <c r="I43" s="18">
        <f>H43</f>
        <v>3244</v>
      </c>
      <c r="J43" s="18">
        <f>H43</f>
        <v>3244</v>
      </c>
      <c r="K43" s="18">
        <f>G43-H43-I43-J43</f>
        <v>3242</v>
      </c>
      <c r="L43" s="18">
        <f t="shared" si="11"/>
        <v>9616</v>
      </c>
      <c r="M43" s="18">
        <f>ROUND(L43/4,0)</f>
        <v>2404</v>
      </c>
      <c r="N43" s="18">
        <f>M43</f>
        <v>2404</v>
      </c>
      <c r="O43" s="18">
        <f>M43</f>
        <v>2404</v>
      </c>
      <c r="P43" s="18">
        <f>L43-M43-N43-O43</f>
        <v>2404</v>
      </c>
      <c r="Q43" s="18">
        <f t="shared" si="12"/>
        <v>3358</v>
      </c>
      <c r="R43" s="18">
        <f t="shared" si="13"/>
        <v>840</v>
      </c>
      <c r="S43" s="18">
        <f t="shared" si="14"/>
        <v>840</v>
      </c>
      <c r="T43" s="18">
        <f t="shared" si="15"/>
        <v>840</v>
      </c>
      <c r="U43" s="18">
        <f t="shared" si="16"/>
        <v>838</v>
      </c>
    </row>
    <row r="44" spans="1:21" ht="15.75" x14ac:dyDescent="0.25">
      <c r="A44" s="52">
        <v>38</v>
      </c>
      <c r="B44" s="54" t="s">
        <v>32</v>
      </c>
      <c r="C44" s="72">
        <v>60194</v>
      </c>
      <c r="D44" s="71">
        <v>10332</v>
      </c>
      <c r="E44" s="71">
        <f t="shared" si="17"/>
        <v>0.85350083657091003</v>
      </c>
      <c r="F44" s="71">
        <f t="shared" si="18"/>
        <v>0.14649916342908997</v>
      </c>
      <c r="G44" s="18">
        <v>0</v>
      </c>
      <c r="H44" s="18"/>
      <c r="I44" s="18"/>
      <c r="J44" s="18"/>
      <c r="K44" s="18"/>
      <c r="L44" s="18">
        <f t="shared" si="11"/>
        <v>0</v>
      </c>
      <c r="M44" s="18"/>
      <c r="N44" s="18"/>
      <c r="O44" s="18"/>
      <c r="P44" s="18"/>
      <c r="Q44" s="18">
        <f t="shared" si="12"/>
        <v>0</v>
      </c>
      <c r="R44" s="18">
        <f t="shared" si="13"/>
        <v>0</v>
      </c>
      <c r="S44" s="18">
        <f t="shared" si="14"/>
        <v>0</v>
      </c>
      <c r="T44" s="18">
        <f t="shared" si="15"/>
        <v>0</v>
      </c>
      <c r="U44" s="18">
        <f t="shared" si="16"/>
        <v>0</v>
      </c>
    </row>
    <row r="45" spans="1:21" ht="15.75" x14ac:dyDescent="0.25">
      <c r="A45" s="52">
        <v>39</v>
      </c>
      <c r="B45" s="54" t="s">
        <v>33</v>
      </c>
      <c r="C45" s="72">
        <v>94360</v>
      </c>
      <c r="D45" s="71">
        <v>17577</v>
      </c>
      <c r="E45" s="71">
        <f t="shared" si="17"/>
        <v>0.84297417297229693</v>
      </c>
      <c r="F45" s="71">
        <f t="shared" si="18"/>
        <v>0.15702582702770307</v>
      </c>
      <c r="G45" s="18">
        <v>0</v>
      </c>
      <c r="H45" s="18"/>
      <c r="I45" s="18"/>
      <c r="J45" s="18"/>
      <c r="K45" s="18"/>
      <c r="L45" s="18">
        <f t="shared" si="11"/>
        <v>0</v>
      </c>
      <c r="M45" s="18"/>
      <c r="N45" s="18"/>
      <c r="O45" s="18"/>
      <c r="P45" s="18"/>
      <c r="Q45" s="18">
        <f t="shared" si="12"/>
        <v>0</v>
      </c>
      <c r="R45" s="18">
        <f t="shared" si="13"/>
        <v>0</v>
      </c>
      <c r="S45" s="18">
        <f t="shared" si="14"/>
        <v>0</v>
      </c>
      <c r="T45" s="18">
        <f t="shared" si="15"/>
        <v>0</v>
      </c>
      <c r="U45" s="18">
        <f t="shared" si="16"/>
        <v>0</v>
      </c>
    </row>
    <row r="46" spans="1:21" ht="15.75" x14ac:dyDescent="0.25">
      <c r="A46" s="52">
        <v>40</v>
      </c>
      <c r="B46" s="54" t="s">
        <v>34</v>
      </c>
      <c r="C46" s="72">
        <v>92101</v>
      </c>
      <c r="D46" s="71">
        <v>20950</v>
      </c>
      <c r="E46" s="71">
        <f t="shared" si="17"/>
        <v>0.81468540747096441</v>
      </c>
      <c r="F46" s="71">
        <f t="shared" si="18"/>
        <v>0.18531459252903559</v>
      </c>
      <c r="G46" s="18">
        <v>0</v>
      </c>
      <c r="H46" s="18"/>
      <c r="I46" s="18"/>
      <c r="J46" s="18"/>
      <c r="K46" s="18"/>
      <c r="L46" s="18">
        <f t="shared" si="11"/>
        <v>0</v>
      </c>
      <c r="M46" s="18"/>
      <c r="N46" s="18"/>
      <c r="O46" s="18"/>
      <c r="P46" s="18"/>
      <c r="Q46" s="18">
        <f t="shared" si="12"/>
        <v>0</v>
      </c>
      <c r="R46" s="18">
        <f t="shared" si="13"/>
        <v>0</v>
      </c>
      <c r="S46" s="18">
        <f t="shared" si="14"/>
        <v>0</v>
      </c>
      <c r="T46" s="18">
        <f t="shared" si="15"/>
        <v>0</v>
      </c>
      <c r="U46" s="18">
        <f t="shared" si="16"/>
        <v>0</v>
      </c>
    </row>
    <row r="47" spans="1:21" ht="30" x14ac:dyDescent="0.2">
      <c r="A47" s="52">
        <v>41</v>
      </c>
      <c r="B47" s="54" t="s">
        <v>35</v>
      </c>
      <c r="C47" s="71">
        <v>441457</v>
      </c>
      <c r="D47" s="71">
        <v>381037</v>
      </c>
      <c r="E47" s="71">
        <f t="shared" si="17"/>
        <v>0.53672975122006972</v>
      </c>
      <c r="F47" s="71">
        <f t="shared" si="18"/>
        <v>0.46327024877993028</v>
      </c>
      <c r="G47" s="18">
        <v>0</v>
      </c>
      <c r="H47" s="18"/>
      <c r="I47" s="18"/>
      <c r="J47" s="18"/>
      <c r="K47" s="18"/>
      <c r="L47" s="18">
        <f t="shared" si="11"/>
        <v>0</v>
      </c>
      <c r="M47" s="18"/>
      <c r="N47" s="18"/>
      <c r="O47" s="18"/>
      <c r="P47" s="18"/>
      <c r="Q47" s="18">
        <f t="shared" si="12"/>
        <v>0</v>
      </c>
      <c r="R47" s="18">
        <f t="shared" si="13"/>
        <v>0</v>
      </c>
      <c r="S47" s="18">
        <f t="shared" si="14"/>
        <v>0</v>
      </c>
      <c r="T47" s="18">
        <f t="shared" si="15"/>
        <v>0</v>
      </c>
      <c r="U47" s="18">
        <f t="shared" si="16"/>
        <v>0</v>
      </c>
    </row>
    <row r="48" spans="1:21" ht="30" x14ac:dyDescent="0.2">
      <c r="A48" s="52">
        <v>42</v>
      </c>
      <c r="B48" s="54" t="s">
        <v>36</v>
      </c>
      <c r="C48" s="71">
        <v>441457</v>
      </c>
      <c r="D48" s="71">
        <v>381037</v>
      </c>
      <c r="E48" s="71">
        <f t="shared" si="17"/>
        <v>0.53672975122006972</v>
      </c>
      <c r="F48" s="71">
        <f t="shared" si="18"/>
        <v>0.46327024877993028</v>
      </c>
      <c r="G48" s="18">
        <v>0</v>
      </c>
      <c r="H48" s="18"/>
      <c r="I48" s="18"/>
      <c r="J48" s="18"/>
      <c r="K48" s="18"/>
      <c r="L48" s="18">
        <f t="shared" si="11"/>
        <v>0</v>
      </c>
      <c r="M48" s="18"/>
      <c r="N48" s="18"/>
      <c r="O48" s="18"/>
      <c r="P48" s="18"/>
      <c r="Q48" s="18">
        <f t="shared" si="12"/>
        <v>0</v>
      </c>
      <c r="R48" s="18">
        <f t="shared" si="13"/>
        <v>0</v>
      </c>
      <c r="S48" s="18">
        <f t="shared" si="14"/>
        <v>0</v>
      </c>
      <c r="T48" s="18">
        <f t="shared" si="15"/>
        <v>0</v>
      </c>
      <c r="U48" s="18">
        <f t="shared" si="16"/>
        <v>0</v>
      </c>
    </row>
    <row r="49" spans="1:21" ht="15.75" x14ac:dyDescent="0.25">
      <c r="A49" s="52">
        <v>43</v>
      </c>
      <c r="B49" s="54" t="s">
        <v>37</v>
      </c>
      <c r="C49" s="72">
        <v>6169</v>
      </c>
      <c r="D49" s="71">
        <v>8051</v>
      </c>
      <c r="E49" s="71">
        <f t="shared" si="17"/>
        <v>0.43382559774964841</v>
      </c>
      <c r="F49" s="71">
        <f t="shared" si="18"/>
        <v>0.56617440225035165</v>
      </c>
      <c r="G49" s="18">
        <v>974</v>
      </c>
      <c r="H49" s="18">
        <f>ROUND(G49/4,0)</f>
        <v>244</v>
      </c>
      <c r="I49" s="18">
        <f>H49</f>
        <v>244</v>
      </c>
      <c r="J49" s="18">
        <f>H49</f>
        <v>244</v>
      </c>
      <c r="K49" s="18">
        <f>G49-H49-I49-J49</f>
        <v>242</v>
      </c>
      <c r="L49" s="18">
        <f t="shared" si="11"/>
        <v>423</v>
      </c>
      <c r="M49" s="18">
        <f>ROUND(L49/4,0)</f>
        <v>106</v>
      </c>
      <c r="N49" s="18">
        <f>M49</f>
        <v>106</v>
      </c>
      <c r="O49" s="18">
        <f>M49</f>
        <v>106</v>
      </c>
      <c r="P49" s="18">
        <f>L49-M49-N49-O49</f>
        <v>105</v>
      </c>
      <c r="Q49" s="18">
        <f t="shared" si="12"/>
        <v>551</v>
      </c>
      <c r="R49" s="18">
        <f t="shared" si="13"/>
        <v>138</v>
      </c>
      <c r="S49" s="18">
        <f t="shared" si="14"/>
        <v>138</v>
      </c>
      <c r="T49" s="18">
        <f t="shared" si="15"/>
        <v>138</v>
      </c>
      <c r="U49" s="18">
        <f t="shared" si="16"/>
        <v>137</v>
      </c>
    </row>
    <row r="50" spans="1:21" ht="30.75" x14ac:dyDescent="0.25">
      <c r="A50" s="52">
        <v>44</v>
      </c>
      <c r="B50" s="54" t="s">
        <v>38</v>
      </c>
      <c r="C50" s="72">
        <v>23717</v>
      </c>
      <c r="D50" s="72">
        <v>30057</v>
      </c>
      <c r="E50" s="71">
        <f t="shared" si="17"/>
        <v>0.44104957786290772</v>
      </c>
      <c r="F50" s="71">
        <f t="shared" si="18"/>
        <v>0.55895042213709223</v>
      </c>
      <c r="G50" s="18">
        <v>8792</v>
      </c>
      <c r="H50" s="18">
        <f>ROUND(G50/4,0)</f>
        <v>2198</v>
      </c>
      <c r="I50" s="18">
        <f>H50</f>
        <v>2198</v>
      </c>
      <c r="J50" s="18">
        <f>H50</f>
        <v>2198</v>
      </c>
      <c r="K50" s="18">
        <f>G50-H50-I50-J50</f>
        <v>2198</v>
      </c>
      <c r="L50" s="18">
        <f t="shared" si="11"/>
        <v>3878</v>
      </c>
      <c r="M50" s="18">
        <f>ROUND(L50/4,0)</f>
        <v>970</v>
      </c>
      <c r="N50" s="18">
        <f>M50</f>
        <v>970</v>
      </c>
      <c r="O50" s="18">
        <f>M50</f>
        <v>970</v>
      </c>
      <c r="P50" s="18">
        <f>L50-M50-N50-O50</f>
        <v>968</v>
      </c>
      <c r="Q50" s="18">
        <f t="shared" si="12"/>
        <v>4914</v>
      </c>
      <c r="R50" s="18">
        <f t="shared" si="13"/>
        <v>1228</v>
      </c>
      <c r="S50" s="18">
        <f t="shared" si="14"/>
        <v>1228</v>
      </c>
      <c r="T50" s="18">
        <f t="shared" si="15"/>
        <v>1228</v>
      </c>
      <c r="U50" s="18">
        <f t="shared" si="16"/>
        <v>1230</v>
      </c>
    </row>
    <row r="51" spans="1:21" ht="15.75" x14ac:dyDescent="0.25">
      <c r="A51" s="52">
        <v>45</v>
      </c>
      <c r="B51" s="54" t="s">
        <v>74</v>
      </c>
      <c r="C51" s="72">
        <v>23717</v>
      </c>
      <c r="D51" s="72">
        <v>30057</v>
      </c>
      <c r="E51" s="71">
        <f t="shared" si="17"/>
        <v>0.44104957786290772</v>
      </c>
      <c r="F51" s="71">
        <f t="shared" si="18"/>
        <v>0.55895042213709223</v>
      </c>
      <c r="G51" s="18">
        <v>0</v>
      </c>
      <c r="H51" s="18"/>
      <c r="I51" s="18"/>
      <c r="J51" s="18"/>
      <c r="K51" s="18"/>
      <c r="L51" s="18">
        <f t="shared" si="11"/>
        <v>0</v>
      </c>
      <c r="M51" s="18"/>
      <c r="N51" s="18"/>
      <c r="O51" s="18"/>
      <c r="P51" s="18"/>
      <c r="Q51" s="18">
        <f t="shared" si="12"/>
        <v>0</v>
      </c>
      <c r="R51" s="18">
        <f t="shared" si="13"/>
        <v>0</v>
      </c>
      <c r="S51" s="18">
        <f t="shared" si="14"/>
        <v>0</v>
      </c>
      <c r="T51" s="18">
        <f t="shared" si="15"/>
        <v>0</v>
      </c>
      <c r="U51" s="18">
        <f t="shared" si="16"/>
        <v>0</v>
      </c>
    </row>
    <row r="52" spans="1:21" ht="15.75" x14ac:dyDescent="0.25">
      <c r="A52" s="52">
        <v>46</v>
      </c>
      <c r="B52" s="54" t="s">
        <v>75</v>
      </c>
      <c r="C52" s="72">
        <v>7129</v>
      </c>
      <c r="D52" s="71">
        <v>1196</v>
      </c>
      <c r="E52" s="71">
        <f t="shared" si="17"/>
        <v>0.85633633633633632</v>
      </c>
      <c r="F52" s="71">
        <f t="shared" si="18"/>
        <v>0.14366366366366368</v>
      </c>
      <c r="G52" s="18">
        <v>2095</v>
      </c>
      <c r="H52" s="18">
        <f>ROUND(G52/4,0)</f>
        <v>524</v>
      </c>
      <c r="I52" s="18">
        <f>H52</f>
        <v>524</v>
      </c>
      <c r="J52" s="18">
        <f>H52</f>
        <v>524</v>
      </c>
      <c r="K52" s="18">
        <f>G52-H52-I52-J52</f>
        <v>523</v>
      </c>
      <c r="L52" s="18">
        <f t="shared" si="11"/>
        <v>1794</v>
      </c>
      <c r="M52" s="18">
        <f>ROUND(L52/4,0)</f>
        <v>449</v>
      </c>
      <c r="N52" s="18">
        <f>M52</f>
        <v>449</v>
      </c>
      <c r="O52" s="18">
        <f>M52</f>
        <v>449</v>
      </c>
      <c r="P52" s="18">
        <f>L52-M52-N52-O52</f>
        <v>447</v>
      </c>
      <c r="Q52" s="18">
        <f t="shared" si="12"/>
        <v>301</v>
      </c>
      <c r="R52" s="18">
        <f t="shared" si="13"/>
        <v>75</v>
      </c>
      <c r="S52" s="18">
        <f t="shared" si="14"/>
        <v>75</v>
      </c>
      <c r="T52" s="18">
        <f t="shared" si="15"/>
        <v>75</v>
      </c>
      <c r="U52" s="18">
        <f t="shared" si="16"/>
        <v>76</v>
      </c>
    </row>
    <row r="53" spans="1:21" ht="30" x14ac:dyDescent="0.2">
      <c r="A53" s="52">
        <v>47</v>
      </c>
      <c r="B53" s="54" t="s">
        <v>39</v>
      </c>
      <c r="C53" s="71">
        <v>441457</v>
      </c>
      <c r="D53" s="71">
        <v>381037</v>
      </c>
      <c r="E53" s="71">
        <f t="shared" si="17"/>
        <v>0.53672975122006972</v>
      </c>
      <c r="F53" s="71">
        <f t="shared" si="18"/>
        <v>0.46327024877993028</v>
      </c>
      <c r="G53" s="18">
        <v>0</v>
      </c>
      <c r="H53" s="18"/>
      <c r="I53" s="18"/>
      <c r="J53" s="18"/>
      <c r="K53" s="18"/>
      <c r="L53" s="18">
        <f t="shared" si="11"/>
        <v>0</v>
      </c>
      <c r="M53" s="18"/>
      <c r="N53" s="18"/>
      <c r="O53" s="18"/>
      <c r="P53" s="18"/>
      <c r="Q53" s="18">
        <f t="shared" si="12"/>
        <v>0</v>
      </c>
      <c r="R53" s="18">
        <f t="shared" si="13"/>
        <v>0</v>
      </c>
      <c r="S53" s="18">
        <f t="shared" si="14"/>
        <v>0</v>
      </c>
      <c r="T53" s="18">
        <f t="shared" si="15"/>
        <v>0</v>
      </c>
      <c r="U53" s="18">
        <f t="shared" si="16"/>
        <v>0</v>
      </c>
    </row>
    <row r="54" spans="1:21" x14ac:dyDescent="0.2">
      <c r="A54" s="52">
        <v>48</v>
      </c>
      <c r="B54" s="54" t="s">
        <v>40</v>
      </c>
      <c r="C54" s="71">
        <v>441457</v>
      </c>
      <c r="D54" s="71">
        <v>381037</v>
      </c>
      <c r="E54" s="71">
        <f t="shared" si="17"/>
        <v>0.53672975122006972</v>
      </c>
      <c r="F54" s="71">
        <f t="shared" si="18"/>
        <v>0.46327024877993028</v>
      </c>
      <c r="G54" s="18">
        <v>0</v>
      </c>
      <c r="H54" s="18"/>
      <c r="I54" s="18"/>
      <c r="J54" s="18"/>
      <c r="K54" s="18"/>
      <c r="L54" s="18">
        <f t="shared" si="11"/>
        <v>0</v>
      </c>
      <c r="M54" s="18"/>
      <c r="N54" s="18"/>
      <c r="O54" s="18"/>
      <c r="P54" s="18"/>
      <c r="Q54" s="18">
        <f t="shared" si="12"/>
        <v>0</v>
      </c>
      <c r="R54" s="18">
        <f t="shared" si="13"/>
        <v>0</v>
      </c>
      <c r="S54" s="18">
        <f t="shared" si="14"/>
        <v>0</v>
      </c>
      <c r="T54" s="18">
        <f t="shared" si="15"/>
        <v>0</v>
      </c>
      <c r="U54" s="18">
        <f t="shared" si="16"/>
        <v>0</v>
      </c>
    </row>
    <row r="55" spans="1:21" x14ac:dyDescent="0.2">
      <c r="A55" s="52">
        <v>49</v>
      </c>
      <c r="B55" s="54" t="s">
        <v>76</v>
      </c>
      <c r="C55" s="71">
        <v>441457</v>
      </c>
      <c r="D55" s="71">
        <v>381037</v>
      </c>
      <c r="E55" s="71">
        <f t="shared" si="17"/>
        <v>0.53672975122006972</v>
      </c>
      <c r="F55" s="71">
        <f t="shared" si="18"/>
        <v>0.46327024877993028</v>
      </c>
      <c r="G55" s="18">
        <v>0</v>
      </c>
      <c r="H55" s="18"/>
      <c r="I55" s="18"/>
      <c r="J55" s="18"/>
      <c r="K55" s="18"/>
      <c r="L55" s="18">
        <f t="shared" si="11"/>
        <v>0</v>
      </c>
      <c r="M55" s="18"/>
      <c r="N55" s="18"/>
      <c r="O55" s="18"/>
      <c r="P55" s="18"/>
      <c r="Q55" s="18">
        <f t="shared" si="12"/>
        <v>0</v>
      </c>
      <c r="R55" s="18">
        <f t="shared" si="13"/>
        <v>0</v>
      </c>
      <c r="S55" s="18">
        <f t="shared" si="14"/>
        <v>0</v>
      </c>
      <c r="T55" s="18">
        <f t="shared" si="15"/>
        <v>0</v>
      </c>
      <c r="U55" s="18">
        <f t="shared" si="16"/>
        <v>0</v>
      </c>
    </row>
    <row r="56" spans="1:21" x14ac:dyDescent="0.2">
      <c r="A56" s="52">
        <v>50</v>
      </c>
      <c r="B56" s="54" t="s">
        <v>41</v>
      </c>
      <c r="C56" s="71">
        <v>441457</v>
      </c>
      <c r="D56" s="71">
        <v>381037</v>
      </c>
      <c r="E56" s="71">
        <f t="shared" si="17"/>
        <v>0.53672975122006972</v>
      </c>
      <c r="F56" s="71">
        <f t="shared" si="18"/>
        <v>0.46327024877993028</v>
      </c>
      <c r="G56" s="18">
        <v>0</v>
      </c>
      <c r="H56" s="18"/>
      <c r="I56" s="18"/>
      <c r="J56" s="18"/>
      <c r="K56" s="18"/>
      <c r="L56" s="18">
        <f t="shared" si="11"/>
        <v>0</v>
      </c>
      <c r="M56" s="18"/>
      <c r="N56" s="18"/>
      <c r="O56" s="18"/>
      <c r="P56" s="18"/>
      <c r="Q56" s="18">
        <f t="shared" si="12"/>
        <v>0</v>
      </c>
      <c r="R56" s="18">
        <f t="shared" si="13"/>
        <v>0</v>
      </c>
      <c r="S56" s="18">
        <f t="shared" si="14"/>
        <v>0</v>
      </c>
      <c r="T56" s="18">
        <f t="shared" si="15"/>
        <v>0</v>
      </c>
      <c r="U56" s="18">
        <f t="shared" si="16"/>
        <v>0</v>
      </c>
    </row>
    <row r="57" spans="1:21" x14ac:dyDescent="0.2">
      <c r="A57" s="52">
        <v>51</v>
      </c>
      <c r="B57" s="54" t="s">
        <v>42</v>
      </c>
      <c r="C57" s="71">
        <v>441457</v>
      </c>
      <c r="D57" s="71">
        <v>381037</v>
      </c>
      <c r="E57" s="71">
        <f t="shared" si="17"/>
        <v>0.53672975122006972</v>
      </c>
      <c r="F57" s="71">
        <f t="shared" si="18"/>
        <v>0.46327024877993028</v>
      </c>
      <c r="G57" s="18">
        <v>0</v>
      </c>
      <c r="H57" s="18"/>
      <c r="I57" s="18"/>
      <c r="J57" s="18"/>
      <c r="K57" s="18"/>
      <c r="L57" s="18">
        <f t="shared" si="11"/>
        <v>0</v>
      </c>
      <c r="M57" s="18"/>
      <c r="N57" s="18"/>
      <c r="O57" s="18"/>
      <c r="P57" s="18"/>
      <c r="Q57" s="18">
        <f t="shared" si="12"/>
        <v>0</v>
      </c>
      <c r="R57" s="18">
        <f t="shared" si="13"/>
        <v>0</v>
      </c>
      <c r="S57" s="18">
        <f t="shared" si="14"/>
        <v>0</v>
      </c>
      <c r="T57" s="18">
        <f t="shared" si="15"/>
        <v>0</v>
      </c>
      <c r="U57" s="18">
        <f t="shared" si="16"/>
        <v>0</v>
      </c>
    </row>
    <row r="58" spans="1:21" x14ac:dyDescent="0.2">
      <c r="A58" s="52">
        <v>52</v>
      </c>
      <c r="B58" s="54" t="s">
        <v>43</v>
      </c>
      <c r="C58" s="71">
        <v>441457</v>
      </c>
      <c r="D58" s="71">
        <v>381037</v>
      </c>
      <c r="E58" s="71">
        <f t="shared" si="17"/>
        <v>0.53672975122006972</v>
      </c>
      <c r="F58" s="71">
        <f t="shared" si="18"/>
        <v>0.46327024877993028</v>
      </c>
      <c r="G58" s="18">
        <v>0</v>
      </c>
      <c r="H58" s="18"/>
      <c r="I58" s="18"/>
      <c r="J58" s="18"/>
      <c r="K58" s="18"/>
      <c r="L58" s="18">
        <f t="shared" si="11"/>
        <v>0</v>
      </c>
      <c r="M58" s="18"/>
      <c r="N58" s="18"/>
      <c r="O58" s="18"/>
      <c r="P58" s="18"/>
      <c r="Q58" s="18">
        <f t="shared" si="12"/>
        <v>0</v>
      </c>
      <c r="R58" s="18">
        <f t="shared" si="13"/>
        <v>0</v>
      </c>
      <c r="S58" s="18">
        <f t="shared" si="14"/>
        <v>0</v>
      </c>
      <c r="T58" s="18">
        <f t="shared" si="15"/>
        <v>0</v>
      </c>
      <c r="U58" s="18">
        <f t="shared" si="16"/>
        <v>0</v>
      </c>
    </row>
    <row r="59" spans="1:21" x14ac:dyDescent="0.2">
      <c r="A59" s="52">
        <v>53</v>
      </c>
      <c r="B59" s="54" t="s">
        <v>44</v>
      </c>
      <c r="C59" s="71">
        <v>441457</v>
      </c>
      <c r="D59" s="71">
        <v>381037</v>
      </c>
      <c r="E59" s="71">
        <f t="shared" si="17"/>
        <v>0.53672975122006972</v>
      </c>
      <c r="F59" s="71">
        <f t="shared" si="18"/>
        <v>0.46327024877993028</v>
      </c>
      <c r="G59" s="18">
        <v>0</v>
      </c>
      <c r="H59" s="18"/>
      <c r="I59" s="18"/>
      <c r="J59" s="18"/>
      <c r="K59" s="18"/>
      <c r="L59" s="18">
        <f t="shared" si="11"/>
        <v>0</v>
      </c>
      <c r="M59" s="18"/>
      <c r="N59" s="18"/>
      <c r="O59" s="18"/>
      <c r="P59" s="18"/>
      <c r="Q59" s="18">
        <f t="shared" si="12"/>
        <v>0</v>
      </c>
      <c r="R59" s="18">
        <f t="shared" si="13"/>
        <v>0</v>
      </c>
      <c r="S59" s="18">
        <f t="shared" si="14"/>
        <v>0</v>
      </c>
      <c r="T59" s="18">
        <f t="shared" si="15"/>
        <v>0</v>
      </c>
      <c r="U59" s="18">
        <f t="shared" si="16"/>
        <v>0</v>
      </c>
    </row>
    <row r="60" spans="1:21" x14ac:dyDescent="0.2">
      <c r="A60" s="52">
        <v>54</v>
      </c>
      <c r="B60" s="55" t="s">
        <v>77</v>
      </c>
      <c r="C60" s="71">
        <v>441457</v>
      </c>
      <c r="D60" s="71">
        <v>381037</v>
      </c>
      <c r="E60" s="71">
        <f t="shared" si="17"/>
        <v>0.53672975122006972</v>
      </c>
      <c r="F60" s="71">
        <f t="shared" si="18"/>
        <v>0.46327024877993028</v>
      </c>
      <c r="G60" s="18">
        <v>0</v>
      </c>
      <c r="H60" s="18">
        <f>ROUND(G60/4,0)</f>
        <v>0</v>
      </c>
      <c r="I60" s="18">
        <f>H60</f>
        <v>0</v>
      </c>
      <c r="J60" s="18">
        <f>H60</f>
        <v>0</v>
      </c>
      <c r="K60" s="18">
        <f>G60-H60-I60-J60</f>
        <v>0</v>
      </c>
      <c r="L60" s="18">
        <f t="shared" si="11"/>
        <v>0</v>
      </c>
      <c r="M60" s="18">
        <f>ROUND(L60/4,0)</f>
        <v>0</v>
      </c>
      <c r="N60" s="18">
        <f>M60</f>
        <v>0</v>
      </c>
      <c r="O60" s="18">
        <f>M60</f>
        <v>0</v>
      </c>
      <c r="P60" s="18">
        <f>L60-M60-N60-O60</f>
        <v>0</v>
      </c>
      <c r="Q60" s="18">
        <f t="shared" si="12"/>
        <v>0</v>
      </c>
      <c r="R60" s="18">
        <f t="shared" si="13"/>
        <v>0</v>
      </c>
      <c r="S60" s="18">
        <f t="shared" si="14"/>
        <v>0</v>
      </c>
      <c r="T60" s="18">
        <f t="shared" si="15"/>
        <v>0</v>
      </c>
      <c r="U60" s="18">
        <f t="shared" si="16"/>
        <v>0</v>
      </c>
    </row>
    <row r="61" spans="1:21" x14ac:dyDescent="0.2">
      <c r="A61" s="52">
        <v>55</v>
      </c>
      <c r="B61" s="54" t="s">
        <v>46</v>
      </c>
      <c r="C61" s="71">
        <v>441457</v>
      </c>
      <c r="D61" s="71">
        <v>381037</v>
      </c>
      <c r="E61" s="71">
        <f t="shared" si="17"/>
        <v>0.53672975122006972</v>
      </c>
      <c r="F61" s="71">
        <f t="shared" si="18"/>
        <v>0.46327024877993028</v>
      </c>
      <c r="G61" s="18">
        <v>0</v>
      </c>
      <c r="H61" s="18"/>
      <c r="I61" s="18"/>
      <c r="J61" s="18"/>
      <c r="K61" s="18"/>
      <c r="L61" s="18">
        <f t="shared" si="11"/>
        <v>0</v>
      </c>
      <c r="M61" s="18"/>
      <c r="N61" s="18"/>
      <c r="O61" s="18"/>
      <c r="P61" s="18"/>
      <c r="Q61" s="18">
        <f t="shared" si="12"/>
        <v>0</v>
      </c>
      <c r="R61" s="18">
        <f t="shared" si="13"/>
        <v>0</v>
      </c>
      <c r="S61" s="18">
        <f t="shared" si="14"/>
        <v>0</v>
      </c>
      <c r="T61" s="18">
        <f t="shared" si="15"/>
        <v>0</v>
      </c>
      <c r="U61" s="18">
        <f t="shared" si="16"/>
        <v>0</v>
      </c>
    </row>
    <row r="62" spans="1:21" x14ac:dyDescent="0.2">
      <c r="A62" s="52">
        <v>56</v>
      </c>
      <c r="B62" s="55" t="s">
        <v>48</v>
      </c>
      <c r="C62" s="71">
        <v>441457</v>
      </c>
      <c r="D62" s="71">
        <v>381037</v>
      </c>
      <c r="E62" s="71">
        <f t="shared" si="17"/>
        <v>0.53672975122006972</v>
      </c>
      <c r="F62" s="71">
        <f t="shared" si="18"/>
        <v>0.46327024877993028</v>
      </c>
      <c r="G62" s="18">
        <v>0</v>
      </c>
      <c r="H62" s="18"/>
      <c r="I62" s="18"/>
      <c r="J62" s="18"/>
      <c r="K62" s="18"/>
      <c r="L62" s="18">
        <f t="shared" si="11"/>
        <v>0</v>
      </c>
      <c r="M62" s="18"/>
      <c r="N62" s="18"/>
      <c r="O62" s="18"/>
      <c r="P62" s="18"/>
      <c r="Q62" s="18">
        <f t="shared" si="12"/>
        <v>0</v>
      </c>
      <c r="R62" s="18">
        <f t="shared" si="13"/>
        <v>0</v>
      </c>
      <c r="S62" s="18">
        <f t="shared" si="14"/>
        <v>0</v>
      </c>
      <c r="T62" s="18">
        <f t="shared" si="15"/>
        <v>0</v>
      </c>
      <c r="U62" s="18">
        <f t="shared" si="16"/>
        <v>0</v>
      </c>
    </row>
    <row r="63" spans="1:21" x14ac:dyDescent="0.2">
      <c r="A63" s="52">
        <v>57</v>
      </c>
      <c r="B63" s="55" t="s">
        <v>51</v>
      </c>
      <c r="C63" s="71">
        <v>441457</v>
      </c>
      <c r="D63" s="71">
        <v>381037</v>
      </c>
      <c r="E63" s="71">
        <f t="shared" si="17"/>
        <v>0.53672975122006972</v>
      </c>
      <c r="F63" s="71">
        <f t="shared" si="18"/>
        <v>0.46327024877993028</v>
      </c>
      <c r="G63" s="18">
        <v>0</v>
      </c>
      <c r="H63" s="18"/>
      <c r="I63" s="18"/>
      <c r="J63" s="18"/>
      <c r="K63" s="18"/>
      <c r="L63" s="18">
        <f t="shared" si="11"/>
        <v>0</v>
      </c>
      <c r="M63" s="18"/>
      <c r="N63" s="18"/>
      <c r="O63" s="18"/>
      <c r="P63" s="18"/>
      <c r="Q63" s="18">
        <f t="shared" si="12"/>
        <v>0</v>
      </c>
      <c r="R63" s="18">
        <f t="shared" si="13"/>
        <v>0</v>
      </c>
      <c r="S63" s="18">
        <f t="shared" si="14"/>
        <v>0</v>
      </c>
      <c r="T63" s="18">
        <f t="shared" si="15"/>
        <v>0</v>
      </c>
      <c r="U63" s="18">
        <f t="shared" si="16"/>
        <v>0</v>
      </c>
    </row>
    <row r="64" spans="1:21" x14ac:dyDescent="0.2">
      <c r="A64" s="52">
        <v>58</v>
      </c>
      <c r="B64" s="55" t="s">
        <v>53</v>
      </c>
      <c r="C64" s="71">
        <v>441457</v>
      </c>
      <c r="D64" s="71">
        <v>381037</v>
      </c>
      <c r="E64" s="71">
        <f t="shared" si="17"/>
        <v>0.53672975122006972</v>
      </c>
      <c r="F64" s="71">
        <f t="shared" si="18"/>
        <v>0.46327024877993028</v>
      </c>
      <c r="G64" s="18">
        <v>0</v>
      </c>
      <c r="H64" s="18"/>
      <c r="I64" s="18"/>
      <c r="J64" s="18"/>
      <c r="K64" s="18"/>
      <c r="L64" s="18">
        <f t="shared" si="11"/>
        <v>0</v>
      </c>
      <c r="M64" s="18"/>
      <c r="N64" s="18"/>
      <c r="O64" s="18"/>
      <c r="P64" s="18"/>
      <c r="Q64" s="18">
        <f t="shared" si="12"/>
        <v>0</v>
      </c>
      <c r="R64" s="18">
        <f t="shared" si="13"/>
        <v>0</v>
      </c>
      <c r="S64" s="18">
        <f t="shared" si="14"/>
        <v>0</v>
      </c>
      <c r="T64" s="18">
        <f t="shared" si="15"/>
        <v>0</v>
      </c>
      <c r="U64" s="18">
        <f t="shared" si="16"/>
        <v>0</v>
      </c>
    </row>
    <row r="65" spans="1:21" x14ac:dyDescent="0.2">
      <c r="A65" s="52">
        <v>59</v>
      </c>
      <c r="B65" s="55" t="s">
        <v>47</v>
      </c>
      <c r="C65" s="71">
        <v>441457</v>
      </c>
      <c r="D65" s="71">
        <v>381037</v>
      </c>
      <c r="E65" s="71">
        <f t="shared" si="17"/>
        <v>0.53672975122006972</v>
      </c>
      <c r="F65" s="71">
        <f t="shared" si="18"/>
        <v>0.46327024877993028</v>
      </c>
      <c r="G65" s="18">
        <v>0</v>
      </c>
      <c r="H65" s="18"/>
      <c r="I65" s="18"/>
      <c r="J65" s="18"/>
      <c r="K65" s="18"/>
      <c r="L65" s="18">
        <f t="shared" si="11"/>
        <v>0</v>
      </c>
      <c r="M65" s="18"/>
      <c r="N65" s="18"/>
      <c r="O65" s="18"/>
      <c r="P65" s="18"/>
      <c r="Q65" s="18">
        <f t="shared" si="12"/>
        <v>0</v>
      </c>
      <c r="R65" s="18">
        <f t="shared" si="13"/>
        <v>0</v>
      </c>
      <c r="S65" s="18">
        <f t="shared" si="14"/>
        <v>0</v>
      </c>
      <c r="T65" s="18">
        <f t="shared" si="15"/>
        <v>0</v>
      </c>
      <c r="U65" s="18">
        <f t="shared" si="16"/>
        <v>0</v>
      </c>
    </row>
    <row r="66" spans="1:21" x14ac:dyDescent="0.2">
      <c r="A66" s="52">
        <v>60</v>
      </c>
      <c r="B66" s="54" t="s">
        <v>45</v>
      </c>
      <c r="C66" s="71">
        <v>441457</v>
      </c>
      <c r="D66" s="71">
        <v>381037</v>
      </c>
      <c r="E66" s="71">
        <f t="shared" si="17"/>
        <v>0.53672975122006972</v>
      </c>
      <c r="F66" s="71">
        <f t="shared" si="18"/>
        <v>0.46327024877993028</v>
      </c>
      <c r="G66" s="18">
        <v>0</v>
      </c>
      <c r="H66" s="18"/>
      <c r="I66" s="18"/>
      <c r="J66" s="18"/>
      <c r="K66" s="18"/>
      <c r="L66" s="18">
        <f t="shared" si="11"/>
        <v>0</v>
      </c>
      <c r="M66" s="18"/>
      <c r="N66" s="18"/>
      <c r="O66" s="18"/>
      <c r="P66" s="18"/>
      <c r="Q66" s="18">
        <f t="shared" si="12"/>
        <v>0</v>
      </c>
      <c r="R66" s="18">
        <f t="shared" si="13"/>
        <v>0</v>
      </c>
      <c r="S66" s="18">
        <f t="shared" si="14"/>
        <v>0</v>
      </c>
      <c r="T66" s="18">
        <f t="shared" si="15"/>
        <v>0</v>
      </c>
      <c r="U66" s="18">
        <f t="shared" si="16"/>
        <v>0</v>
      </c>
    </row>
    <row r="67" spans="1:21" x14ac:dyDescent="0.2">
      <c r="A67" s="52">
        <v>61</v>
      </c>
      <c r="B67" s="55" t="s">
        <v>49</v>
      </c>
      <c r="C67" s="71">
        <v>441457</v>
      </c>
      <c r="D67" s="71">
        <v>381037</v>
      </c>
      <c r="E67" s="71">
        <f t="shared" si="17"/>
        <v>0.53672975122006972</v>
      </c>
      <c r="F67" s="71">
        <f t="shared" si="18"/>
        <v>0.46327024877993028</v>
      </c>
      <c r="G67" s="18">
        <v>0</v>
      </c>
      <c r="H67" s="18"/>
      <c r="I67" s="18"/>
      <c r="J67" s="18"/>
      <c r="K67" s="18"/>
      <c r="L67" s="18">
        <f t="shared" si="11"/>
        <v>0</v>
      </c>
      <c r="M67" s="18"/>
      <c r="N67" s="18"/>
      <c r="O67" s="18"/>
      <c r="P67" s="18"/>
      <c r="Q67" s="18">
        <f t="shared" si="12"/>
        <v>0</v>
      </c>
      <c r="R67" s="18">
        <f t="shared" si="13"/>
        <v>0</v>
      </c>
      <c r="S67" s="18">
        <f t="shared" si="14"/>
        <v>0</v>
      </c>
      <c r="T67" s="18">
        <f t="shared" si="15"/>
        <v>0</v>
      </c>
      <c r="U67" s="18">
        <f t="shared" si="16"/>
        <v>0</v>
      </c>
    </row>
    <row r="68" spans="1:21" x14ac:dyDescent="0.2">
      <c r="A68" s="52">
        <v>62</v>
      </c>
      <c r="B68" s="55" t="s">
        <v>50</v>
      </c>
      <c r="C68" s="71">
        <v>441457</v>
      </c>
      <c r="D68" s="71">
        <v>381037</v>
      </c>
      <c r="E68" s="71">
        <f t="shared" si="17"/>
        <v>0.53672975122006972</v>
      </c>
      <c r="F68" s="71">
        <f t="shared" si="18"/>
        <v>0.46327024877993028</v>
      </c>
      <c r="G68" s="18">
        <v>12</v>
      </c>
      <c r="H68" s="18">
        <v>10</v>
      </c>
      <c r="I68" s="18">
        <f>G68-H68</f>
        <v>2</v>
      </c>
      <c r="J68" s="18">
        <v>0</v>
      </c>
      <c r="K68" s="18">
        <f>G68-H68-I68-J68</f>
        <v>0</v>
      </c>
      <c r="L68" s="18">
        <f t="shared" si="11"/>
        <v>6</v>
      </c>
      <c r="M68" s="18">
        <v>5</v>
      </c>
      <c r="N68" s="18">
        <v>1</v>
      </c>
      <c r="O68" s="18">
        <v>0</v>
      </c>
      <c r="P68" s="18">
        <f>L68-M68-N68-O68</f>
        <v>0</v>
      </c>
      <c r="Q68" s="18">
        <f t="shared" si="12"/>
        <v>6</v>
      </c>
      <c r="R68" s="18">
        <f t="shared" si="13"/>
        <v>5</v>
      </c>
      <c r="S68" s="18">
        <f t="shared" si="14"/>
        <v>1</v>
      </c>
      <c r="T68" s="18">
        <f t="shared" si="15"/>
        <v>0</v>
      </c>
      <c r="U68" s="18">
        <f t="shared" si="16"/>
        <v>0</v>
      </c>
    </row>
    <row r="69" spans="1:21" x14ac:dyDescent="0.2">
      <c r="A69" s="52">
        <v>63</v>
      </c>
      <c r="B69" s="55" t="s">
        <v>52</v>
      </c>
      <c r="C69" s="71">
        <v>441457</v>
      </c>
      <c r="D69" s="71">
        <v>381037</v>
      </c>
      <c r="E69" s="71">
        <f t="shared" si="17"/>
        <v>0.53672975122006972</v>
      </c>
      <c r="F69" s="71">
        <f t="shared" si="18"/>
        <v>0.46327024877993028</v>
      </c>
      <c r="G69" s="18">
        <v>0</v>
      </c>
      <c r="H69" s="18"/>
      <c r="I69" s="18"/>
      <c r="J69" s="18"/>
      <c r="K69" s="18"/>
      <c r="L69" s="18">
        <f t="shared" si="11"/>
        <v>0</v>
      </c>
      <c r="M69" s="18"/>
      <c r="N69" s="18"/>
      <c r="O69" s="18"/>
      <c r="P69" s="18"/>
      <c r="Q69" s="18">
        <f t="shared" si="12"/>
        <v>0</v>
      </c>
      <c r="R69" s="18">
        <f t="shared" si="13"/>
        <v>0</v>
      </c>
      <c r="S69" s="18">
        <f t="shared" si="14"/>
        <v>0</v>
      </c>
      <c r="T69" s="18">
        <f t="shared" si="15"/>
        <v>0</v>
      </c>
      <c r="U69" s="18">
        <f t="shared" si="16"/>
        <v>0</v>
      </c>
    </row>
    <row r="70" spans="1:21" x14ac:dyDescent="0.2">
      <c r="A70" s="52">
        <v>64</v>
      </c>
      <c r="B70" s="55" t="s">
        <v>54</v>
      </c>
      <c r="C70" s="71">
        <v>441457</v>
      </c>
      <c r="D70" s="71">
        <v>381037</v>
      </c>
      <c r="E70" s="71">
        <f t="shared" si="17"/>
        <v>0.53672975122006972</v>
      </c>
      <c r="F70" s="71">
        <f t="shared" si="18"/>
        <v>0.46327024877993028</v>
      </c>
      <c r="G70" s="18">
        <v>0</v>
      </c>
      <c r="H70" s="18"/>
      <c r="I70" s="18"/>
      <c r="J70" s="18"/>
      <c r="K70" s="18"/>
      <c r="L70" s="18">
        <f t="shared" si="11"/>
        <v>0</v>
      </c>
      <c r="M70" s="18"/>
      <c r="N70" s="18"/>
      <c r="O70" s="18"/>
      <c r="P70" s="18"/>
      <c r="Q70" s="18">
        <f t="shared" si="12"/>
        <v>0</v>
      </c>
      <c r="R70" s="18">
        <f t="shared" si="13"/>
        <v>0</v>
      </c>
      <c r="S70" s="18">
        <f t="shared" si="14"/>
        <v>0</v>
      </c>
      <c r="T70" s="18">
        <f t="shared" si="15"/>
        <v>0</v>
      </c>
      <c r="U70" s="18">
        <f t="shared" si="16"/>
        <v>0</v>
      </c>
    </row>
    <row r="71" spans="1:21" ht="45" x14ac:dyDescent="0.2">
      <c r="A71" s="52">
        <v>65</v>
      </c>
      <c r="B71" s="55" t="s">
        <v>56</v>
      </c>
      <c r="C71" s="71">
        <v>441457</v>
      </c>
      <c r="D71" s="71">
        <v>381037</v>
      </c>
      <c r="E71" s="71">
        <f t="shared" ref="E71:E86" si="19">C71/(C71+D71)</f>
        <v>0.53672975122006972</v>
      </c>
      <c r="F71" s="71">
        <f t="shared" ref="F71:F86" si="20">1-E71</f>
        <v>0.46327024877993028</v>
      </c>
      <c r="G71" s="18">
        <v>0</v>
      </c>
      <c r="H71" s="18"/>
      <c r="I71" s="18"/>
      <c r="J71" s="18"/>
      <c r="K71" s="18"/>
      <c r="L71" s="18">
        <f t="shared" si="11"/>
        <v>0</v>
      </c>
      <c r="M71" s="18"/>
      <c r="N71" s="18"/>
      <c r="O71" s="18"/>
      <c r="P71" s="18"/>
      <c r="Q71" s="18">
        <f t="shared" si="12"/>
        <v>0</v>
      </c>
      <c r="R71" s="18">
        <f t="shared" si="13"/>
        <v>0</v>
      </c>
      <c r="S71" s="18">
        <f t="shared" si="14"/>
        <v>0</v>
      </c>
      <c r="T71" s="18">
        <f t="shared" si="15"/>
        <v>0</v>
      </c>
      <c r="U71" s="18">
        <f t="shared" si="16"/>
        <v>0</v>
      </c>
    </row>
    <row r="72" spans="1:21" x14ac:dyDescent="0.2">
      <c r="A72" s="52">
        <v>66</v>
      </c>
      <c r="B72" s="55" t="s">
        <v>78</v>
      </c>
      <c r="C72" s="71">
        <v>441457</v>
      </c>
      <c r="D72" s="71">
        <v>381037</v>
      </c>
      <c r="E72" s="71">
        <f t="shared" si="19"/>
        <v>0.53672975122006972</v>
      </c>
      <c r="F72" s="71">
        <f t="shared" si="20"/>
        <v>0.46327024877993028</v>
      </c>
      <c r="G72" s="18">
        <v>0</v>
      </c>
      <c r="H72" s="18"/>
      <c r="I72" s="18"/>
      <c r="J72" s="18"/>
      <c r="K72" s="18"/>
      <c r="L72" s="18">
        <f t="shared" ref="L72:L84" si="21">ROUND(G72*E72,0)</f>
        <v>0</v>
      </c>
      <c r="M72" s="18"/>
      <c r="N72" s="18"/>
      <c r="O72" s="18"/>
      <c r="P72" s="18"/>
      <c r="Q72" s="18">
        <f t="shared" ref="Q72:Q84" si="22">R72+S72+T72+U72</f>
        <v>0</v>
      </c>
      <c r="R72" s="18">
        <f t="shared" ref="R72:R84" si="23">H72-M72</f>
        <v>0</v>
      </c>
      <c r="S72" s="18">
        <f t="shared" ref="S72:S84" si="24">I72-N72</f>
        <v>0</v>
      </c>
      <c r="T72" s="18">
        <f t="shared" ref="T72:T84" si="25">J72-O72</f>
        <v>0</v>
      </c>
      <c r="U72" s="18">
        <f t="shared" ref="U72:U84" si="26">K72-P72</f>
        <v>0</v>
      </c>
    </row>
    <row r="73" spans="1:21" x14ac:dyDescent="0.2">
      <c r="A73" s="52">
        <v>67</v>
      </c>
      <c r="B73" s="55" t="s">
        <v>58</v>
      </c>
      <c r="C73" s="71">
        <v>441457</v>
      </c>
      <c r="D73" s="71">
        <v>381037</v>
      </c>
      <c r="E73" s="71">
        <f t="shared" si="19"/>
        <v>0.53672975122006972</v>
      </c>
      <c r="F73" s="71">
        <f t="shared" si="20"/>
        <v>0.46327024877993028</v>
      </c>
      <c r="G73" s="18">
        <v>0</v>
      </c>
      <c r="H73" s="18"/>
      <c r="I73" s="18"/>
      <c r="J73" s="18"/>
      <c r="K73" s="18"/>
      <c r="L73" s="18">
        <f t="shared" si="21"/>
        <v>0</v>
      </c>
      <c r="M73" s="18"/>
      <c r="N73" s="18"/>
      <c r="O73" s="18"/>
      <c r="P73" s="18"/>
      <c r="Q73" s="18">
        <f t="shared" si="22"/>
        <v>0</v>
      </c>
      <c r="R73" s="18">
        <f t="shared" si="23"/>
        <v>0</v>
      </c>
      <c r="S73" s="18">
        <f t="shared" si="24"/>
        <v>0</v>
      </c>
      <c r="T73" s="18">
        <f t="shared" si="25"/>
        <v>0</v>
      </c>
      <c r="U73" s="18">
        <f t="shared" si="26"/>
        <v>0</v>
      </c>
    </row>
    <row r="74" spans="1:21" x14ac:dyDescent="0.2">
      <c r="A74" s="52">
        <v>68</v>
      </c>
      <c r="B74" s="55" t="s">
        <v>60</v>
      </c>
      <c r="C74" s="71">
        <v>441457</v>
      </c>
      <c r="D74" s="71">
        <v>381037</v>
      </c>
      <c r="E74" s="71">
        <f t="shared" si="19"/>
        <v>0.53672975122006972</v>
      </c>
      <c r="F74" s="71">
        <f t="shared" si="20"/>
        <v>0.46327024877993028</v>
      </c>
      <c r="G74" s="18">
        <v>0</v>
      </c>
      <c r="H74" s="18">
        <f>ROUND(G74/4,0)</f>
        <v>0</v>
      </c>
      <c r="I74" s="18">
        <f>H74</f>
        <v>0</v>
      </c>
      <c r="J74" s="18">
        <f>H74</f>
        <v>0</v>
      </c>
      <c r="K74" s="18">
        <f>G74-H74-I74-J74</f>
        <v>0</v>
      </c>
      <c r="L74" s="18">
        <f t="shared" si="21"/>
        <v>0</v>
      </c>
      <c r="M74" s="18">
        <f>ROUND(L74/4,0)</f>
        <v>0</v>
      </c>
      <c r="N74" s="18">
        <f>M74</f>
        <v>0</v>
      </c>
      <c r="O74" s="18">
        <f>M74</f>
        <v>0</v>
      </c>
      <c r="P74" s="18">
        <f>L74-M74-N74-O74</f>
        <v>0</v>
      </c>
      <c r="Q74" s="18">
        <f t="shared" si="22"/>
        <v>0</v>
      </c>
      <c r="R74" s="18">
        <f t="shared" si="23"/>
        <v>0</v>
      </c>
      <c r="S74" s="18">
        <f t="shared" si="24"/>
        <v>0</v>
      </c>
      <c r="T74" s="18">
        <f t="shared" si="25"/>
        <v>0</v>
      </c>
      <c r="U74" s="18">
        <f t="shared" si="26"/>
        <v>0</v>
      </c>
    </row>
    <row r="75" spans="1:21" x14ac:dyDescent="0.2">
      <c r="A75" s="52">
        <v>69</v>
      </c>
      <c r="B75" s="55" t="s">
        <v>61</v>
      </c>
      <c r="C75" s="71">
        <v>441457</v>
      </c>
      <c r="D75" s="71">
        <v>381037</v>
      </c>
      <c r="E75" s="71">
        <f t="shared" si="19"/>
        <v>0.53672975122006972</v>
      </c>
      <c r="F75" s="71">
        <f t="shared" si="20"/>
        <v>0.46327024877993028</v>
      </c>
      <c r="G75" s="18">
        <v>0</v>
      </c>
      <c r="H75" s="18"/>
      <c r="I75" s="18"/>
      <c r="J75" s="18"/>
      <c r="K75" s="18"/>
      <c r="L75" s="18">
        <f t="shared" si="21"/>
        <v>0</v>
      </c>
      <c r="M75" s="18"/>
      <c r="N75" s="18"/>
      <c r="O75" s="18"/>
      <c r="P75" s="18"/>
      <c r="Q75" s="18">
        <f t="shared" si="22"/>
        <v>0</v>
      </c>
      <c r="R75" s="18">
        <f t="shared" si="23"/>
        <v>0</v>
      </c>
      <c r="S75" s="18">
        <f t="shared" si="24"/>
        <v>0</v>
      </c>
      <c r="T75" s="18">
        <f t="shared" si="25"/>
        <v>0</v>
      </c>
      <c r="U75" s="18">
        <f t="shared" si="26"/>
        <v>0</v>
      </c>
    </row>
    <row r="76" spans="1:21" x14ac:dyDescent="0.2">
      <c r="A76" s="52">
        <v>70</v>
      </c>
      <c r="B76" s="55" t="s">
        <v>63</v>
      </c>
      <c r="C76" s="71">
        <v>441457</v>
      </c>
      <c r="D76" s="71">
        <v>381037</v>
      </c>
      <c r="E76" s="71">
        <f t="shared" si="19"/>
        <v>0.53672975122006972</v>
      </c>
      <c r="F76" s="71">
        <f t="shared" si="20"/>
        <v>0.46327024877993028</v>
      </c>
      <c r="G76" s="18">
        <v>0</v>
      </c>
      <c r="H76" s="18"/>
      <c r="I76" s="18"/>
      <c r="J76" s="18"/>
      <c r="K76" s="18"/>
      <c r="L76" s="18">
        <f t="shared" si="21"/>
        <v>0</v>
      </c>
      <c r="M76" s="18"/>
      <c r="N76" s="18"/>
      <c r="O76" s="18"/>
      <c r="P76" s="18"/>
      <c r="Q76" s="18">
        <f t="shared" si="22"/>
        <v>0</v>
      </c>
      <c r="R76" s="18">
        <f t="shared" si="23"/>
        <v>0</v>
      </c>
      <c r="S76" s="18">
        <f t="shared" si="24"/>
        <v>0</v>
      </c>
      <c r="T76" s="18">
        <f t="shared" si="25"/>
        <v>0</v>
      </c>
      <c r="U76" s="18">
        <f t="shared" si="26"/>
        <v>0</v>
      </c>
    </row>
    <row r="77" spans="1:21" x14ac:dyDescent="0.2">
      <c r="A77" s="52">
        <v>71</v>
      </c>
      <c r="B77" s="55" t="s">
        <v>64</v>
      </c>
      <c r="C77" s="71">
        <v>441457</v>
      </c>
      <c r="D77" s="71">
        <v>381037</v>
      </c>
      <c r="E77" s="71">
        <f t="shared" si="19"/>
        <v>0.53672975122006972</v>
      </c>
      <c r="F77" s="71">
        <f t="shared" si="20"/>
        <v>0.46327024877993028</v>
      </c>
      <c r="G77" s="18">
        <v>0</v>
      </c>
      <c r="H77" s="18"/>
      <c r="I77" s="18"/>
      <c r="J77" s="18"/>
      <c r="K77" s="18"/>
      <c r="L77" s="18">
        <f t="shared" si="21"/>
        <v>0</v>
      </c>
      <c r="M77" s="18"/>
      <c r="N77" s="18"/>
      <c r="O77" s="18"/>
      <c r="P77" s="18"/>
      <c r="Q77" s="18">
        <f t="shared" si="22"/>
        <v>0</v>
      </c>
      <c r="R77" s="18">
        <f t="shared" si="23"/>
        <v>0</v>
      </c>
      <c r="S77" s="18">
        <f t="shared" si="24"/>
        <v>0</v>
      </c>
      <c r="T77" s="18">
        <f t="shared" si="25"/>
        <v>0</v>
      </c>
      <c r="U77" s="18">
        <f t="shared" si="26"/>
        <v>0</v>
      </c>
    </row>
    <row r="78" spans="1:21" x14ac:dyDescent="0.2">
      <c r="A78" s="52">
        <v>72</v>
      </c>
      <c r="B78" s="54" t="s">
        <v>79</v>
      </c>
      <c r="C78" s="71">
        <v>441457</v>
      </c>
      <c r="D78" s="71">
        <v>381037</v>
      </c>
      <c r="E78" s="71">
        <f t="shared" si="19"/>
        <v>0.53672975122006972</v>
      </c>
      <c r="F78" s="71">
        <f t="shared" si="20"/>
        <v>0.46327024877993028</v>
      </c>
      <c r="G78" s="18">
        <v>0</v>
      </c>
      <c r="H78" s="18"/>
      <c r="I78" s="18"/>
      <c r="J78" s="18"/>
      <c r="K78" s="18"/>
      <c r="L78" s="18">
        <f t="shared" si="21"/>
        <v>0</v>
      </c>
      <c r="M78" s="18"/>
      <c r="N78" s="18"/>
      <c r="O78" s="18"/>
      <c r="P78" s="18"/>
      <c r="Q78" s="18">
        <f t="shared" si="22"/>
        <v>0</v>
      </c>
      <c r="R78" s="18">
        <f t="shared" si="23"/>
        <v>0</v>
      </c>
      <c r="S78" s="18">
        <f t="shared" si="24"/>
        <v>0</v>
      </c>
      <c r="T78" s="18">
        <f t="shared" si="25"/>
        <v>0</v>
      </c>
      <c r="U78" s="18">
        <f t="shared" si="26"/>
        <v>0</v>
      </c>
    </row>
    <row r="79" spans="1:21" x14ac:dyDescent="0.2">
      <c r="A79" s="52">
        <v>73</v>
      </c>
      <c r="B79" s="55" t="s">
        <v>55</v>
      </c>
      <c r="C79" s="71">
        <v>441457</v>
      </c>
      <c r="D79" s="71">
        <v>381037</v>
      </c>
      <c r="E79" s="71">
        <f t="shared" si="19"/>
        <v>0.53672975122006972</v>
      </c>
      <c r="F79" s="71">
        <f t="shared" si="20"/>
        <v>0.46327024877993028</v>
      </c>
      <c r="G79" s="18">
        <v>0</v>
      </c>
      <c r="H79" s="18"/>
      <c r="I79" s="18"/>
      <c r="J79" s="18"/>
      <c r="K79" s="18"/>
      <c r="L79" s="18">
        <f t="shared" si="21"/>
        <v>0</v>
      </c>
      <c r="M79" s="18"/>
      <c r="N79" s="18"/>
      <c r="O79" s="18"/>
      <c r="P79" s="18"/>
      <c r="Q79" s="18">
        <f t="shared" si="22"/>
        <v>0</v>
      </c>
      <c r="R79" s="18">
        <f t="shared" si="23"/>
        <v>0</v>
      </c>
      <c r="S79" s="18">
        <f t="shared" si="24"/>
        <v>0</v>
      </c>
      <c r="T79" s="18">
        <f t="shared" si="25"/>
        <v>0</v>
      </c>
      <c r="U79" s="18">
        <f t="shared" si="26"/>
        <v>0</v>
      </c>
    </row>
    <row r="80" spans="1:21" x14ac:dyDescent="0.2">
      <c r="A80" s="52">
        <v>74</v>
      </c>
      <c r="B80" s="55" t="s">
        <v>57</v>
      </c>
      <c r="C80" s="71">
        <v>441457</v>
      </c>
      <c r="D80" s="71">
        <v>381037</v>
      </c>
      <c r="E80" s="71">
        <f t="shared" si="19"/>
        <v>0.53672975122006972</v>
      </c>
      <c r="F80" s="71">
        <f t="shared" si="20"/>
        <v>0.46327024877993028</v>
      </c>
      <c r="G80" s="18">
        <v>0</v>
      </c>
      <c r="H80" s="18"/>
      <c r="I80" s="18"/>
      <c r="J80" s="18"/>
      <c r="K80" s="18"/>
      <c r="L80" s="18">
        <f t="shared" si="21"/>
        <v>0</v>
      </c>
      <c r="M80" s="18"/>
      <c r="N80" s="18"/>
      <c r="O80" s="18"/>
      <c r="P80" s="18"/>
      <c r="Q80" s="18">
        <f t="shared" si="22"/>
        <v>0</v>
      </c>
      <c r="R80" s="18">
        <f t="shared" si="23"/>
        <v>0</v>
      </c>
      <c r="S80" s="18">
        <f t="shared" si="24"/>
        <v>0</v>
      </c>
      <c r="T80" s="18">
        <f t="shared" si="25"/>
        <v>0</v>
      </c>
      <c r="U80" s="18">
        <f t="shared" si="26"/>
        <v>0</v>
      </c>
    </row>
    <row r="81" spans="1:21" ht="30" x14ac:dyDescent="0.2">
      <c r="A81" s="52">
        <v>75</v>
      </c>
      <c r="B81" s="55" t="s">
        <v>62</v>
      </c>
      <c r="C81" s="71">
        <v>441457</v>
      </c>
      <c r="D81" s="71">
        <v>381037</v>
      </c>
      <c r="E81" s="71">
        <f t="shared" si="19"/>
        <v>0.53672975122006972</v>
      </c>
      <c r="F81" s="71">
        <f t="shared" si="20"/>
        <v>0.46327024877993028</v>
      </c>
      <c r="G81" s="18">
        <v>0</v>
      </c>
      <c r="H81" s="18"/>
      <c r="I81" s="18"/>
      <c r="J81" s="18"/>
      <c r="K81" s="18"/>
      <c r="L81" s="18">
        <f t="shared" si="21"/>
        <v>0</v>
      </c>
      <c r="M81" s="18"/>
      <c r="N81" s="18"/>
      <c r="O81" s="18"/>
      <c r="P81" s="18"/>
      <c r="Q81" s="18">
        <f t="shared" si="22"/>
        <v>0</v>
      </c>
      <c r="R81" s="18">
        <f t="shared" si="23"/>
        <v>0</v>
      </c>
      <c r="S81" s="18">
        <f t="shared" si="24"/>
        <v>0</v>
      </c>
      <c r="T81" s="18">
        <f t="shared" si="25"/>
        <v>0</v>
      </c>
      <c r="U81" s="18">
        <f t="shared" si="26"/>
        <v>0</v>
      </c>
    </row>
    <row r="82" spans="1:21" x14ac:dyDescent="0.2">
      <c r="A82" s="52">
        <v>76</v>
      </c>
      <c r="B82" s="55" t="s">
        <v>59</v>
      </c>
      <c r="C82" s="71">
        <v>441457</v>
      </c>
      <c r="D82" s="71">
        <v>381037</v>
      </c>
      <c r="E82" s="71">
        <f t="shared" si="19"/>
        <v>0.53672975122006972</v>
      </c>
      <c r="F82" s="71">
        <f t="shared" si="20"/>
        <v>0.46327024877993028</v>
      </c>
      <c r="G82" s="18">
        <v>0</v>
      </c>
      <c r="H82" s="18"/>
      <c r="I82" s="18"/>
      <c r="J82" s="18"/>
      <c r="K82" s="18"/>
      <c r="L82" s="18">
        <f t="shared" si="21"/>
        <v>0</v>
      </c>
      <c r="M82" s="18"/>
      <c r="N82" s="18"/>
      <c r="O82" s="18"/>
      <c r="P82" s="18"/>
      <c r="Q82" s="18">
        <f t="shared" si="22"/>
        <v>0</v>
      </c>
      <c r="R82" s="18">
        <f t="shared" si="23"/>
        <v>0</v>
      </c>
      <c r="S82" s="18">
        <f t="shared" si="24"/>
        <v>0</v>
      </c>
      <c r="T82" s="18">
        <f t="shared" si="25"/>
        <v>0</v>
      </c>
      <c r="U82" s="18">
        <f t="shared" si="26"/>
        <v>0</v>
      </c>
    </row>
    <row r="83" spans="1:21" x14ac:dyDescent="0.2">
      <c r="A83" s="52">
        <v>77</v>
      </c>
      <c r="B83" s="55" t="s">
        <v>65</v>
      </c>
      <c r="C83" s="71">
        <v>441457</v>
      </c>
      <c r="D83" s="71">
        <v>381037</v>
      </c>
      <c r="E83" s="71">
        <f t="shared" si="19"/>
        <v>0.53672975122006972</v>
      </c>
      <c r="F83" s="71">
        <f t="shared" si="20"/>
        <v>0.46327024877993028</v>
      </c>
      <c r="G83" s="18">
        <v>0</v>
      </c>
      <c r="H83" s="18"/>
      <c r="I83" s="18"/>
      <c r="J83" s="18"/>
      <c r="K83" s="18"/>
      <c r="L83" s="18">
        <f t="shared" si="21"/>
        <v>0</v>
      </c>
      <c r="M83" s="18"/>
      <c r="N83" s="18"/>
      <c r="O83" s="18"/>
      <c r="P83" s="18"/>
      <c r="Q83" s="18">
        <f t="shared" si="22"/>
        <v>0</v>
      </c>
      <c r="R83" s="18">
        <f t="shared" si="23"/>
        <v>0</v>
      </c>
      <c r="S83" s="18">
        <f t="shared" si="24"/>
        <v>0</v>
      </c>
      <c r="T83" s="18">
        <f t="shared" si="25"/>
        <v>0</v>
      </c>
      <c r="U83" s="18">
        <f t="shared" si="26"/>
        <v>0</v>
      </c>
    </row>
    <row r="84" spans="1:21" x14ac:dyDescent="0.2">
      <c r="A84" s="52">
        <v>78</v>
      </c>
      <c r="B84" s="55" t="s">
        <v>66</v>
      </c>
      <c r="C84" s="71">
        <v>441457</v>
      </c>
      <c r="D84" s="71">
        <v>381037</v>
      </c>
      <c r="E84" s="71">
        <f t="shared" si="19"/>
        <v>0.53672975122006972</v>
      </c>
      <c r="F84" s="71">
        <f t="shared" si="20"/>
        <v>0.46327024877993028</v>
      </c>
      <c r="G84" s="18">
        <v>0</v>
      </c>
      <c r="H84" s="18"/>
      <c r="I84" s="18"/>
      <c r="J84" s="18"/>
      <c r="K84" s="18"/>
      <c r="L84" s="18">
        <f t="shared" si="21"/>
        <v>0</v>
      </c>
      <c r="M84" s="18"/>
      <c r="N84" s="18"/>
      <c r="O84" s="18"/>
      <c r="P84" s="18"/>
      <c r="Q84" s="18">
        <f t="shared" si="22"/>
        <v>0</v>
      </c>
      <c r="R84" s="18">
        <f t="shared" si="23"/>
        <v>0</v>
      </c>
      <c r="S84" s="18">
        <f t="shared" si="24"/>
        <v>0</v>
      </c>
      <c r="T84" s="18">
        <f t="shared" si="25"/>
        <v>0</v>
      </c>
      <c r="U84" s="18">
        <f t="shared" si="26"/>
        <v>0</v>
      </c>
    </row>
    <row r="85" spans="1:21" x14ac:dyDescent="0.2">
      <c r="A85" s="52">
        <v>79</v>
      </c>
      <c r="B85" s="8" t="s">
        <v>356</v>
      </c>
      <c r="C85" s="71"/>
      <c r="D85" s="71"/>
      <c r="E85" s="71"/>
      <c r="F85" s="71"/>
      <c r="G85" s="18">
        <v>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4" customFormat="1" ht="15.75" x14ac:dyDescent="0.25">
      <c r="A86" s="53"/>
      <c r="B86" s="56" t="s">
        <v>123</v>
      </c>
      <c r="C86" s="71">
        <f>SUM(C7:C84)</f>
        <v>20772196</v>
      </c>
      <c r="D86" s="71">
        <f>SUM(D7:D84)</f>
        <v>17938796</v>
      </c>
      <c r="E86" s="71">
        <f t="shared" si="19"/>
        <v>0.53659684050462975</v>
      </c>
      <c r="F86" s="71">
        <f t="shared" si="20"/>
        <v>0.46340315949537025</v>
      </c>
      <c r="G86" s="20">
        <f>SUM(G7:G85)</f>
        <v>131025</v>
      </c>
      <c r="H86" s="20">
        <f t="shared" ref="H86:U86" si="27">SUM(H7:H85)</f>
        <v>32722</v>
      </c>
      <c r="I86" s="20">
        <f t="shared" si="27"/>
        <v>32714</v>
      </c>
      <c r="J86" s="20">
        <f t="shared" si="27"/>
        <v>32712</v>
      </c>
      <c r="K86" s="20">
        <f t="shared" si="27"/>
        <v>32682</v>
      </c>
      <c r="L86" s="20">
        <f t="shared" si="27"/>
        <v>60595</v>
      </c>
      <c r="M86" s="20">
        <f t="shared" si="27"/>
        <v>15133</v>
      </c>
      <c r="N86" s="20">
        <f t="shared" si="27"/>
        <v>15129</v>
      </c>
      <c r="O86" s="20">
        <f t="shared" si="27"/>
        <v>15128</v>
      </c>
      <c r="P86" s="20">
        <f t="shared" si="27"/>
        <v>15100</v>
      </c>
      <c r="Q86" s="20">
        <f t="shared" si="27"/>
        <v>70340</v>
      </c>
      <c r="R86" s="20">
        <f t="shared" si="27"/>
        <v>17589</v>
      </c>
      <c r="S86" s="20">
        <f t="shared" si="27"/>
        <v>17585</v>
      </c>
      <c r="T86" s="20">
        <f t="shared" si="27"/>
        <v>17584</v>
      </c>
      <c r="U86" s="20">
        <f t="shared" si="27"/>
        <v>17582</v>
      </c>
    </row>
    <row r="87" spans="1:21" x14ac:dyDescent="0.2">
      <c r="G87" s="21"/>
      <c r="L87" s="21"/>
      <c r="Q87" s="21"/>
    </row>
    <row r="88" spans="1:21" x14ac:dyDescent="0.2">
      <c r="A88" s="57"/>
      <c r="B88" s="58"/>
      <c r="C88" s="73"/>
      <c r="D88" s="73"/>
      <c r="E88" s="73"/>
      <c r="F88" s="73"/>
      <c r="G88" s="21"/>
      <c r="L88" s="21"/>
      <c r="Q88" s="21"/>
    </row>
  </sheetData>
  <autoFilter ref="A6:K6">
    <sortState ref="A9:H85">
      <sortCondition ref="A6"/>
    </sortState>
  </autoFilter>
  <mergeCells count="13">
    <mergeCell ref="B4:B6"/>
    <mergeCell ref="A4:A6"/>
    <mergeCell ref="C5:D5"/>
    <mergeCell ref="E5:F5"/>
    <mergeCell ref="C4:F4"/>
    <mergeCell ref="M5:P5"/>
    <mergeCell ref="Q5:Q6"/>
    <mergeCell ref="R5:U5"/>
    <mergeCell ref="H4:K5"/>
    <mergeCell ref="G4:G6"/>
    <mergeCell ref="L4:P4"/>
    <mergeCell ref="Q4:U4"/>
    <mergeCell ref="L5:L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1.Скорая помощь, объемы</vt:lpstr>
      <vt:lpstr>1.1.Скорая помощь, фин.обесп.</vt:lpstr>
      <vt:lpstr>2.АП (забол), объемы</vt:lpstr>
      <vt:lpstr>2.1. АП (забол.) фин.обесп.</vt:lpstr>
      <vt:lpstr>3.Амбулаторная помощь (проф)</vt:lpstr>
      <vt:lpstr>3.1. АП (проф) фин.обесп. </vt:lpstr>
      <vt:lpstr>4.Амбулаторная помощь (неотл)</vt:lpstr>
      <vt:lpstr>4.1. АП (неотл) фин.обесп.  </vt:lpstr>
      <vt:lpstr>5. КС, объемы</vt:lpstr>
      <vt:lpstr>5.1 КС, фин.обеспечение</vt:lpstr>
      <vt:lpstr> 5.2 КС детально</vt:lpstr>
      <vt:lpstr>6.ВМП, объемы</vt:lpstr>
      <vt:lpstr>6.1 ВМП, фин.обеспечение </vt:lpstr>
      <vt:lpstr>6.2 ВМП детально</vt:lpstr>
      <vt:lpstr>7. МР, объемы </vt:lpstr>
      <vt:lpstr>7.1 МР, фин.обеспечение)</vt:lpstr>
      <vt:lpstr>6.3. ВМП в разрезе методов</vt:lpstr>
      <vt:lpstr>8. ДС, объемы</vt:lpstr>
      <vt:lpstr>8.1. ДС, фин.обеспечение</vt:lpstr>
      <vt:lpstr>8.2. ДС детально</vt:lpstr>
      <vt:lpstr>9.Диагн.исслед., объемы</vt:lpstr>
      <vt:lpstr>9.1. Диагн.исслед. фин.обеспеч.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Гладышева В.А.</dc:creator>
  <cp:lastModifiedBy>Симонова Л.Ю.</cp:lastModifiedBy>
  <cp:lastPrinted>2021-01-11T03:04:25Z</cp:lastPrinted>
  <dcterms:created xsi:type="dcterms:W3CDTF">2020-12-29T12:26:51Z</dcterms:created>
  <dcterms:modified xsi:type="dcterms:W3CDTF">2021-04-13T13:27:02Z</dcterms:modified>
</cp:coreProperties>
</file>